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2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9.xml" ContentType="application/vnd.openxmlformats-officedocument.drawing+xml"/>
  <Override PartName="/xl/drawings/drawing13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eos - KAMO z počítača\K A M O - Trnava, Nitra, Prešov\CP Košice\OU Košice - okolie\rok - 2016\Realizácia\Podklady na sherpoint\Výkaz výmer\"/>
    </mc:Choice>
  </mc:AlternateContent>
  <bookViews>
    <workbookView xWindow="0" yWindow="0" windowWidth="19200" windowHeight="10995" tabRatio="920"/>
  </bookViews>
  <sheets>
    <sheet name="Rekapitulácia stavby" sheetId="1" r:id="rId1"/>
    <sheet name="A. - Zateplenie obvodovéh..." sheetId="2" r:id="rId2"/>
    <sheet name="B. - Výmena otvorových ko..." sheetId="3" r:id="rId3"/>
    <sheet name="C. - Zateplenie strechy" sheetId="4" r:id="rId4"/>
    <sheet name="D. - Ostatné stavebné práce" sheetId="5" r:id="rId5"/>
    <sheet name="A. - Výmena rozvodov a vy..." sheetId="6" r:id="rId6"/>
    <sheet name="B. - Hydraulické vyregulo..." sheetId="7" r:id="rId7"/>
    <sheet name="A. - Bleskozvod" sheetId="8" r:id="rId8"/>
    <sheet name="B. - Silnoprúd " sheetId="9" r:id="rId9"/>
    <sheet name="A. - Výťah ľavý" sheetId="10" r:id="rId10"/>
    <sheet name="B. - Výťah pravý" sheetId="11" r:id="rId11"/>
    <sheet name="A. - Vytvorenie nových mi..." sheetId="12" r:id="rId12"/>
    <sheet name="B. - Vybudovanie čakárne" sheetId="13" r:id="rId13"/>
    <sheet name="C. - Vybudovanie sociálne..." sheetId="14" r:id="rId14"/>
    <sheet name="D. - Výmena vnútorných ot..." sheetId="15" r:id="rId15"/>
    <sheet name="E. - Bezbariérový vstup" sheetId="16" r:id="rId16"/>
    <sheet name="2. - ZDRAVOTECHNIKA" sheetId="17" r:id="rId17"/>
    <sheet name="3. - VZDUCHOTECHNIKA" sheetId="18" r:id="rId18"/>
    <sheet name="A. - Štrukturálna kabeláž" sheetId="19" r:id="rId19"/>
    <sheet name="B. - Zabezpečovací systém" sheetId="20" r:id="rId20"/>
    <sheet name="C. - Vyvolávací  systém" sheetId="21" r:id="rId21"/>
    <sheet name="D. - Kamerový systém" sheetId="22" r:id="rId22"/>
    <sheet name="E. - Varovný rozhlas a in..." sheetId="23" r:id="rId23"/>
    <sheet name="A. - Dieselgenerátor" sheetId="24" r:id="rId24"/>
  </sheets>
  <definedNames>
    <definedName name="_xlnm.Print_Titles" localSheetId="16">'2. - ZDRAVOTECHNIKA'!$120:$120</definedName>
    <definedName name="_xlnm.Print_Titles" localSheetId="17">'3. - VZDUCHOTECHNIKA'!$119:$119</definedName>
    <definedName name="_xlnm.Print_Titles" localSheetId="7">'A. - Bleskozvod'!$117:$117</definedName>
    <definedName name="_xlnm.Print_Titles" localSheetId="23">'A. - Dieselgenerátor'!$122:$122</definedName>
    <definedName name="_xlnm.Print_Titles" localSheetId="18">'A. - Štrukturálna kabeláž'!$115:$115</definedName>
    <definedName name="_xlnm.Print_Titles" localSheetId="5">'A. - Výmena rozvodov a vy...'!$124:$124</definedName>
    <definedName name="_xlnm.Print_Titles" localSheetId="9">'A. - Výťah ľavý'!$115:$115</definedName>
    <definedName name="_xlnm.Print_Titles" localSheetId="11">'A. - Vytvorenie nových mi...'!$134:$134</definedName>
    <definedName name="_xlnm.Print_Titles" localSheetId="1">'A. - Zateplenie obvodovéh...'!$119:$119</definedName>
    <definedName name="_xlnm.Print_Titles" localSheetId="6">'B. - Hydraulické vyregulo...'!$115:$115</definedName>
    <definedName name="_xlnm.Print_Titles" localSheetId="8">'B. - Silnoprúd '!$121:$121</definedName>
    <definedName name="_xlnm.Print_Titles" localSheetId="12">'B. - Vybudovanie čakárne'!$130:$130</definedName>
    <definedName name="_xlnm.Print_Titles" localSheetId="2">'B. - Výmena otvorových ko...'!$124:$124</definedName>
    <definedName name="_xlnm.Print_Titles" localSheetId="10">'B. - Výťah pravý'!$115:$115</definedName>
    <definedName name="_xlnm.Print_Titles" localSheetId="19">'B. - Zabezpečovací systém'!$114:$114</definedName>
    <definedName name="_xlnm.Print_Titles" localSheetId="13">'C. - Vybudovanie sociálne...'!$132:$132</definedName>
    <definedName name="_xlnm.Print_Titles" localSheetId="20">'C. - Vyvolávací  systém'!$114:$114</definedName>
    <definedName name="_xlnm.Print_Titles" localSheetId="3">'C. - Zateplenie strechy'!$121:$121</definedName>
    <definedName name="_xlnm.Print_Titles" localSheetId="21">'D. - Kamerový systém'!$115:$115</definedName>
    <definedName name="_xlnm.Print_Titles" localSheetId="4">'D. - Ostatné stavebné práce'!$134:$134</definedName>
    <definedName name="_xlnm.Print_Titles" localSheetId="14">'D. - Výmena vnútorných ot...'!$123:$123</definedName>
    <definedName name="_xlnm.Print_Titles" localSheetId="15">'E. - Bezbariérový vstup'!$121:$121</definedName>
    <definedName name="_xlnm.Print_Titles" localSheetId="22">'E. - Varovný rozhlas a in...'!$114:$114</definedName>
    <definedName name="_xlnm.Print_Titles" localSheetId="0">'Rekapitulácia stavby'!$85:$85</definedName>
    <definedName name="_xlnm.Print_Area" localSheetId="16">'2. - ZDRAVOTECHNIKA'!$C$4:$Q$70,'2. - ZDRAVOTECHNIKA'!$C$76:$Q$103,'2. - ZDRAVOTECHNIKA'!$C$109:$Q$251</definedName>
    <definedName name="_xlnm.Print_Area" localSheetId="17">'3. - VZDUCHOTECHNIKA'!$C$4:$Q$70,'3. - VZDUCHOTECHNIKA'!$C$76:$Q$102,'3. - VZDUCHOTECHNIKA'!$C$108:$Q$193</definedName>
    <definedName name="_xlnm.Print_Area" localSheetId="7">'A. - Bleskozvod'!$C$4:$Q$70,'A. - Bleskozvod'!$C$76:$Q$99,'A. - Bleskozvod'!$C$105:$Q$193</definedName>
    <definedName name="_xlnm.Print_Area" localSheetId="23">'A. - Dieselgenerátor'!$C$4:$Q$70,'A. - Dieselgenerátor'!$C$76:$Q$104,'A. - Dieselgenerátor'!$C$110:$Q$168</definedName>
    <definedName name="_xlnm.Print_Area" localSheetId="18">'A. - Štrukturálna kabeláž'!$C$4:$Q$70,'A. - Štrukturálna kabeláž'!$C$76:$Q$97,'A. - Štrukturálna kabeláž'!$C$103:$Q$145</definedName>
    <definedName name="_xlnm.Print_Area" localSheetId="5">'A. - Výmena rozvodov a vy...'!$C$4:$Q$70,'A. - Výmena rozvodov a vy...'!$C$76:$Q$106,'A. - Výmena rozvodov a vy...'!$C$112:$Q$237</definedName>
    <definedName name="_xlnm.Print_Area" localSheetId="9">'A. - Výťah ľavý'!$C$4:$Q$70,'A. - Výťah ľavý'!$C$76:$Q$97,'A. - Výťah ľavý'!$C$103:$Q$167</definedName>
    <definedName name="_xlnm.Print_Area" localSheetId="11">'A. - Vytvorenie nových mi...'!$C$4:$Q$70,'A. - Vytvorenie nových mi...'!$C$76:$Q$116,'A. - Vytvorenie nových mi...'!$C$122:$Q$268</definedName>
    <definedName name="_xlnm.Print_Area" localSheetId="1">'A. - Zateplenie obvodovéh...'!$C$4:$Q$70,'A. - Zateplenie obvodovéh...'!$C$76:$Q$101,'A. - Zateplenie obvodovéh...'!$C$107:$Q$201</definedName>
    <definedName name="_xlnm.Print_Area" localSheetId="6">'B. - Hydraulické vyregulo...'!$C$4:$Q$70,'B. - Hydraulické vyregulo...'!$C$76:$Q$97,'B. - Hydraulické vyregulo...'!$C$103:$Q$136</definedName>
    <definedName name="_xlnm.Print_Area" localSheetId="8">'B. - Silnoprúd '!$C$4:$Q$70,'B. - Silnoprúd '!$C$76:$Q$103,'B. - Silnoprúd '!$C$109:$Q$231</definedName>
    <definedName name="_xlnm.Print_Area" localSheetId="12">'B. - Vybudovanie čakárne'!$C$4:$Q$70,'B. - Vybudovanie čakárne'!$C$76:$Q$112,'B. - Vybudovanie čakárne'!$C$118:$Q$217</definedName>
    <definedName name="_xlnm.Print_Area" localSheetId="2">'B. - Výmena otvorových ko...'!$C$4:$Q$70,'B. - Výmena otvorových ko...'!$C$76:$Q$106,'B. - Výmena otvorových ko...'!$C$112:$Q$214</definedName>
    <definedName name="_xlnm.Print_Area" localSheetId="10">'B. - Výťah pravý'!$C$4:$Q$70,'B. - Výťah pravý'!$C$76:$Q$97,'B. - Výťah pravý'!$C$103:$Q$167</definedName>
    <definedName name="_xlnm.Print_Area" localSheetId="19">'B. - Zabezpečovací systém'!$C$4:$Q$70,'B. - Zabezpečovací systém'!$C$76:$Q$96,'B. - Zabezpečovací systém'!$C$102:$Q$127</definedName>
    <definedName name="_xlnm.Print_Area" localSheetId="13">'C. - Vybudovanie sociálne...'!$C$4:$Q$70,'C. - Vybudovanie sociálne...'!$C$76:$Q$114,'C. - Vybudovanie sociálne...'!$C$120:$Q$238</definedName>
    <definedName name="_xlnm.Print_Area" localSheetId="20">'C. - Vyvolávací  systém'!$C$4:$Q$70,'C. - Vyvolávací  systém'!$C$76:$Q$96,'C. - Vyvolávací  systém'!$C$102:$Q$135</definedName>
    <definedName name="_xlnm.Print_Area" localSheetId="3">'C. - Zateplenie strechy'!$C$4:$Q$70,'C. - Zateplenie strechy'!$C$76:$Q$103,'C. - Zateplenie strechy'!$C$109:$Q$163</definedName>
    <definedName name="_xlnm.Print_Area" localSheetId="21">'D. - Kamerový systém'!$C$4:$Q$70,'D. - Kamerový systém'!$C$76:$Q$97,'D. - Kamerový systém'!$C$103:$Q$128</definedName>
    <definedName name="_xlnm.Print_Area" localSheetId="4">'D. - Ostatné stavebné práce'!$C$4:$Q$70,'D. - Ostatné stavebné práce'!$C$76:$Q$116,'D. - Ostatné stavebné práce'!$C$122:$Q$269</definedName>
    <definedName name="_xlnm.Print_Area" localSheetId="14">'D. - Výmena vnútorných ot...'!$C$4:$Q$70,'D. - Výmena vnútorných ot...'!$C$76:$Q$105,'D. - Výmena vnútorných ot...'!$C$111:$Q$194</definedName>
    <definedName name="_xlnm.Print_Area" localSheetId="15">'E. - Bezbariérový vstup'!$C$4:$Q$70,'E. - Bezbariérový vstup'!$C$76:$Q$103,'E. - Bezbariérový vstup'!$C$109:$Q$147</definedName>
    <definedName name="_xlnm.Print_Area" localSheetId="22">'E. - Varovný rozhlas a in...'!$C$4:$Q$70,'E. - Varovný rozhlas a in...'!$C$76:$Q$96,'E. - Varovný rozhlas a in...'!$C$102:$Q$147</definedName>
    <definedName name="_xlnm.Print_Area" localSheetId="0">'Rekapitulácia stavby'!$C$4:$AP$70,'Rekapitulácia stavby'!$C$76:$AP$124</definedName>
  </definedNames>
  <calcPr calcId="152511" iterateDelta="1E-4"/>
</workbook>
</file>

<file path=xl/calcChain.xml><?xml version="1.0" encoding="utf-8"?>
<calcChain xmlns="http://schemas.openxmlformats.org/spreadsheetml/2006/main">
  <c r="AC123" i="4" l="1"/>
  <c r="AC123" i="2"/>
  <c r="AY120" i="1"/>
  <c r="AX120" i="1"/>
  <c r="BI168" i="24"/>
  <c r="BH168" i="24"/>
  <c r="BG168" i="24"/>
  <c r="BE168" i="24"/>
  <c r="AA168" i="24"/>
  <c r="Y168" i="24"/>
  <c r="W168" i="24"/>
  <c r="BK168" i="24"/>
  <c r="BF168" i="24"/>
  <c r="BI167" i="24"/>
  <c r="BH167" i="24"/>
  <c r="BG167" i="24"/>
  <c r="BE167" i="24"/>
  <c r="AA167" i="24"/>
  <c r="Y167" i="24"/>
  <c r="W167" i="24"/>
  <c r="BK167" i="24"/>
  <c r="BF167" i="24"/>
  <c r="BI166" i="24"/>
  <c r="BH166" i="24"/>
  <c r="BG166" i="24"/>
  <c r="BE166" i="24"/>
  <c r="AA166" i="24"/>
  <c r="Y166" i="24"/>
  <c r="W166" i="24"/>
  <c r="BK166" i="24"/>
  <c r="BF166" i="24"/>
  <c r="BI165" i="24"/>
  <c r="BH165" i="24"/>
  <c r="BG165" i="24"/>
  <c r="BE165" i="24"/>
  <c r="AA165" i="24"/>
  <c r="Y165" i="24"/>
  <c r="W165" i="24"/>
  <c r="BK165" i="24"/>
  <c r="BF165" i="24"/>
  <c r="BI164" i="24"/>
  <c r="BH164" i="24"/>
  <c r="BG164" i="24"/>
  <c r="BE164" i="24"/>
  <c r="AA164" i="24"/>
  <c r="Y164" i="24"/>
  <c r="W164" i="24"/>
  <c r="BK164" i="24"/>
  <c r="BF164" i="24"/>
  <c r="BI163" i="24"/>
  <c r="BH163" i="24"/>
  <c r="BG163" i="24"/>
  <c r="BE163" i="24"/>
  <c r="AA163" i="24"/>
  <c r="Y163" i="24"/>
  <c r="W163" i="24"/>
  <c r="BK163" i="24"/>
  <c r="BF163" i="24"/>
  <c r="BI161" i="24"/>
  <c r="BH161" i="24"/>
  <c r="BG161" i="24"/>
  <c r="BE161" i="24"/>
  <c r="AA161" i="24"/>
  <c r="AA160" i="24" s="1"/>
  <c r="Y161" i="24"/>
  <c r="Y160" i="24" s="1"/>
  <c r="W161" i="24"/>
  <c r="W160" i="24" s="1"/>
  <c r="BK161" i="24"/>
  <c r="BK160" i="24" s="1"/>
  <c r="BF161" i="24"/>
  <c r="BI159" i="24"/>
  <c r="BH159" i="24"/>
  <c r="BG159" i="24"/>
  <c r="BE159" i="24"/>
  <c r="AA159" i="24"/>
  <c r="Y159" i="24"/>
  <c r="W159" i="24"/>
  <c r="BK159" i="24"/>
  <c r="BK156" i="24" s="1"/>
  <c r="BF159" i="24"/>
  <c r="BI158" i="24"/>
  <c r="BH158" i="24"/>
  <c r="BG158" i="24"/>
  <c r="BE158" i="24"/>
  <c r="AA158" i="24"/>
  <c r="Y158" i="24"/>
  <c r="W158" i="24"/>
  <c r="BK158" i="24"/>
  <c r="BF158" i="24"/>
  <c r="BI157" i="24"/>
  <c r="BH157" i="24"/>
  <c r="BG157" i="24"/>
  <c r="BE157" i="24"/>
  <c r="AA157" i="24"/>
  <c r="AA156" i="24" s="1"/>
  <c r="Y157" i="24"/>
  <c r="W157" i="24"/>
  <c r="BK157" i="24"/>
  <c r="BF157" i="24"/>
  <c r="BI155" i="24"/>
  <c r="BH155" i="24"/>
  <c r="BG155" i="24"/>
  <c r="BE155" i="24"/>
  <c r="AA155" i="24"/>
  <c r="Y155" i="24"/>
  <c r="W155" i="24"/>
  <c r="BK155" i="24"/>
  <c r="BF155" i="24"/>
  <c r="BI154" i="24"/>
  <c r="BH154" i="24"/>
  <c r="BG154" i="24"/>
  <c r="BE154" i="24"/>
  <c r="AA154" i="24"/>
  <c r="Y154" i="24"/>
  <c r="W154" i="24"/>
  <c r="BK154" i="24"/>
  <c r="BF154" i="24"/>
  <c r="BI153" i="24"/>
  <c r="BH153" i="24"/>
  <c r="BG153" i="24"/>
  <c r="BE153" i="24"/>
  <c r="AA153" i="24"/>
  <c r="Y153" i="24"/>
  <c r="W153" i="24"/>
  <c r="BK153" i="24"/>
  <c r="BF153" i="24"/>
  <c r="BI152" i="24"/>
  <c r="BH152" i="24"/>
  <c r="BG152" i="24"/>
  <c r="BE152" i="24"/>
  <c r="AA152" i="24"/>
  <c r="Y152" i="24"/>
  <c r="W152" i="24"/>
  <c r="BK152" i="24"/>
  <c r="BF152" i="24"/>
  <c r="BI151" i="24"/>
  <c r="BH151" i="24"/>
  <c r="BG151" i="24"/>
  <c r="BE151" i="24"/>
  <c r="AA151" i="24"/>
  <c r="AA150" i="24" s="1"/>
  <c r="Y151" i="24"/>
  <c r="W151" i="24"/>
  <c r="BK151" i="24"/>
  <c r="BF151" i="24"/>
  <c r="BI149" i="24"/>
  <c r="BH149" i="24"/>
  <c r="BG149" i="24"/>
  <c r="BE149" i="24"/>
  <c r="AA149" i="24"/>
  <c r="AA147" i="24" s="1"/>
  <c r="Y149" i="24"/>
  <c r="W149" i="24"/>
  <c r="BK149" i="24"/>
  <c r="BF149" i="24"/>
  <c r="BI148" i="24"/>
  <c r="BH148" i="24"/>
  <c r="BG148" i="24"/>
  <c r="BE148" i="24"/>
  <c r="AA148" i="24"/>
  <c r="Y148" i="24"/>
  <c r="Y147" i="24" s="1"/>
  <c r="W148" i="24"/>
  <c r="W147" i="24" s="1"/>
  <c r="BK148" i="24"/>
  <c r="BF148" i="24"/>
  <c r="BI146" i="24"/>
  <c r="BH146" i="24"/>
  <c r="BG146" i="24"/>
  <c r="BE146" i="24"/>
  <c r="AA146" i="24"/>
  <c r="Y146" i="24"/>
  <c r="W146" i="24"/>
  <c r="BK146" i="24"/>
  <c r="BF146" i="24"/>
  <c r="BI145" i="24"/>
  <c r="BH145" i="24"/>
  <c r="BG145" i="24"/>
  <c r="BE145" i="24"/>
  <c r="AA145" i="24"/>
  <c r="Y145" i="24"/>
  <c r="W145" i="24"/>
  <c r="BK145" i="24"/>
  <c r="BF145" i="24"/>
  <c r="BI144" i="24"/>
  <c r="BH144" i="24"/>
  <c r="BG144" i="24"/>
  <c r="BE144" i="24"/>
  <c r="AA144" i="24"/>
  <c r="Y144" i="24"/>
  <c r="W144" i="24"/>
  <c r="BK144" i="24"/>
  <c r="BF144" i="24"/>
  <c r="BI143" i="24"/>
  <c r="BH143" i="24"/>
  <c r="BG143" i="24"/>
  <c r="BE143" i="24"/>
  <c r="AA143" i="24"/>
  <c r="Y143" i="24"/>
  <c r="W143" i="24"/>
  <c r="BK143" i="24"/>
  <c r="BF143" i="24"/>
  <c r="BI141" i="24"/>
  <c r="BH141" i="24"/>
  <c r="BG141" i="24"/>
  <c r="BE141" i="24"/>
  <c r="AA141" i="24"/>
  <c r="Y141" i="24"/>
  <c r="W141" i="24"/>
  <c r="BK141" i="24"/>
  <c r="BF141" i="24"/>
  <c r="BI140" i="24"/>
  <c r="BH140" i="24"/>
  <c r="BG140" i="24"/>
  <c r="BE140" i="24"/>
  <c r="AA140" i="24"/>
  <c r="Y140" i="24"/>
  <c r="W140" i="24"/>
  <c r="BK140" i="24"/>
  <c r="BF140" i="24"/>
  <c r="BI139" i="24"/>
  <c r="BH139" i="24"/>
  <c r="BG139" i="24"/>
  <c r="BE139" i="24"/>
  <c r="AA139" i="24"/>
  <c r="Y139" i="24"/>
  <c r="W139" i="24"/>
  <c r="BK139" i="24"/>
  <c r="BF139" i="24"/>
  <c r="BI138" i="24"/>
  <c r="BH138" i="24"/>
  <c r="BG138" i="24"/>
  <c r="BE138" i="24"/>
  <c r="AA138" i="24"/>
  <c r="Y138" i="24"/>
  <c r="W138" i="24"/>
  <c r="BK138" i="24"/>
  <c r="BF138" i="24"/>
  <c r="BI137" i="24"/>
  <c r="BH137" i="24"/>
  <c r="BG137" i="24"/>
  <c r="BE137" i="24"/>
  <c r="AA137" i="24"/>
  <c r="Y137" i="24"/>
  <c r="W137" i="24"/>
  <c r="BK137" i="24"/>
  <c r="BF137" i="24"/>
  <c r="BI136" i="24"/>
  <c r="BH136" i="24"/>
  <c r="BG136" i="24"/>
  <c r="BE136" i="24"/>
  <c r="AA136" i="24"/>
  <c r="Y136" i="24"/>
  <c r="W136" i="24"/>
  <c r="BK136" i="24"/>
  <c r="BF136" i="24"/>
  <c r="BI135" i="24"/>
  <c r="BH135" i="24"/>
  <c r="BG135" i="24"/>
  <c r="BE135" i="24"/>
  <c r="AA135" i="24"/>
  <c r="Y135" i="24"/>
  <c r="W135" i="24"/>
  <c r="BK135" i="24"/>
  <c r="BF135" i="24"/>
  <c r="BI134" i="24"/>
  <c r="BH134" i="24"/>
  <c r="BG134" i="24"/>
  <c r="BE134" i="24"/>
  <c r="AA134" i="24"/>
  <c r="Y134" i="24"/>
  <c r="W134" i="24"/>
  <c r="BK134" i="24"/>
  <c r="BF134" i="24"/>
  <c r="BI133" i="24"/>
  <c r="BH133" i="24"/>
  <c r="BG133" i="24"/>
  <c r="BE133" i="24"/>
  <c r="AA133" i="24"/>
  <c r="Y133" i="24"/>
  <c r="W133" i="24"/>
  <c r="BK133" i="24"/>
  <c r="BF133" i="24"/>
  <c r="BI132" i="24"/>
  <c r="BH132" i="24"/>
  <c r="BG132" i="24"/>
  <c r="BE132" i="24"/>
  <c r="AA132" i="24"/>
  <c r="Y132" i="24"/>
  <c r="W132" i="24"/>
  <c r="BK132" i="24"/>
  <c r="BF132" i="24"/>
  <c r="BI131" i="24"/>
  <c r="BH131" i="24"/>
  <c r="BG131" i="24"/>
  <c r="BE131" i="24"/>
  <c r="AA131" i="24"/>
  <c r="Y131" i="24"/>
  <c r="W131" i="24"/>
  <c r="BK131" i="24"/>
  <c r="BF131" i="24"/>
  <c r="BI130" i="24"/>
  <c r="BH130" i="24"/>
  <c r="BG130" i="24"/>
  <c r="BE130" i="24"/>
  <c r="AA130" i="24"/>
  <c r="Y130" i="24"/>
  <c r="W130" i="24"/>
  <c r="BK130" i="24"/>
  <c r="BF130" i="24"/>
  <c r="BI129" i="24"/>
  <c r="BH129" i="24"/>
  <c r="BG129" i="24"/>
  <c r="BE129" i="24"/>
  <c r="AA129" i="24"/>
  <c r="Y129" i="24"/>
  <c r="Y128" i="24" s="1"/>
  <c r="W129" i="24"/>
  <c r="BK129" i="24"/>
  <c r="BF129" i="24"/>
  <c r="BI126" i="24"/>
  <c r="BH126" i="24"/>
  <c r="BG126" i="24"/>
  <c r="BE126" i="24"/>
  <c r="AA126" i="24"/>
  <c r="AA125" i="24" s="1"/>
  <c r="AA124" i="24" s="1"/>
  <c r="Y126" i="24"/>
  <c r="Y125" i="24" s="1"/>
  <c r="Y124" i="24" s="1"/>
  <c r="W126" i="24"/>
  <c r="W125" i="24" s="1"/>
  <c r="W124" i="24" s="1"/>
  <c r="BK126" i="24"/>
  <c r="BK125" i="24" s="1"/>
  <c r="BK124" i="24" s="1"/>
  <c r="BF126" i="24"/>
  <c r="M119" i="24"/>
  <c r="F119" i="24"/>
  <c r="F117" i="24"/>
  <c r="F115" i="24"/>
  <c r="AS120" i="1"/>
  <c r="M85" i="24"/>
  <c r="F85" i="24"/>
  <c r="F83" i="24"/>
  <c r="F81" i="24"/>
  <c r="O23" i="24"/>
  <c r="E23" i="24"/>
  <c r="M120" i="24" s="1"/>
  <c r="O22" i="24"/>
  <c r="O17" i="24"/>
  <c r="E17" i="24"/>
  <c r="F120" i="24" s="1"/>
  <c r="O16" i="24"/>
  <c r="M83" i="24"/>
  <c r="M117" i="24"/>
  <c r="F6" i="24"/>
  <c r="F112" i="24" s="1"/>
  <c r="F78" i="24"/>
  <c r="AY118" i="1"/>
  <c r="AX118" i="1"/>
  <c r="BI147" i="23"/>
  <c r="BH147" i="23"/>
  <c r="BG147" i="23"/>
  <c r="BE147" i="23"/>
  <c r="AA147" i="23"/>
  <c r="Y147" i="23"/>
  <c r="W147" i="23"/>
  <c r="BK147" i="23"/>
  <c r="BF147" i="23"/>
  <c r="BI146" i="23"/>
  <c r="BH146" i="23"/>
  <c r="BG146" i="23"/>
  <c r="BE146" i="23"/>
  <c r="AA146" i="23"/>
  <c r="Y146" i="23"/>
  <c r="W146" i="23"/>
  <c r="BK146" i="23"/>
  <c r="BF146" i="23"/>
  <c r="BI145" i="23"/>
  <c r="BH145" i="23"/>
  <c r="BG145" i="23"/>
  <c r="BE145" i="23"/>
  <c r="AA145" i="23"/>
  <c r="Y145" i="23"/>
  <c r="W145" i="23"/>
  <c r="BK145" i="23"/>
  <c r="BF145" i="23"/>
  <c r="BI144" i="23"/>
  <c r="BH144" i="23"/>
  <c r="BG144" i="23"/>
  <c r="BE144" i="23"/>
  <c r="AA144" i="23"/>
  <c r="Y144" i="23"/>
  <c r="W144" i="23"/>
  <c r="BK144" i="23"/>
  <c r="BF144" i="23"/>
  <c r="BI143" i="23"/>
  <c r="BH143" i="23"/>
  <c r="BG143" i="23"/>
  <c r="BE143" i="23"/>
  <c r="AA143" i="23"/>
  <c r="Y143" i="23"/>
  <c r="W143" i="23"/>
  <c r="BK143" i="23"/>
  <c r="BF143" i="23"/>
  <c r="BI142" i="23"/>
  <c r="BH142" i="23"/>
  <c r="BG142" i="23"/>
  <c r="BE142" i="23"/>
  <c r="AA142" i="23"/>
  <c r="Y142" i="23"/>
  <c r="W142" i="23"/>
  <c r="BK142" i="23"/>
  <c r="BF142" i="23"/>
  <c r="BI141" i="23"/>
  <c r="BH141" i="23"/>
  <c r="BG141" i="23"/>
  <c r="BE141" i="23"/>
  <c r="AA141" i="23"/>
  <c r="Y141" i="23"/>
  <c r="W141" i="23"/>
  <c r="BK141" i="23"/>
  <c r="BF141" i="23"/>
  <c r="BI140" i="23"/>
  <c r="BH140" i="23"/>
  <c r="BG140" i="23"/>
  <c r="BE140" i="23"/>
  <c r="AA140" i="23"/>
  <c r="Y140" i="23"/>
  <c r="W140" i="23"/>
  <c r="BK140" i="23"/>
  <c r="BF140" i="23"/>
  <c r="BI139" i="23"/>
  <c r="BH139" i="23"/>
  <c r="BG139" i="23"/>
  <c r="BE139" i="23"/>
  <c r="AA139" i="23"/>
  <c r="Y139" i="23"/>
  <c r="W139" i="23"/>
  <c r="BK139" i="23"/>
  <c r="BF139" i="23"/>
  <c r="BI138" i="23"/>
  <c r="BH138" i="23"/>
  <c r="BG138" i="23"/>
  <c r="BE138" i="23"/>
  <c r="AA138" i="23"/>
  <c r="Y138" i="23"/>
  <c r="W138" i="23"/>
  <c r="BK138" i="23"/>
  <c r="BF138" i="23"/>
  <c r="BI137" i="23"/>
  <c r="BH137" i="23"/>
  <c r="BG137" i="23"/>
  <c r="BE137" i="23"/>
  <c r="AA137" i="23"/>
  <c r="Y137" i="23"/>
  <c r="W137" i="23"/>
  <c r="BK137" i="23"/>
  <c r="BF137" i="23"/>
  <c r="BI136" i="23"/>
  <c r="BH136" i="23"/>
  <c r="BG136" i="23"/>
  <c r="BE136" i="23"/>
  <c r="AA136" i="23"/>
  <c r="Y136" i="23"/>
  <c r="W136" i="23"/>
  <c r="BK136" i="23"/>
  <c r="BF136" i="23"/>
  <c r="BI135" i="23"/>
  <c r="BH135" i="23"/>
  <c r="BG135" i="23"/>
  <c r="BE135" i="23"/>
  <c r="AA135" i="23"/>
  <c r="Y135" i="23"/>
  <c r="W135" i="23"/>
  <c r="BK135" i="23"/>
  <c r="BF135" i="23"/>
  <c r="BI134" i="23"/>
  <c r="BH134" i="23"/>
  <c r="BG134" i="23"/>
  <c r="BE134" i="23"/>
  <c r="AA134" i="23"/>
  <c r="Y134" i="23"/>
  <c r="W134" i="23"/>
  <c r="BK134" i="23"/>
  <c r="BF134" i="23"/>
  <c r="BI133" i="23"/>
  <c r="BH133" i="23"/>
  <c r="BG133" i="23"/>
  <c r="BE133" i="23"/>
  <c r="AA133" i="23"/>
  <c r="Y133" i="23"/>
  <c r="W133" i="23"/>
  <c r="BK133" i="23"/>
  <c r="BF133" i="23"/>
  <c r="BI132" i="23"/>
  <c r="BH132" i="23"/>
  <c r="BG132" i="23"/>
  <c r="BE132" i="23"/>
  <c r="AA132" i="23"/>
  <c r="Y132" i="23"/>
  <c r="W132" i="23"/>
  <c r="BK132" i="23"/>
  <c r="BF132" i="23"/>
  <c r="BI131" i="23"/>
  <c r="BH131" i="23"/>
  <c r="BG131" i="23"/>
  <c r="BE131" i="23"/>
  <c r="AA131" i="23"/>
  <c r="Y131" i="23"/>
  <c r="W131" i="23"/>
  <c r="BK131" i="23"/>
  <c r="BF131" i="23"/>
  <c r="BI130" i="23"/>
  <c r="BH130" i="23"/>
  <c r="BG130" i="23"/>
  <c r="BE130" i="23"/>
  <c r="AA130" i="23"/>
  <c r="Y130" i="23"/>
  <c r="W130" i="23"/>
  <c r="BK130" i="23"/>
  <c r="BF130" i="23"/>
  <c r="BI129" i="23"/>
  <c r="BH129" i="23"/>
  <c r="BG129" i="23"/>
  <c r="BE129" i="23"/>
  <c r="AA129" i="23"/>
  <c r="Y129" i="23"/>
  <c r="W129" i="23"/>
  <c r="BK129" i="23"/>
  <c r="BF129" i="23"/>
  <c r="BI128" i="23"/>
  <c r="BH128" i="23"/>
  <c r="BG128" i="23"/>
  <c r="BE128" i="23"/>
  <c r="AA128" i="23"/>
  <c r="Y128" i="23"/>
  <c r="W128" i="23"/>
  <c r="BK128" i="23"/>
  <c r="BF128" i="23"/>
  <c r="BI127" i="23"/>
  <c r="BH127" i="23"/>
  <c r="BG127" i="23"/>
  <c r="BE127" i="23"/>
  <c r="AA127" i="23"/>
  <c r="Y127" i="23"/>
  <c r="W127" i="23"/>
  <c r="BK127" i="23"/>
  <c r="BF127" i="23"/>
  <c r="BI126" i="23"/>
  <c r="BH126" i="23"/>
  <c r="BG126" i="23"/>
  <c r="BE126" i="23"/>
  <c r="AA126" i="23"/>
  <c r="Y126" i="23"/>
  <c r="W126" i="23"/>
  <c r="BK126" i="23"/>
  <c r="BF126" i="23"/>
  <c r="BI125" i="23"/>
  <c r="BH125" i="23"/>
  <c r="BG125" i="23"/>
  <c r="BE125" i="23"/>
  <c r="AA125" i="23"/>
  <c r="Y125" i="23"/>
  <c r="W125" i="23"/>
  <c r="BK125" i="23"/>
  <c r="BF125" i="23"/>
  <c r="BI124" i="23"/>
  <c r="BH124" i="23"/>
  <c r="BG124" i="23"/>
  <c r="BE124" i="23"/>
  <c r="AA124" i="23"/>
  <c r="Y124" i="23"/>
  <c r="W124" i="23"/>
  <c r="BK124" i="23"/>
  <c r="BF124" i="23"/>
  <c r="BI123" i="23"/>
  <c r="BH123" i="23"/>
  <c r="BG123" i="23"/>
  <c r="BE123" i="23"/>
  <c r="AA123" i="23"/>
  <c r="Y123" i="23"/>
  <c r="W123" i="23"/>
  <c r="BK123" i="23"/>
  <c r="BF123" i="23"/>
  <c r="BI122" i="23"/>
  <c r="BH122" i="23"/>
  <c r="BG122" i="23"/>
  <c r="BE122" i="23"/>
  <c r="AA122" i="23"/>
  <c r="Y122" i="23"/>
  <c r="W122" i="23"/>
  <c r="BK122" i="23"/>
  <c r="BF122" i="23"/>
  <c r="BI121" i="23"/>
  <c r="BH121" i="23"/>
  <c r="BG121" i="23"/>
  <c r="BE121" i="23"/>
  <c r="AA121" i="23"/>
  <c r="Y121" i="23"/>
  <c r="W121" i="23"/>
  <c r="BK121" i="23"/>
  <c r="BF121" i="23"/>
  <c r="BI120" i="23"/>
  <c r="BH120" i="23"/>
  <c r="BG120" i="23"/>
  <c r="BE120" i="23"/>
  <c r="AA120" i="23"/>
  <c r="Y120" i="23"/>
  <c r="W120" i="23"/>
  <c r="BK120" i="23"/>
  <c r="BF120" i="23"/>
  <c r="BI119" i="23"/>
  <c r="BH119" i="23"/>
  <c r="BG119" i="23"/>
  <c r="BE119" i="23"/>
  <c r="AA119" i="23"/>
  <c r="Y119" i="23"/>
  <c r="W119" i="23"/>
  <c r="BK119" i="23"/>
  <c r="BF119" i="23"/>
  <c r="BI118" i="23"/>
  <c r="BH118" i="23"/>
  <c r="BG118" i="23"/>
  <c r="BE118" i="23"/>
  <c r="AA118" i="23"/>
  <c r="Y118" i="23"/>
  <c r="W118" i="23"/>
  <c r="BK118" i="23"/>
  <c r="BF118" i="23"/>
  <c r="M111" i="23"/>
  <c r="F111" i="23"/>
  <c r="F109" i="23"/>
  <c r="F107" i="23"/>
  <c r="AS118" i="1"/>
  <c r="M85" i="23"/>
  <c r="F85" i="23"/>
  <c r="F83" i="23"/>
  <c r="F81" i="23"/>
  <c r="O23" i="23"/>
  <c r="E23" i="23"/>
  <c r="M86" i="23" s="1"/>
  <c r="M112" i="23"/>
  <c r="O22" i="23"/>
  <c r="O17" i="23"/>
  <c r="E17" i="23"/>
  <c r="O16" i="23"/>
  <c r="F6" i="23"/>
  <c r="F78" i="23" s="1"/>
  <c r="AY117" i="1"/>
  <c r="AX117" i="1"/>
  <c r="BI128" i="22"/>
  <c r="BH128" i="22"/>
  <c r="BG128" i="22"/>
  <c r="BE128" i="22"/>
  <c r="AA128" i="22"/>
  <c r="Y128" i="22"/>
  <c r="W128" i="22"/>
  <c r="BK128" i="22"/>
  <c r="BF128" i="22"/>
  <c r="BI127" i="22"/>
  <c r="BH127" i="22"/>
  <c r="BG127" i="22"/>
  <c r="BE127" i="22"/>
  <c r="AA127" i="22"/>
  <c r="Y127" i="22"/>
  <c r="W127" i="22"/>
  <c r="W124" i="22" s="1"/>
  <c r="BK127" i="22"/>
  <c r="BF127" i="22"/>
  <c r="BI126" i="22"/>
  <c r="BH126" i="22"/>
  <c r="BG126" i="22"/>
  <c r="BE126" i="22"/>
  <c r="AA126" i="22"/>
  <c r="Y126" i="22"/>
  <c r="W126" i="22"/>
  <c r="BK126" i="22"/>
  <c r="BF126" i="22"/>
  <c r="BI125" i="22"/>
  <c r="BH125" i="22"/>
  <c r="BG125" i="22"/>
  <c r="BE125" i="22"/>
  <c r="AA125" i="22"/>
  <c r="AA124" i="22" s="1"/>
  <c r="Y125" i="22"/>
  <c r="W125" i="22"/>
  <c r="BK125" i="22"/>
  <c r="BF125" i="22"/>
  <c r="BI123" i="22"/>
  <c r="BH123" i="22"/>
  <c r="BG123" i="22"/>
  <c r="BE123" i="22"/>
  <c r="AA123" i="22"/>
  <c r="Y123" i="22"/>
  <c r="W123" i="22"/>
  <c r="BK123" i="22"/>
  <c r="BF123" i="22"/>
  <c r="BI122" i="22"/>
  <c r="BH122" i="22"/>
  <c r="BG122" i="22"/>
  <c r="BE122" i="22"/>
  <c r="AA122" i="22"/>
  <c r="Y122" i="22"/>
  <c r="W122" i="22"/>
  <c r="BK122" i="22"/>
  <c r="BF122" i="22"/>
  <c r="BI121" i="22"/>
  <c r="BH121" i="22"/>
  <c r="BG121" i="22"/>
  <c r="BE121" i="22"/>
  <c r="AA121" i="22"/>
  <c r="Y121" i="22"/>
  <c r="W121" i="22"/>
  <c r="BK121" i="22"/>
  <c r="BF121" i="22"/>
  <c r="BI120" i="22"/>
  <c r="BH120" i="22"/>
  <c r="BG120" i="22"/>
  <c r="BE120" i="22"/>
  <c r="AA120" i="22"/>
  <c r="Y120" i="22"/>
  <c r="W120" i="22"/>
  <c r="BK120" i="22"/>
  <c r="BF120" i="22"/>
  <c r="BI119" i="22"/>
  <c r="BH119" i="22"/>
  <c r="BG119" i="22"/>
  <c r="BE119" i="22"/>
  <c r="AA119" i="22"/>
  <c r="Y119" i="22"/>
  <c r="W119" i="22"/>
  <c r="BK119" i="22"/>
  <c r="BF119" i="22"/>
  <c r="M112" i="22"/>
  <c r="F112" i="22"/>
  <c r="F110" i="22"/>
  <c r="F108" i="22"/>
  <c r="AS117" i="1"/>
  <c r="M85" i="22"/>
  <c r="F85" i="22"/>
  <c r="F83" i="22"/>
  <c r="F81" i="22"/>
  <c r="O23" i="22"/>
  <c r="E23" i="22"/>
  <c r="M113" i="22" s="1"/>
  <c r="O22" i="22"/>
  <c r="O17" i="22"/>
  <c r="E17" i="22"/>
  <c r="F86" i="22" s="1"/>
  <c r="O16" i="22"/>
  <c r="M83" i="22"/>
  <c r="M110" i="22"/>
  <c r="F6" i="22"/>
  <c r="F105" i="22" s="1"/>
  <c r="F78" i="22"/>
  <c r="AY116" i="1"/>
  <c r="AX116" i="1"/>
  <c r="BI135" i="21"/>
  <c r="BH135" i="21"/>
  <c r="BG135" i="21"/>
  <c r="BE135" i="21"/>
  <c r="AA135" i="21"/>
  <c r="Y135" i="21"/>
  <c r="W135" i="21"/>
  <c r="BK135" i="21"/>
  <c r="BF135" i="21"/>
  <c r="BI134" i="21"/>
  <c r="BH134" i="21"/>
  <c r="BG134" i="21"/>
  <c r="BE134" i="21"/>
  <c r="AA134" i="21"/>
  <c r="Y134" i="21"/>
  <c r="W134" i="21"/>
  <c r="BK134" i="21"/>
  <c r="BF134" i="21"/>
  <c r="BI133" i="21"/>
  <c r="BH133" i="21"/>
  <c r="BG133" i="21"/>
  <c r="BE133" i="21"/>
  <c r="AA133" i="21"/>
  <c r="Y133" i="21"/>
  <c r="W133" i="21"/>
  <c r="BK133" i="21"/>
  <c r="BF133" i="21"/>
  <c r="BI132" i="21"/>
  <c r="BH132" i="21"/>
  <c r="BG132" i="21"/>
  <c r="BE132" i="21"/>
  <c r="AA132" i="21"/>
  <c r="Y132" i="21"/>
  <c r="W132" i="21"/>
  <c r="BK132" i="21"/>
  <c r="BF132" i="21"/>
  <c r="BI131" i="21"/>
  <c r="BH131" i="21"/>
  <c r="BG131" i="21"/>
  <c r="BE131" i="21"/>
  <c r="AA131" i="21"/>
  <c r="Y131" i="21"/>
  <c r="W131" i="21"/>
  <c r="BK131" i="21"/>
  <c r="BF131" i="21"/>
  <c r="BI130" i="21"/>
  <c r="BH130" i="21"/>
  <c r="BG130" i="21"/>
  <c r="BE130" i="21"/>
  <c r="AA130" i="21"/>
  <c r="Y130" i="21"/>
  <c r="W130" i="21"/>
  <c r="BK130" i="21"/>
  <c r="BF130" i="21"/>
  <c r="BI129" i="21"/>
  <c r="BH129" i="21"/>
  <c r="BG129" i="21"/>
  <c r="BE129" i="21"/>
  <c r="AA129" i="21"/>
  <c r="Y129" i="21"/>
  <c r="W129" i="21"/>
  <c r="BK129" i="21"/>
  <c r="BF129" i="21"/>
  <c r="BI128" i="21"/>
  <c r="BH128" i="21"/>
  <c r="BG128" i="21"/>
  <c r="BE128" i="21"/>
  <c r="AA128" i="21"/>
  <c r="Y128" i="21"/>
  <c r="W128" i="21"/>
  <c r="BK128" i="21"/>
  <c r="BF128" i="21"/>
  <c r="BI127" i="21"/>
  <c r="BH127" i="21"/>
  <c r="BG127" i="21"/>
  <c r="BE127" i="21"/>
  <c r="AA127" i="21"/>
  <c r="Y127" i="21"/>
  <c r="W127" i="21"/>
  <c r="BK127" i="21"/>
  <c r="BF127" i="21"/>
  <c r="BI126" i="21"/>
  <c r="BH126" i="21"/>
  <c r="BG126" i="21"/>
  <c r="BE126" i="21"/>
  <c r="AA126" i="21"/>
  <c r="Y126" i="21"/>
  <c r="W126" i="21"/>
  <c r="BK126" i="21"/>
  <c r="BF126" i="21"/>
  <c r="BI125" i="21"/>
  <c r="BH125" i="21"/>
  <c r="BG125" i="21"/>
  <c r="BE125" i="21"/>
  <c r="AA125" i="21"/>
  <c r="Y125" i="21"/>
  <c r="W125" i="21"/>
  <c r="BK125" i="21"/>
  <c r="BF125" i="21"/>
  <c r="BI124" i="21"/>
  <c r="BH124" i="21"/>
  <c r="BG124" i="21"/>
  <c r="BE124" i="21"/>
  <c r="AA124" i="21"/>
  <c r="Y124" i="21"/>
  <c r="W124" i="21"/>
  <c r="BK124" i="21"/>
  <c r="BF124" i="21"/>
  <c r="BI123" i="21"/>
  <c r="BH123" i="21"/>
  <c r="BG123" i="21"/>
  <c r="BE123" i="21"/>
  <c r="AA123" i="21"/>
  <c r="Y123" i="21"/>
  <c r="W123" i="21"/>
  <c r="BK123" i="21"/>
  <c r="BF123" i="21"/>
  <c r="BI122" i="21"/>
  <c r="BH122" i="21"/>
  <c r="BG122" i="21"/>
  <c r="BE122" i="21"/>
  <c r="AA122" i="21"/>
  <c r="Y122" i="21"/>
  <c r="W122" i="21"/>
  <c r="BK122" i="21"/>
  <c r="BF122" i="21"/>
  <c r="BI121" i="21"/>
  <c r="BH121" i="21"/>
  <c r="BG121" i="21"/>
  <c r="BE121" i="21"/>
  <c r="AA121" i="21"/>
  <c r="Y121" i="21"/>
  <c r="W121" i="21"/>
  <c r="BK121" i="21"/>
  <c r="BF121" i="21"/>
  <c r="BI120" i="21"/>
  <c r="BH120" i="21"/>
  <c r="BG120" i="21"/>
  <c r="BE120" i="21"/>
  <c r="AA120" i="21"/>
  <c r="Y120" i="21"/>
  <c r="W120" i="21"/>
  <c r="BK120" i="21"/>
  <c r="BF120" i="21"/>
  <c r="BI119" i="21"/>
  <c r="BH119" i="21"/>
  <c r="BG119" i="21"/>
  <c r="BE119" i="21"/>
  <c r="AA119" i="21"/>
  <c r="Y119" i="21"/>
  <c r="W119" i="21"/>
  <c r="BK119" i="21"/>
  <c r="BF119" i="21"/>
  <c r="BI118" i="21"/>
  <c r="BH118" i="21"/>
  <c r="BG118" i="21"/>
  <c r="BE118" i="21"/>
  <c r="AA118" i="21"/>
  <c r="Y118" i="21"/>
  <c r="W118" i="21"/>
  <c r="BK118" i="21"/>
  <c r="BF118" i="21"/>
  <c r="M111" i="21"/>
  <c r="F111" i="21"/>
  <c r="F109" i="21"/>
  <c r="F107" i="21"/>
  <c r="AS116" i="1"/>
  <c r="M85" i="21"/>
  <c r="F85" i="21"/>
  <c r="F83" i="21"/>
  <c r="F81" i="21"/>
  <c r="O23" i="21"/>
  <c r="E23" i="21"/>
  <c r="M86" i="21" s="1"/>
  <c r="O22" i="21"/>
  <c r="O17" i="21"/>
  <c r="E17" i="21"/>
  <c r="O16" i="21"/>
  <c r="F6" i="21"/>
  <c r="F104" i="21" s="1"/>
  <c r="F78" i="21"/>
  <c r="AY115" i="1"/>
  <c r="AX115" i="1"/>
  <c r="BI127" i="20"/>
  <c r="BH127" i="20"/>
  <c r="BG127" i="20"/>
  <c r="BE127" i="20"/>
  <c r="AA127" i="20"/>
  <c r="Y127" i="20"/>
  <c r="W127" i="20"/>
  <c r="BK127" i="20"/>
  <c r="BF127" i="20"/>
  <c r="BI126" i="20"/>
  <c r="BH126" i="20"/>
  <c r="BG126" i="20"/>
  <c r="BE126" i="20"/>
  <c r="AA126" i="20"/>
  <c r="Y126" i="20"/>
  <c r="W126" i="20"/>
  <c r="BK126" i="20"/>
  <c r="BF126" i="20"/>
  <c r="BI125" i="20"/>
  <c r="BH125" i="20"/>
  <c r="BG125" i="20"/>
  <c r="BE125" i="20"/>
  <c r="AA125" i="20"/>
  <c r="Y125" i="20"/>
  <c r="W125" i="20"/>
  <c r="BK125" i="20"/>
  <c r="BF125" i="20"/>
  <c r="BI124" i="20"/>
  <c r="BH124" i="20"/>
  <c r="BG124" i="20"/>
  <c r="BE124" i="20"/>
  <c r="AA124" i="20"/>
  <c r="Y124" i="20"/>
  <c r="W124" i="20"/>
  <c r="BK124" i="20"/>
  <c r="BF124" i="20"/>
  <c r="BI123" i="20"/>
  <c r="BH123" i="20"/>
  <c r="BG123" i="20"/>
  <c r="BE123" i="20"/>
  <c r="AA123" i="20"/>
  <c r="Y123" i="20"/>
  <c r="W123" i="20"/>
  <c r="BK123" i="20"/>
  <c r="BF123" i="20"/>
  <c r="BI122" i="20"/>
  <c r="BH122" i="20"/>
  <c r="BG122" i="20"/>
  <c r="BE122" i="20"/>
  <c r="AA122" i="20"/>
  <c r="Y122" i="20"/>
  <c r="W122" i="20"/>
  <c r="BK122" i="20"/>
  <c r="BF122" i="20"/>
  <c r="BI121" i="20"/>
  <c r="BH121" i="20"/>
  <c r="BG121" i="20"/>
  <c r="BE121" i="20"/>
  <c r="AA121" i="20"/>
  <c r="Y121" i="20"/>
  <c r="W121" i="20"/>
  <c r="BK121" i="20"/>
  <c r="BF121" i="20"/>
  <c r="BI120" i="20"/>
  <c r="BH120" i="20"/>
  <c r="BG120" i="20"/>
  <c r="BE120" i="20"/>
  <c r="AV115" i="1" s="1"/>
  <c r="AA120" i="20"/>
  <c r="Y120" i="20"/>
  <c r="W120" i="20"/>
  <c r="BK120" i="20"/>
  <c r="BF120" i="20"/>
  <c r="BI119" i="20"/>
  <c r="BH119" i="20"/>
  <c r="BG119" i="20"/>
  <c r="BE119" i="20"/>
  <c r="AA119" i="20"/>
  <c r="Y119" i="20"/>
  <c r="W119" i="20"/>
  <c r="BK119" i="20"/>
  <c r="BF119" i="20"/>
  <c r="BI118" i="20"/>
  <c r="BH118" i="20"/>
  <c r="BG118" i="20"/>
  <c r="BE118" i="20"/>
  <c r="AA118" i="20"/>
  <c r="Y118" i="20"/>
  <c r="W118" i="20"/>
  <c r="BK118" i="20"/>
  <c r="BF118" i="20"/>
  <c r="M111" i="20"/>
  <c r="F111" i="20"/>
  <c r="F109" i="20"/>
  <c r="F107" i="20"/>
  <c r="AS115" i="1"/>
  <c r="M85" i="20"/>
  <c r="F85" i="20"/>
  <c r="F83" i="20"/>
  <c r="F81" i="20"/>
  <c r="O23" i="20"/>
  <c r="E23" i="20"/>
  <c r="O22" i="20"/>
  <c r="O17" i="20"/>
  <c r="E17" i="20"/>
  <c r="F86" i="20" s="1"/>
  <c r="F112" i="20"/>
  <c r="O16" i="20"/>
  <c r="F6" i="20"/>
  <c r="F104" i="20" s="1"/>
  <c r="F78" i="20"/>
  <c r="AY114" i="1"/>
  <c r="AX114" i="1"/>
  <c r="BI145" i="19"/>
  <c r="BH145" i="19"/>
  <c r="BG145" i="19"/>
  <c r="BE145" i="19"/>
  <c r="AA145" i="19"/>
  <c r="Y145" i="19"/>
  <c r="W145" i="19"/>
  <c r="BK145" i="19"/>
  <c r="BF145" i="19"/>
  <c r="BI144" i="19"/>
  <c r="BH144" i="19"/>
  <c r="BG144" i="19"/>
  <c r="BE144" i="19"/>
  <c r="AA144" i="19"/>
  <c r="AA143" i="19" s="1"/>
  <c r="Y144" i="19"/>
  <c r="W144" i="19"/>
  <c r="BK144" i="19"/>
  <c r="BI142" i="19"/>
  <c r="BH142" i="19"/>
  <c r="BG142" i="19"/>
  <c r="BE142" i="19"/>
  <c r="AA142" i="19"/>
  <c r="Y142" i="19"/>
  <c r="W142" i="19"/>
  <c r="BK142" i="19"/>
  <c r="BF142" i="19"/>
  <c r="BI141" i="19"/>
  <c r="BH141" i="19"/>
  <c r="BG141" i="19"/>
  <c r="BE141" i="19"/>
  <c r="AA141" i="19"/>
  <c r="Y141" i="19"/>
  <c r="W141" i="19"/>
  <c r="BK141" i="19"/>
  <c r="BF141" i="19"/>
  <c r="BI140" i="19"/>
  <c r="BH140" i="19"/>
  <c r="BG140" i="19"/>
  <c r="BE140" i="19"/>
  <c r="AA140" i="19"/>
  <c r="Y140" i="19"/>
  <c r="W140" i="19"/>
  <c r="BK140" i="19"/>
  <c r="BF140" i="19"/>
  <c r="BI139" i="19"/>
  <c r="BH139" i="19"/>
  <c r="BG139" i="19"/>
  <c r="BE139" i="19"/>
  <c r="AA139" i="19"/>
  <c r="Y139" i="19"/>
  <c r="W139" i="19"/>
  <c r="BK139" i="19"/>
  <c r="BF139" i="19"/>
  <c r="BI138" i="19"/>
  <c r="BH138" i="19"/>
  <c r="BG138" i="19"/>
  <c r="BE138" i="19"/>
  <c r="AA138" i="19"/>
  <c r="Y138" i="19"/>
  <c r="W138" i="19"/>
  <c r="BK138" i="19"/>
  <c r="BF138" i="19"/>
  <c r="BI137" i="19"/>
  <c r="BH137" i="19"/>
  <c r="BG137" i="19"/>
  <c r="BE137" i="19"/>
  <c r="AA137" i="19"/>
  <c r="Y137" i="19"/>
  <c r="W137" i="19"/>
  <c r="BK137" i="19"/>
  <c r="BF137" i="19"/>
  <c r="BI136" i="19"/>
  <c r="BH136" i="19"/>
  <c r="BG136" i="19"/>
  <c r="BE136" i="19"/>
  <c r="AA136" i="19"/>
  <c r="Y136" i="19"/>
  <c r="W136" i="19"/>
  <c r="BK136" i="19"/>
  <c r="BF136" i="19"/>
  <c r="BI135" i="19"/>
  <c r="BH135" i="19"/>
  <c r="BG135" i="19"/>
  <c r="BE135" i="19"/>
  <c r="AA135" i="19"/>
  <c r="Y135" i="19"/>
  <c r="W135" i="19"/>
  <c r="BK135" i="19"/>
  <c r="BF135" i="19"/>
  <c r="BI134" i="19"/>
  <c r="BH134" i="19"/>
  <c r="BG134" i="19"/>
  <c r="BE134" i="19"/>
  <c r="AA134" i="19"/>
  <c r="Y134" i="19"/>
  <c r="W134" i="19"/>
  <c r="BK134" i="19"/>
  <c r="BF134" i="19"/>
  <c r="BI133" i="19"/>
  <c r="BH133" i="19"/>
  <c r="BG133" i="19"/>
  <c r="BE133" i="19"/>
  <c r="AA133" i="19"/>
  <c r="Y133" i="19"/>
  <c r="W133" i="19"/>
  <c r="BK133" i="19"/>
  <c r="BF133" i="19"/>
  <c r="BI132" i="19"/>
  <c r="BH132" i="19"/>
  <c r="BG132" i="19"/>
  <c r="BE132" i="19"/>
  <c r="AA132" i="19"/>
  <c r="Y132" i="19"/>
  <c r="W132" i="19"/>
  <c r="BK132" i="19"/>
  <c r="BF132" i="19"/>
  <c r="BI131" i="19"/>
  <c r="BH131" i="19"/>
  <c r="BG131" i="19"/>
  <c r="BE131" i="19"/>
  <c r="AA131" i="19"/>
  <c r="Y131" i="19"/>
  <c r="W131" i="19"/>
  <c r="BK131" i="19"/>
  <c r="BF131" i="19"/>
  <c r="BI130" i="19"/>
  <c r="BH130" i="19"/>
  <c r="BG130" i="19"/>
  <c r="BE130" i="19"/>
  <c r="AA130" i="19"/>
  <c r="Y130" i="19"/>
  <c r="W130" i="19"/>
  <c r="BK130" i="19"/>
  <c r="BF130" i="19"/>
  <c r="BI129" i="19"/>
  <c r="BH129" i="19"/>
  <c r="BG129" i="19"/>
  <c r="BE129" i="19"/>
  <c r="AA129" i="19"/>
  <c r="Y129" i="19"/>
  <c r="W129" i="19"/>
  <c r="BK129" i="19"/>
  <c r="BF129" i="19"/>
  <c r="BI128" i="19"/>
  <c r="BH128" i="19"/>
  <c r="BG128" i="19"/>
  <c r="BE128" i="19"/>
  <c r="AA128" i="19"/>
  <c r="Y128" i="19"/>
  <c r="W128" i="19"/>
  <c r="BK128" i="19"/>
  <c r="BF128" i="19"/>
  <c r="BI127" i="19"/>
  <c r="BH127" i="19"/>
  <c r="BG127" i="19"/>
  <c r="BE127" i="19"/>
  <c r="AA127" i="19"/>
  <c r="Y127" i="19"/>
  <c r="W127" i="19"/>
  <c r="BK127" i="19"/>
  <c r="BF127" i="19"/>
  <c r="BI126" i="19"/>
  <c r="BH126" i="19"/>
  <c r="BG126" i="19"/>
  <c r="BE126" i="19"/>
  <c r="AA126" i="19"/>
  <c r="Y126" i="19"/>
  <c r="W126" i="19"/>
  <c r="BK126" i="19"/>
  <c r="BF126" i="19"/>
  <c r="BI125" i="19"/>
  <c r="BH125" i="19"/>
  <c r="BG125" i="19"/>
  <c r="BE125" i="19"/>
  <c r="AA125" i="19"/>
  <c r="Y125" i="19"/>
  <c r="W125" i="19"/>
  <c r="BK125" i="19"/>
  <c r="BF125" i="19"/>
  <c r="BI124" i="19"/>
  <c r="BH124" i="19"/>
  <c r="BG124" i="19"/>
  <c r="BE124" i="19"/>
  <c r="AA124" i="19"/>
  <c r="Y124" i="19"/>
  <c r="W124" i="19"/>
  <c r="BK124" i="19"/>
  <c r="BF124" i="19"/>
  <c r="BI123" i="19"/>
  <c r="BH123" i="19"/>
  <c r="BG123" i="19"/>
  <c r="BE123" i="19"/>
  <c r="AA123" i="19"/>
  <c r="Y123" i="19"/>
  <c r="W123" i="19"/>
  <c r="BK123" i="19"/>
  <c r="BF123" i="19"/>
  <c r="BI122" i="19"/>
  <c r="BH122" i="19"/>
  <c r="BG122" i="19"/>
  <c r="BE122" i="19"/>
  <c r="AA122" i="19"/>
  <c r="Y122" i="19"/>
  <c r="W122" i="19"/>
  <c r="BK122" i="19"/>
  <c r="BF122" i="19"/>
  <c r="BI121" i="19"/>
  <c r="BH121" i="19"/>
  <c r="BG121" i="19"/>
  <c r="BE121" i="19"/>
  <c r="AA121" i="19"/>
  <c r="Y121" i="19"/>
  <c r="W121" i="19"/>
  <c r="BK121" i="19"/>
  <c r="BF121" i="19"/>
  <c r="BI120" i="19"/>
  <c r="BH120" i="19"/>
  <c r="BG120" i="19"/>
  <c r="BE120" i="19"/>
  <c r="AA120" i="19"/>
  <c r="Y120" i="19"/>
  <c r="W120" i="19"/>
  <c r="BK120" i="19"/>
  <c r="BF120" i="19"/>
  <c r="BI119" i="19"/>
  <c r="BH119" i="19"/>
  <c r="BG119" i="19"/>
  <c r="BE119" i="19"/>
  <c r="AA119" i="19"/>
  <c r="Y119" i="19"/>
  <c r="W119" i="19"/>
  <c r="BK119" i="19"/>
  <c r="M112" i="19"/>
  <c r="F112" i="19"/>
  <c r="F110" i="19"/>
  <c r="F108" i="19"/>
  <c r="AS114" i="1"/>
  <c r="M85" i="19"/>
  <c r="F85" i="19"/>
  <c r="F83" i="19"/>
  <c r="F81" i="19"/>
  <c r="O23" i="19"/>
  <c r="E23" i="19"/>
  <c r="M113" i="19" s="1"/>
  <c r="O22" i="19"/>
  <c r="O17" i="19"/>
  <c r="E17" i="19"/>
  <c r="F113" i="19" s="1"/>
  <c r="O16" i="19"/>
  <c r="M110" i="19"/>
  <c r="F6" i="19"/>
  <c r="F105" i="19" s="1"/>
  <c r="AY112" i="1"/>
  <c r="AX112" i="1"/>
  <c r="BI193" i="18"/>
  <c r="BH193" i="18"/>
  <c r="BG193" i="18"/>
  <c r="BE193" i="18"/>
  <c r="AA193" i="18"/>
  <c r="Y193" i="18"/>
  <c r="W193" i="18"/>
  <c r="BK193" i="18"/>
  <c r="BF193" i="18"/>
  <c r="BI192" i="18"/>
  <c r="BH192" i="18"/>
  <c r="BG192" i="18"/>
  <c r="BE192" i="18"/>
  <c r="AA192" i="18"/>
  <c r="AA191" i="18" s="1"/>
  <c r="Y192" i="18"/>
  <c r="Y191" i="18" s="1"/>
  <c r="W192" i="18"/>
  <c r="W191" i="18" s="1"/>
  <c r="BK192" i="18"/>
  <c r="BI190" i="18"/>
  <c r="BH190" i="18"/>
  <c r="BG190" i="18"/>
  <c r="BE190" i="18"/>
  <c r="AA190" i="18"/>
  <c r="Y190" i="18"/>
  <c r="W190" i="18"/>
  <c r="BK190" i="18"/>
  <c r="BF190" i="18"/>
  <c r="BI189" i="18"/>
  <c r="BH189" i="18"/>
  <c r="BG189" i="18"/>
  <c r="BE189" i="18"/>
  <c r="AA189" i="18"/>
  <c r="Y189" i="18"/>
  <c r="W189" i="18"/>
  <c r="BK189" i="18"/>
  <c r="BF189" i="18"/>
  <c r="BI188" i="18"/>
  <c r="BH188" i="18"/>
  <c r="BG188" i="18"/>
  <c r="BE188" i="18"/>
  <c r="AA188" i="18"/>
  <c r="Y188" i="18"/>
  <c r="W188" i="18"/>
  <c r="BK188" i="18"/>
  <c r="BF188" i="18"/>
  <c r="BI187" i="18"/>
  <c r="BH187" i="18"/>
  <c r="BG187" i="18"/>
  <c r="BE187" i="18"/>
  <c r="AA187" i="18"/>
  <c r="Y187" i="18"/>
  <c r="W187" i="18"/>
  <c r="BK187" i="18"/>
  <c r="BF187" i="18"/>
  <c r="BI186" i="18"/>
  <c r="BH186" i="18"/>
  <c r="BG186" i="18"/>
  <c r="BE186" i="18"/>
  <c r="AA186" i="18"/>
  <c r="Y186" i="18"/>
  <c r="W186" i="18"/>
  <c r="BK186" i="18"/>
  <c r="BF186" i="18"/>
  <c r="BI185" i="18"/>
  <c r="BH185" i="18"/>
  <c r="BG185" i="18"/>
  <c r="BE185" i="18"/>
  <c r="AA185" i="18"/>
  <c r="Y185" i="18"/>
  <c r="W185" i="18"/>
  <c r="BK185" i="18"/>
  <c r="BF185" i="18"/>
  <c r="BI184" i="18"/>
  <c r="BH184" i="18"/>
  <c r="BG184" i="18"/>
  <c r="BE184" i="18"/>
  <c r="AA184" i="18"/>
  <c r="Y184" i="18"/>
  <c r="W184" i="18"/>
  <c r="BK184" i="18"/>
  <c r="BF184" i="18"/>
  <c r="BI183" i="18"/>
  <c r="BH183" i="18"/>
  <c r="BG183" i="18"/>
  <c r="BE183" i="18"/>
  <c r="AA183" i="18"/>
  <c r="Y183" i="18"/>
  <c r="W183" i="18"/>
  <c r="BK183" i="18"/>
  <c r="BF183" i="18"/>
  <c r="BI182" i="18"/>
  <c r="BH182" i="18"/>
  <c r="BG182" i="18"/>
  <c r="BE182" i="18"/>
  <c r="AA182" i="18"/>
  <c r="Y182" i="18"/>
  <c r="W182" i="18"/>
  <c r="BK182" i="18"/>
  <c r="BF182" i="18"/>
  <c r="BI181" i="18"/>
  <c r="BH181" i="18"/>
  <c r="BG181" i="18"/>
  <c r="BE181" i="18"/>
  <c r="AA181" i="18"/>
  <c r="Y181" i="18"/>
  <c r="W181" i="18"/>
  <c r="BK181" i="18"/>
  <c r="BF181" i="18"/>
  <c r="BI180" i="18"/>
  <c r="BH180" i="18"/>
  <c r="BG180" i="18"/>
  <c r="BE180" i="18"/>
  <c r="AA180" i="18"/>
  <c r="Y180" i="18"/>
  <c r="W180" i="18"/>
  <c r="BK180" i="18"/>
  <c r="BF180" i="18"/>
  <c r="BI179" i="18"/>
  <c r="BH179" i="18"/>
  <c r="BG179" i="18"/>
  <c r="BE179" i="18"/>
  <c r="AA179" i="18"/>
  <c r="Y179" i="18"/>
  <c r="W179" i="18"/>
  <c r="BK179" i="18"/>
  <c r="BF179" i="18"/>
  <c r="BI178" i="18"/>
  <c r="BH178" i="18"/>
  <c r="BG178" i="18"/>
  <c r="BE178" i="18"/>
  <c r="AA178" i="18"/>
  <c r="Y178" i="18"/>
  <c r="W178" i="18"/>
  <c r="BK178" i="18"/>
  <c r="BF178" i="18"/>
  <c r="BI177" i="18"/>
  <c r="BH177" i="18"/>
  <c r="BG177" i="18"/>
  <c r="BE177" i="18"/>
  <c r="AA177" i="18"/>
  <c r="Y177" i="18"/>
  <c r="W177" i="18"/>
  <c r="BK177" i="18"/>
  <c r="BF177" i="18"/>
  <c r="BI176" i="18"/>
  <c r="BH176" i="18"/>
  <c r="BG176" i="18"/>
  <c r="BE176" i="18"/>
  <c r="AA176" i="18"/>
  <c r="Y176" i="18"/>
  <c r="W176" i="18"/>
  <c r="BK176" i="18"/>
  <c r="BF176" i="18"/>
  <c r="BI175" i="18"/>
  <c r="BH175" i="18"/>
  <c r="BG175" i="18"/>
  <c r="BE175" i="18"/>
  <c r="AA175" i="18"/>
  <c r="Y175" i="18"/>
  <c r="W175" i="18"/>
  <c r="BK175" i="18"/>
  <c r="BF175" i="18"/>
  <c r="BI174" i="18"/>
  <c r="BH174" i="18"/>
  <c r="BG174" i="18"/>
  <c r="BE174" i="18"/>
  <c r="AA174" i="18"/>
  <c r="Y174" i="18"/>
  <c r="W174" i="18"/>
  <c r="BK174" i="18"/>
  <c r="BF174" i="18"/>
  <c r="BI173" i="18"/>
  <c r="BH173" i="18"/>
  <c r="BG173" i="18"/>
  <c r="BE173" i="18"/>
  <c r="AA173" i="18"/>
  <c r="Y173" i="18"/>
  <c r="W173" i="18"/>
  <c r="BK173" i="18"/>
  <c r="BF173" i="18"/>
  <c r="BI172" i="18"/>
  <c r="BH172" i="18"/>
  <c r="BG172" i="18"/>
  <c r="BE172" i="18"/>
  <c r="AA172" i="18"/>
  <c r="Y172" i="18"/>
  <c r="W172" i="18"/>
  <c r="BK172" i="18"/>
  <c r="BF172" i="18"/>
  <c r="BI171" i="18"/>
  <c r="BH171" i="18"/>
  <c r="BG171" i="18"/>
  <c r="BE171" i="18"/>
  <c r="AA171" i="18"/>
  <c r="Y171" i="18"/>
  <c r="W171" i="18"/>
  <c r="BK171" i="18"/>
  <c r="BF171" i="18"/>
  <c r="BI170" i="18"/>
  <c r="BH170" i="18"/>
  <c r="BG170" i="18"/>
  <c r="BE170" i="18"/>
  <c r="AA170" i="18"/>
  <c r="Y170" i="18"/>
  <c r="W170" i="18"/>
  <c r="BK170" i="18"/>
  <c r="BF170" i="18"/>
  <c r="BI169" i="18"/>
  <c r="BH169" i="18"/>
  <c r="BG169" i="18"/>
  <c r="BE169" i="18"/>
  <c r="AA169" i="18"/>
  <c r="Y169" i="18"/>
  <c r="W169" i="18"/>
  <c r="BK169" i="18"/>
  <c r="BF169" i="18"/>
  <c r="BI168" i="18"/>
  <c r="BH168" i="18"/>
  <c r="BG168" i="18"/>
  <c r="BE168" i="18"/>
  <c r="AA168" i="18"/>
  <c r="Y168" i="18"/>
  <c r="W168" i="18"/>
  <c r="BK168" i="18"/>
  <c r="BF168" i="18"/>
  <c r="BI167" i="18"/>
  <c r="BH167" i="18"/>
  <c r="BG167" i="18"/>
  <c r="BE167" i="18"/>
  <c r="AA167" i="18"/>
  <c r="Y167" i="18"/>
  <c r="W167" i="18"/>
  <c r="BK167" i="18"/>
  <c r="BF167" i="18"/>
  <c r="BI166" i="18"/>
  <c r="BH166" i="18"/>
  <c r="BG166" i="18"/>
  <c r="BE166" i="18"/>
  <c r="AA166" i="18"/>
  <c r="Y166" i="18"/>
  <c r="W166" i="18"/>
  <c r="BK166" i="18"/>
  <c r="BF166" i="18"/>
  <c r="BI165" i="18"/>
  <c r="BH165" i="18"/>
  <c r="BG165" i="18"/>
  <c r="BE165" i="18"/>
  <c r="AA165" i="18"/>
  <c r="Y165" i="18"/>
  <c r="W165" i="18"/>
  <c r="BK165" i="18"/>
  <c r="BF165" i="18"/>
  <c r="BI164" i="18"/>
  <c r="BH164" i="18"/>
  <c r="BG164" i="18"/>
  <c r="BE164" i="18"/>
  <c r="AA164" i="18"/>
  <c r="Y164" i="18"/>
  <c r="W164" i="18"/>
  <c r="BK164" i="18"/>
  <c r="BF164" i="18"/>
  <c r="BI163" i="18"/>
  <c r="BH163" i="18"/>
  <c r="BG163" i="18"/>
  <c r="BE163" i="18"/>
  <c r="AA163" i="18"/>
  <c r="Y163" i="18"/>
  <c r="W163" i="18"/>
  <c r="BK163" i="18"/>
  <c r="BF163" i="18"/>
  <c r="BI162" i="18"/>
  <c r="BH162" i="18"/>
  <c r="BG162" i="18"/>
  <c r="BE162" i="18"/>
  <c r="AA162" i="18"/>
  <c r="Y162" i="18"/>
  <c r="W162" i="18"/>
  <c r="BK162" i="18"/>
  <c r="BF162" i="18"/>
  <c r="BI161" i="18"/>
  <c r="BH161" i="18"/>
  <c r="BG161" i="18"/>
  <c r="BE161" i="18"/>
  <c r="AA161" i="18"/>
  <c r="Y161" i="18"/>
  <c r="W161" i="18"/>
  <c r="BK161" i="18"/>
  <c r="BF161" i="18"/>
  <c r="BI160" i="18"/>
  <c r="BH160" i="18"/>
  <c r="BG160" i="18"/>
  <c r="BE160" i="18"/>
  <c r="AA160" i="18"/>
  <c r="Y160" i="18"/>
  <c r="W160" i="18"/>
  <c r="BK160" i="18"/>
  <c r="BF160" i="18"/>
  <c r="BI159" i="18"/>
  <c r="BH159" i="18"/>
  <c r="BG159" i="18"/>
  <c r="BE159" i="18"/>
  <c r="AA159" i="18"/>
  <c r="Y159" i="18"/>
  <c r="W159" i="18"/>
  <c r="BK159" i="18"/>
  <c r="BF159" i="18"/>
  <c r="BI158" i="18"/>
  <c r="BH158" i="18"/>
  <c r="BG158" i="18"/>
  <c r="BE158" i="18"/>
  <c r="AA158" i="18"/>
  <c r="Y158" i="18"/>
  <c r="W158" i="18"/>
  <c r="BK158" i="18"/>
  <c r="BF158" i="18"/>
  <c r="BI157" i="18"/>
  <c r="BH157" i="18"/>
  <c r="BG157" i="18"/>
  <c r="BE157" i="18"/>
  <c r="AA157" i="18"/>
  <c r="Y157" i="18"/>
  <c r="W157" i="18"/>
  <c r="BK157" i="18"/>
  <c r="BF157" i="18"/>
  <c r="BI156" i="18"/>
  <c r="BH156" i="18"/>
  <c r="BG156" i="18"/>
  <c r="BE156" i="18"/>
  <c r="AA156" i="18"/>
  <c r="Y156" i="18"/>
  <c r="W156" i="18"/>
  <c r="BK156" i="18"/>
  <c r="BF156" i="18"/>
  <c r="BI155" i="18"/>
  <c r="BH155" i="18"/>
  <c r="BG155" i="18"/>
  <c r="BE155" i="18"/>
  <c r="AA155" i="18"/>
  <c r="Y155" i="18"/>
  <c r="W155" i="18"/>
  <c r="BK155" i="18"/>
  <c r="BF155" i="18"/>
  <c r="BI154" i="18"/>
  <c r="BH154" i="18"/>
  <c r="BG154" i="18"/>
  <c r="BE154" i="18"/>
  <c r="AA154" i="18"/>
  <c r="Y154" i="18"/>
  <c r="W154" i="18"/>
  <c r="BK154" i="18"/>
  <c r="BF154" i="18"/>
  <c r="BI153" i="18"/>
  <c r="BH153" i="18"/>
  <c r="BG153" i="18"/>
  <c r="BE153" i="18"/>
  <c r="AA153" i="18"/>
  <c r="Y153" i="18"/>
  <c r="W153" i="18"/>
  <c r="BK153" i="18"/>
  <c r="BF153" i="18"/>
  <c r="BI152" i="18"/>
  <c r="BH152" i="18"/>
  <c r="BG152" i="18"/>
  <c r="BE152" i="18"/>
  <c r="AA152" i="18"/>
  <c r="Y152" i="18"/>
  <c r="W152" i="18"/>
  <c r="BK152" i="18"/>
  <c r="BF152" i="18"/>
  <c r="BI151" i="18"/>
  <c r="BH151" i="18"/>
  <c r="BG151" i="18"/>
  <c r="BE151" i="18"/>
  <c r="AA151" i="18"/>
  <c r="Y151" i="18"/>
  <c r="W151" i="18"/>
  <c r="BK151" i="18"/>
  <c r="BF151" i="18"/>
  <c r="BI150" i="18"/>
  <c r="BH150" i="18"/>
  <c r="BG150" i="18"/>
  <c r="BE150" i="18"/>
  <c r="AA150" i="18"/>
  <c r="Y150" i="18"/>
  <c r="W150" i="18"/>
  <c r="BK150" i="18"/>
  <c r="BF150" i="18"/>
  <c r="BI149" i="18"/>
  <c r="BH149" i="18"/>
  <c r="BG149" i="18"/>
  <c r="BE149" i="18"/>
  <c r="AA149" i="18"/>
  <c r="Y149" i="18"/>
  <c r="W149" i="18"/>
  <c r="BK149" i="18"/>
  <c r="BF149" i="18"/>
  <c r="BI148" i="18"/>
  <c r="BH148" i="18"/>
  <c r="BG148" i="18"/>
  <c r="BE148" i="18"/>
  <c r="AA148" i="18"/>
  <c r="Y148" i="18"/>
  <c r="W148" i="18"/>
  <c r="BK148" i="18"/>
  <c r="BF148" i="18"/>
  <c r="BI147" i="18"/>
  <c r="BH147" i="18"/>
  <c r="BG147" i="18"/>
  <c r="BE147" i="18"/>
  <c r="AA147" i="18"/>
  <c r="Y147" i="18"/>
  <c r="W147" i="18"/>
  <c r="BK147" i="18"/>
  <c r="BF147" i="18"/>
  <c r="BI146" i="18"/>
  <c r="BH146" i="18"/>
  <c r="BG146" i="18"/>
  <c r="BE146" i="18"/>
  <c r="AA146" i="18"/>
  <c r="Y146" i="18"/>
  <c r="W146" i="18"/>
  <c r="BK146" i="18"/>
  <c r="BF146" i="18"/>
  <c r="BI145" i="18"/>
  <c r="BH145" i="18"/>
  <c r="BG145" i="18"/>
  <c r="BE145" i="18"/>
  <c r="AA145" i="18"/>
  <c r="Y145" i="18"/>
  <c r="W145" i="18"/>
  <c r="BK145" i="18"/>
  <c r="BI143" i="18"/>
  <c r="BH143" i="18"/>
  <c r="BG143" i="18"/>
  <c r="BE143" i="18"/>
  <c r="AA143" i="18"/>
  <c r="Y143" i="18"/>
  <c r="W143" i="18"/>
  <c r="BK143" i="18"/>
  <c r="BF143" i="18"/>
  <c r="BI142" i="18"/>
  <c r="BH142" i="18"/>
  <c r="BG142" i="18"/>
  <c r="BE142" i="18"/>
  <c r="AA142" i="18"/>
  <c r="Y142" i="18"/>
  <c r="W142" i="18"/>
  <c r="BK142" i="18"/>
  <c r="BF142" i="18"/>
  <c r="BI141" i="18"/>
  <c r="BH141" i="18"/>
  <c r="BG141" i="18"/>
  <c r="BE141" i="18"/>
  <c r="AA141" i="18"/>
  <c r="Y141" i="18"/>
  <c r="W141" i="18"/>
  <c r="BK141" i="18"/>
  <c r="BF141" i="18"/>
  <c r="BI140" i="18"/>
  <c r="BH140" i="18"/>
  <c r="BG140" i="18"/>
  <c r="BE140" i="18"/>
  <c r="AA140" i="18"/>
  <c r="Y140" i="18"/>
  <c r="W140" i="18"/>
  <c r="BK140" i="18"/>
  <c r="BF140" i="18"/>
  <c r="BI139" i="18"/>
  <c r="BH139" i="18"/>
  <c r="BG139" i="18"/>
  <c r="BE139" i="18"/>
  <c r="AA139" i="18"/>
  <c r="Y139" i="18"/>
  <c r="W139" i="18"/>
  <c r="W138" i="18" s="1"/>
  <c r="BK139" i="18"/>
  <c r="BI137" i="18"/>
  <c r="BH137" i="18"/>
  <c r="BG137" i="18"/>
  <c r="BE137" i="18"/>
  <c r="AA137" i="18"/>
  <c r="Y137" i="18"/>
  <c r="W137" i="18"/>
  <c r="W135" i="18" s="1"/>
  <c r="BK137" i="18"/>
  <c r="BF137" i="18"/>
  <c r="BI136" i="18"/>
  <c r="BH136" i="18"/>
  <c r="BG136" i="18"/>
  <c r="BE136" i="18"/>
  <c r="AA136" i="18"/>
  <c r="Y136" i="18"/>
  <c r="W136" i="18"/>
  <c r="BK136" i="18"/>
  <c r="BK135" i="18" s="1"/>
  <c r="BF136" i="18"/>
  <c r="BI134" i="18"/>
  <c r="BH134" i="18"/>
  <c r="BG134" i="18"/>
  <c r="BE134" i="18"/>
  <c r="AA134" i="18"/>
  <c r="AA133" i="18"/>
  <c r="Y134" i="18"/>
  <c r="Y133" i="18" s="1"/>
  <c r="W134" i="18"/>
  <c r="W133" i="18" s="1"/>
  <c r="BK134" i="18"/>
  <c r="BK133" i="18" s="1"/>
  <c r="BI131" i="18"/>
  <c r="BH131" i="18"/>
  <c r="BG131" i="18"/>
  <c r="BE131" i="18"/>
  <c r="AA131" i="18"/>
  <c r="Y131" i="18"/>
  <c r="W131" i="18"/>
  <c r="BK131" i="18"/>
  <c r="BF131" i="18"/>
  <c r="BI130" i="18"/>
  <c r="BH130" i="18"/>
  <c r="BG130" i="18"/>
  <c r="BE130" i="18"/>
  <c r="AA130" i="18"/>
  <c r="Y130" i="18"/>
  <c r="W130" i="18"/>
  <c r="BK130" i="18"/>
  <c r="BF130" i="18"/>
  <c r="BI129" i="18"/>
  <c r="BH129" i="18"/>
  <c r="BG129" i="18"/>
  <c r="BE129" i="18"/>
  <c r="AA129" i="18"/>
  <c r="Y129" i="18"/>
  <c r="W129" i="18"/>
  <c r="BK129" i="18"/>
  <c r="BF129" i="18"/>
  <c r="BI128" i="18"/>
  <c r="BH128" i="18"/>
  <c r="BG128" i="18"/>
  <c r="BE128" i="18"/>
  <c r="AA128" i="18"/>
  <c r="Y128" i="18"/>
  <c r="W128" i="18"/>
  <c r="BK128" i="18"/>
  <c r="BF128" i="18"/>
  <c r="BI127" i="18"/>
  <c r="BH127" i="18"/>
  <c r="BG127" i="18"/>
  <c r="BE127" i="18"/>
  <c r="AA127" i="18"/>
  <c r="Y127" i="18"/>
  <c r="Y125" i="18" s="1"/>
  <c r="W127" i="18"/>
  <c r="BK127" i="18"/>
  <c r="BF127" i="18"/>
  <c r="BI126" i="18"/>
  <c r="BH126" i="18"/>
  <c r="BG126" i="18"/>
  <c r="BE126" i="18"/>
  <c r="AA126" i="18"/>
  <c r="Y126" i="18"/>
  <c r="W126" i="18"/>
  <c r="BK126" i="18"/>
  <c r="BI124" i="18"/>
  <c r="BH124" i="18"/>
  <c r="BG124" i="18"/>
  <c r="BE124" i="18"/>
  <c r="AA124" i="18"/>
  <c r="Y124" i="18"/>
  <c r="W124" i="18"/>
  <c r="BK124" i="18"/>
  <c r="BK122" i="18" s="1"/>
  <c r="BF124" i="18"/>
  <c r="BI123" i="18"/>
  <c r="BH123" i="18"/>
  <c r="BG123" i="18"/>
  <c r="BE123" i="18"/>
  <c r="AA123" i="18"/>
  <c r="AA122" i="18" s="1"/>
  <c r="Y123" i="18"/>
  <c r="W123" i="18"/>
  <c r="W122" i="18" s="1"/>
  <c r="BK123" i="18"/>
  <c r="M116" i="18"/>
  <c r="F116" i="18"/>
  <c r="F114" i="18"/>
  <c r="F112" i="18"/>
  <c r="AS112" i="1"/>
  <c r="M84" i="18"/>
  <c r="F84" i="18"/>
  <c r="F82" i="18"/>
  <c r="F80" i="18"/>
  <c r="O22" i="18"/>
  <c r="E22" i="18"/>
  <c r="M117" i="18" s="1"/>
  <c r="O21" i="18"/>
  <c r="O16" i="18"/>
  <c r="E16" i="18"/>
  <c r="O15" i="18"/>
  <c r="M82" i="18"/>
  <c r="F6" i="18"/>
  <c r="AY111" i="1"/>
  <c r="AX111" i="1"/>
  <c r="BI251" i="17"/>
  <c r="BH251" i="17"/>
  <c r="BG251" i="17"/>
  <c r="BE251" i="17"/>
  <c r="AA251" i="17"/>
  <c r="Y251" i="17"/>
  <c r="W251" i="17"/>
  <c r="BK251" i="17"/>
  <c r="BF251" i="17"/>
  <c r="BI250" i="17"/>
  <c r="BH250" i="17"/>
  <c r="BG250" i="17"/>
  <c r="BE250" i="17"/>
  <c r="AA250" i="17"/>
  <c r="Y250" i="17"/>
  <c r="W250" i="17"/>
  <c r="BK250" i="17"/>
  <c r="BF250" i="17"/>
  <c r="BI249" i="17"/>
  <c r="BH249" i="17"/>
  <c r="BG249" i="17"/>
  <c r="BE249" i="17"/>
  <c r="AA249" i="17"/>
  <c r="Y249" i="17"/>
  <c r="W249" i="17"/>
  <c r="BK249" i="17"/>
  <c r="BF249" i="17"/>
  <c r="BI248" i="17"/>
  <c r="BH248" i="17"/>
  <c r="BG248" i="17"/>
  <c r="BE248" i="17"/>
  <c r="AA248" i="17"/>
  <c r="Y248" i="17"/>
  <c r="W248" i="17"/>
  <c r="BK248" i="17"/>
  <c r="BF248" i="17"/>
  <c r="BI247" i="17"/>
  <c r="BH247" i="17"/>
  <c r="BG247" i="17"/>
  <c r="BE247" i="17"/>
  <c r="AA247" i="17"/>
  <c r="Y247" i="17"/>
  <c r="W247" i="17"/>
  <c r="BK247" i="17"/>
  <c r="BF247" i="17"/>
  <c r="BI246" i="17"/>
  <c r="BH246" i="17"/>
  <c r="BG246" i="17"/>
  <c r="BE246" i="17"/>
  <c r="AA246" i="17"/>
  <c r="Y246" i="17"/>
  <c r="W246" i="17"/>
  <c r="BK246" i="17"/>
  <c r="BF246" i="17"/>
  <c r="BI245" i="17"/>
  <c r="BH245" i="17"/>
  <c r="BG245" i="17"/>
  <c r="BE245" i="17"/>
  <c r="AA245" i="17"/>
  <c r="Y245" i="17"/>
  <c r="W245" i="17"/>
  <c r="BK245" i="17"/>
  <c r="BF245" i="17"/>
  <c r="BI244" i="17"/>
  <c r="BH244" i="17"/>
  <c r="BG244" i="17"/>
  <c r="BE244" i="17"/>
  <c r="AA244" i="17"/>
  <c r="Y244" i="17"/>
  <c r="W244" i="17"/>
  <c r="BK244" i="17"/>
  <c r="BF244" i="17"/>
  <c r="BI243" i="17"/>
  <c r="BH243" i="17"/>
  <c r="BG243" i="17"/>
  <c r="BE243" i="17"/>
  <c r="AA243" i="17"/>
  <c r="Y243" i="17"/>
  <c r="W243" i="17"/>
  <c r="BK243" i="17"/>
  <c r="BF243" i="17"/>
  <c r="BI242" i="17"/>
  <c r="BH242" i="17"/>
  <c r="BG242" i="17"/>
  <c r="BE242" i="17"/>
  <c r="AA242" i="17"/>
  <c r="Y242" i="17"/>
  <c r="W242" i="17"/>
  <c r="BK242" i="17"/>
  <c r="BF242" i="17"/>
  <c r="BI241" i="17"/>
  <c r="BH241" i="17"/>
  <c r="BG241" i="17"/>
  <c r="BE241" i="17"/>
  <c r="AA241" i="17"/>
  <c r="Y241" i="17"/>
  <c r="W241" i="17"/>
  <c r="BK241" i="17"/>
  <c r="BF241" i="17"/>
  <c r="BI240" i="17"/>
  <c r="BH240" i="17"/>
  <c r="BG240" i="17"/>
  <c r="BE240" i="17"/>
  <c r="AA240" i="17"/>
  <c r="Y240" i="17"/>
  <c r="W240" i="17"/>
  <c r="BK240" i="17"/>
  <c r="BF240" i="17"/>
  <c r="BI239" i="17"/>
  <c r="BH239" i="17"/>
  <c r="BG239" i="17"/>
  <c r="BE239" i="17"/>
  <c r="AA239" i="17"/>
  <c r="Y239" i="17"/>
  <c r="W239" i="17"/>
  <c r="BK239" i="17"/>
  <c r="BF239" i="17"/>
  <c r="BI238" i="17"/>
  <c r="BH238" i="17"/>
  <c r="BG238" i="17"/>
  <c r="BE238" i="17"/>
  <c r="AA238" i="17"/>
  <c r="Y238" i="17"/>
  <c r="W238" i="17"/>
  <c r="BK238" i="17"/>
  <c r="BF238" i="17"/>
  <c r="BI237" i="17"/>
  <c r="BH237" i="17"/>
  <c r="BG237" i="17"/>
  <c r="BE237" i="17"/>
  <c r="AA237" i="17"/>
  <c r="Y237" i="17"/>
  <c r="W237" i="17"/>
  <c r="BK237" i="17"/>
  <c r="BF237" i="17"/>
  <c r="BI236" i="17"/>
  <c r="BH236" i="17"/>
  <c r="BG236" i="17"/>
  <c r="BE236" i="17"/>
  <c r="AA236" i="17"/>
  <c r="Y236" i="17"/>
  <c r="W236" i="17"/>
  <c r="BK236" i="17"/>
  <c r="BF236" i="17"/>
  <c r="BI235" i="17"/>
  <c r="BH235" i="17"/>
  <c r="BG235" i="17"/>
  <c r="BE235" i="17"/>
  <c r="AA235" i="17"/>
  <c r="Y235" i="17"/>
  <c r="W235" i="17"/>
  <c r="BK235" i="17"/>
  <c r="BF235" i="17"/>
  <c r="BI234" i="17"/>
  <c r="BH234" i="17"/>
  <c r="BG234" i="17"/>
  <c r="BE234" i="17"/>
  <c r="AA234" i="17"/>
  <c r="Y234" i="17"/>
  <c r="W234" i="17"/>
  <c r="BK234" i="17"/>
  <c r="BF234" i="17"/>
  <c r="BI233" i="17"/>
  <c r="BH233" i="17"/>
  <c r="BG233" i="17"/>
  <c r="BE233" i="17"/>
  <c r="AA233" i="17"/>
  <c r="Y233" i="17"/>
  <c r="W233" i="17"/>
  <c r="BK233" i="17"/>
  <c r="BF233" i="17"/>
  <c r="BI232" i="17"/>
  <c r="BH232" i="17"/>
  <c r="BG232" i="17"/>
  <c r="BE232" i="17"/>
  <c r="AA232" i="17"/>
  <c r="Y232" i="17"/>
  <c r="W232" i="17"/>
  <c r="BK232" i="17"/>
  <c r="BF232" i="17"/>
  <c r="BI231" i="17"/>
  <c r="BH231" i="17"/>
  <c r="BG231" i="17"/>
  <c r="BE231" i="17"/>
  <c r="AA231" i="17"/>
  <c r="Y231" i="17"/>
  <c r="W231" i="17"/>
  <c r="BK231" i="17"/>
  <c r="BF231" i="17"/>
  <c r="BI230" i="17"/>
  <c r="BH230" i="17"/>
  <c r="BG230" i="17"/>
  <c r="BE230" i="17"/>
  <c r="AA230" i="17"/>
  <c r="Y230" i="17"/>
  <c r="W230" i="17"/>
  <c r="BK230" i="17"/>
  <c r="BF230" i="17"/>
  <c r="BI229" i="17"/>
  <c r="BH229" i="17"/>
  <c r="BG229" i="17"/>
  <c r="BE229" i="17"/>
  <c r="AA229" i="17"/>
  <c r="Y229" i="17"/>
  <c r="W229" i="17"/>
  <c r="BK229" i="17"/>
  <c r="BF229" i="17"/>
  <c r="BI228" i="17"/>
  <c r="BH228" i="17"/>
  <c r="BG228" i="17"/>
  <c r="BE228" i="17"/>
  <c r="AA228" i="17"/>
  <c r="Y228" i="17"/>
  <c r="W228" i="17"/>
  <c r="BK228" i="17"/>
  <c r="BF228" i="17"/>
  <c r="BI227" i="17"/>
  <c r="BH227" i="17"/>
  <c r="BG227" i="17"/>
  <c r="BE227" i="17"/>
  <c r="AA227" i="17"/>
  <c r="Y227" i="17"/>
  <c r="W227" i="17"/>
  <c r="BK227" i="17"/>
  <c r="BF227" i="17"/>
  <c r="BI226" i="17"/>
  <c r="BH226" i="17"/>
  <c r="BG226" i="17"/>
  <c r="BE226" i="17"/>
  <c r="AA226" i="17"/>
  <c r="Y226" i="17"/>
  <c r="W226" i="17"/>
  <c r="BK226" i="17"/>
  <c r="BF226" i="17"/>
  <c r="BI225" i="17"/>
  <c r="BH225" i="17"/>
  <c r="BG225" i="17"/>
  <c r="BE225" i="17"/>
  <c r="AA225" i="17"/>
  <c r="Y225" i="17"/>
  <c r="W225" i="17"/>
  <c r="BK225" i="17"/>
  <c r="BF225" i="17"/>
  <c r="BI224" i="17"/>
  <c r="BH224" i="17"/>
  <c r="BG224" i="17"/>
  <c r="BE224" i="17"/>
  <c r="AA224" i="17"/>
  <c r="Y224" i="17"/>
  <c r="W224" i="17"/>
  <c r="BK224" i="17"/>
  <c r="BF224" i="17"/>
  <c r="BI223" i="17"/>
  <c r="BH223" i="17"/>
  <c r="BG223" i="17"/>
  <c r="BE223" i="17"/>
  <c r="AA223" i="17"/>
  <c r="Y223" i="17"/>
  <c r="W223" i="17"/>
  <c r="BK223" i="17"/>
  <c r="BF223" i="17"/>
  <c r="BI222" i="17"/>
  <c r="BH222" i="17"/>
  <c r="BG222" i="17"/>
  <c r="BE222" i="17"/>
  <c r="AA222" i="17"/>
  <c r="Y222" i="17"/>
  <c r="W222" i="17"/>
  <c r="BK222" i="17"/>
  <c r="BF222" i="17"/>
  <c r="BI221" i="17"/>
  <c r="BH221" i="17"/>
  <c r="BG221" i="17"/>
  <c r="BE221" i="17"/>
  <c r="AA221" i="17"/>
  <c r="Y221" i="17"/>
  <c r="W221" i="17"/>
  <c r="BK221" i="17"/>
  <c r="BF221" i="17"/>
  <c r="BI220" i="17"/>
  <c r="BH220" i="17"/>
  <c r="BG220" i="17"/>
  <c r="BE220" i="17"/>
  <c r="AA220" i="17"/>
  <c r="Y220" i="17"/>
  <c r="W220" i="17"/>
  <c r="BK220" i="17"/>
  <c r="BF220" i="17"/>
  <c r="BI219" i="17"/>
  <c r="BH219" i="17"/>
  <c r="BG219" i="17"/>
  <c r="BE219" i="17"/>
  <c r="AA219" i="17"/>
  <c r="Y219" i="17"/>
  <c r="W219" i="17"/>
  <c r="BK219" i="17"/>
  <c r="BF219" i="17"/>
  <c r="BI218" i="17"/>
  <c r="BH218" i="17"/>
  <c r="BG218" i="17"/>
  <c r="BE218" i="17"/>
  <c r="AA218" i="17"/>
  <c r="Y218" i="17"/>
  <c r="W218" i="17"/>
  <c r="BK218" i="17"/>
  <c r="BF218" i="17"/>
  <c r="BI217" i="17"/>
  <c r="BH217" i="17"/>
  <c r="BG217" i="17"/>
  <c r="BE217" i="17"/>
  <c r="AA217" i="17"/>
  <c r="Y217" i="17"/>
  <c r="W217" i="17"/>
  <c r="BK217" i="17"/>
  <c r="BF217" i="17"/>
  <c r="BI216" i="17"/>
  <c r="BH216" i="17"/>
  <c r="BG216" i="17"/>
  <c r="BE216" i="17"/>
  <c r="AA216" i="17"/>
  <c r="Y216" i="17"/>
  <c r="W216" i="17"/>
  <c r="BK216" i="17"/>
  <c r="BF216" i="17"/>
  <c r="BI215" i="17"/>
  <c r="BH215" i="17"/>
  <c r="BG215" i="17"/>
  <c r="BE215" i="17"/>
  <c r="AA215" i="17"/>
  <c r="Y215" i="17"/>
  <c r="W215" i="17"/>
  <c r="BK215" i="17"/>
  <c r="BF215" i="17"/>
  <c r="BI214" i="17"/>
  <c r="BH214" i="17"/>
  <c r="BG214" i="17"/>
  <c r="BE214" i="17"/>
  <c r="AA214" i="17"/>
  <c r="Y214" i="17"/>
  <c r="W214" i="17"/>
  <c r="BK214" i="17"/>
  <c r="BF214" i="17"/>
  <c r="BI213" i="17"/>
  <c r="BH213" i="17"/>
  <c r="BG213" i="17"/>
  <c r="BE213" i="17"/>
  <c r="AA213" i="17"/>
  <c r="Y213" i="17"/>
  <c r="W213" i="17"/>
  <c r="BK213" i="17"/>
  <c r="BF213" i="17"/>
  <c r="BI212" i="17"/>
  <c r="BH212" i="17"/>
  <c r="BG212" i="17"/>
  <c r="BE212" i="17"/>
  <c r="AA212" i="17"/>
  <c r="Y212" i="17"/>
  <c r="W212" i="17"/>
  <c r="BK212" i="17"/>
  <c r="BF212" i="17"/>
  <c r="BI211" i="17"/>
  <c r="BH211" i="17"/>
  <c r="BG211" i="17"/>
  <c r="BE211" i="17"/>
  <c r="AA211" i="17"/>
  <c r="Y211" i="17"/>
  <c r="W211" i="17"/>
  <c r="BK211" i="17"/>
  <c r="BF211" i="17"/>
  <c r="BI210" i="17"/>
  <c r="BH210" i="17"/>
  <c r="BG210" i="17"/>
  <c r="BE210" i="17"/>
  <c r="AA210" i="17"/>
  <c r="Y210" i="17"/>
  <c r="W210" i="17"/>
  <c r="BK210" i="17"/>
  <c r="BF210" i="17"/>
  <c r="BI209" i="17"/>
  <c r="BH209" i="17"/>
  <c r="BG209" i="17"/>
  <c r="BE209" i="17"/>
  <c r="AA209" i="17"/>
  <c r="Y209" i="17"/>
  <c r="W209" i="17"/>
  <c r="BK209" i="17"/>
  <c r="BF209" i="17"/>
  <c r="BI208" i="17"/>
  <c r="BH208" i="17"/>
  <c r="BG208" i="17"/>
  <c r="BE208" i="17"/>
  <c r="AA208" i="17"/>
  <c r="Y208" i="17"/>
  <c r="W208" i="17"/>
  <c r="BK208" i="17"/>
  <c r="BF208" i="17"/>
  <c r="BI207" i="17"/>
  <c r="BH207" i="17"/>
  <c r="BG207" i="17"/>
  <c r="BE207" i="17"/>
  <c r="AA207" i="17"/>
  <c r="Y207" i="17"/>
  <c r="W207" i="17"/>
  <c r="BK207" i="17"/>
  <c r="BF207" i="17"/>
  <c r="BI206" i="17"/>
  <c r="BH206" i="17"/>
  <c r="BG206" i="17"/>
  <c r="BE206" i="17"/>
  <c r="AA206" i="17"/>
  <c r="Y206" i="17"/>
  <c r="W206" i="17"/>
  <c r="BK206" i="17"/>
  <c r="BF206" i="17"/>
  <c r="BI205" i="17"/>
  <c r="BH205" i="17"/>
  <c r="BG205" i="17"/>
  <c r="BE205" i="17"/>
  <c r="AA205" i="17"/>
  <c r="Y205" i="17"/>
  <c r="W205" i="17"/>
  <c r="BK205" i="17"/>
  <c r="BF205" i="17"/>
  <c r="BI204" i="17"/>
  <c r="BH204" i="17"/>
  <c r="BG204" i="17"/>
  <c r="BE204" i="17"/>
  <c r="AA204" i="17"/>
  <c r="Y204" i="17"/>
  <c r="W204" i="17"/>
  <c r="BK204" i="17"/>
  <c r="BF204" i="17"/>
  <c r="BI203" i="17"/>
  <c r="BH203" i="17"/>
  <c r="BG203" i="17"/>
  <c r="BE203" i="17"/>
  <c r="AA203" i="17"/>
  <c r="Y203" i="17"/>
  <c r="W203" i="17"/>
  <c r="BK203" i="17"/>
  <c r="BF203" i="17"/>
  <c r="BI202" i="17"/>
  <c r="BH202" i="17"/>
  <c r="BG202" i="17"/>
  <c r="BE202" i="17"/>
  <c r="AA202" i="17"/>
  <c r="Y202" i="17"/>
  <c r="W202" i="17"/>
  <c r="BK202" i="17"/>
  <c r="BF202" i="17"/>
  <c r="BI201" i="17"/>
  <c r="BH201" i="17"/>
  <c r="BG201" i="17"/>
  <c r="BE201" i="17"/>
  <c r="AA201" i="17"/>
  <c r="Y201" i="17"/>
  <c r="W201" i="17"/>
  <c r="BK201" i="17"/>
  <c r="BF201" i="17"/>
  <c r="BI200" i="17"/>
  <c r="BH200" i="17"/>
  <c r="BG200" i="17"/>
  <c r="BE200" i="17"/>
  <c r="AA200" i="17"/>
  <c r="Y200" i="17"/>
  <c r="W200" i="17"/>
  <c r="BK200" i="17"/>
  <c r="BF200" i="17"/>
  <c r="BI199" i="17"/>
  <c r="BH199" i="17"/>
  <c r="BG199" i="17"/>
  <c r="BE199" i="17"/>
  <c r="AA199" i="17"/>
  <c r="Y199" i="17"/>
  <c r="W199" i="17"/>
  <c r="BK199" i="17"/>
  <c r="BF199" i="17"/>
  <c r="BI198" i="17"/>
  <c r="BH198" i="17"/>
  <c r="BG198" i="17"/>
  <c r="BE198" i="17"/>
  <c r="AA198" i="17"/>
  <c r="Y198" i="17"/>
  <c r="W198" i="17"/>
  <c r="BK198" i="17"/>
  <c r="BF198" i="17"/>
  <c r="BI197" i="17"/>
  <c r="BH197" i="17"/>
  <c r="BG197" i="17"/>
  <c r="BE197" i="17"/>
  <c r="AA197" i="17"/>
  <c r="Y197" i="17"/>
  <c r="W197" i="17"/>
  <c r="BK197" i="17"/>
  <c r="BF197" i="17"/>
  <c r="BI196" i="17"/>
  <c r="BH196" i="17"/>
  <c r="BG196" i="17"/>
  <c r="BE196" i="17"/>
  <c r="AA196" i="17"/>
  <c r="Y196" i="17"/>
  <c r="W196" i="17"/>
  <c r="BK196" i="17"/>
  <c r="BF196" i="17"/>
  <c r="BI194" i="17"/>
  <c r="BH194" i="17"/>
  <c r="BG194" i="17"/>
  <c r="BE194" i="17"/>
  <c r="AA194" i="17"/>
  <c r="Y194" i="17"/>
  <c r="W194" i="17"/>
  <c r="BK194" i="17"/>
  <c r="BF194" i="17"/>
  <c r="BI193" i="17"/>
  <c r="BH193" i="17"/>
  <c r="BG193" i="17"/>
  <c r="BE193" i="17"/>
  <c r="AA193" i="17"/>
  <c r="Y193" i="17"/>
  <c r="W193" i="17"/>
  <c r="BK193" i="17"/>
  <c r="BF193" i="17"/>
  <c r="BI192" i="17"/>
  <c r="BH192" i="17"/>
  <c r="BG192" i="17"/>
  <c r="BE192" i="17"/>
  <c r="AA192" i="17"/>
  <c r="Y192" i="17"/>
  <c r="W192" i="17"/>
  <c r="BK192" i="17"/>
  <c r="BF192" i="17"/>
  <c r="BI191" i="17"/>
  <c r="BH191" i="17"/>
  <c r="BG191" i="17"/>
  <c r="BE191" i="17"/>
  <c r="AA191" i="17"/>
  <c r="Y191" i="17"/>
  <c r="W191" i="17"/>
  <c r="BK191" i="17"/>
  <c r="BF191" i="17"/>
  <c r="BI190" i="17"/>
  <c r="BH190" i="17"/>
  <c r="BG190" i="17"/>
  <c r="BE190" i="17"/>
  <c r="AA190" i="17"/>
  <c r="Y190" i="17"/>
  <c r="W190" i="17"/>
  <c r="BK190" i="17"/>
  <c r="BF190" i="17"/>
  <c r="BI189" i="17"/>
  <c r="BH189" i="17"/>
  <c r="BG189" i="17"/>
  <c r="BE189" i="17"/>
  <c r="AA189" i="17"/>
  <c r="Y189" i="17"/>
  <c r="W189" i="17"/>
  <c r="BK189" i="17"/>
  <c r="BF189" i="17"/>
  <c r="BI188" i="17"/>
  <c r="BH188" i="17"/>
  <c r="BG188" i="17"/>
  <c r="BE188" i="17"/>
  <c r="AA188" i="17"/>
  <c r="Y188" i="17"/>
  <c r="W188" i="17"/>
  <c r="BK188" i="17"/>
  <c r="BF188" i="17"/>
  <c r="BI187" i="17"/>
  <c r="BH187" i="17"/>
  <c r="BG187" i="17"/>
  <c r="BE187" i="17"/>
  <c r="AA187" i="17"/>
  <c r="Y187" i="17"/>
  <c r="W187" i="17"/>
  <c r="BK187" i="17"/>
  <c r="BF187" i="17"/>
  <c r="BI186" i="17"/>
  <c r="BH186" i="17"/>
  <c r="BG186" i="17"/>
  <c r="BE186" i="17"/>
  <c r="AA186" i="17"/>
  <c r="Y186" i="17"/>
  <c r="W186" i="17"/>
  <c r="BK186" i="17"/>
  <c r="BF186" i="17"/>
  <c r="BI185" i="17"/>
  <c r="BH185" i="17"/>
  <c r="BG185" i="17"/>
  <c r="BE185" i="17"/>
  <c r="AA185" i="17"/>
  <c r="Y185" i="17"/>
  <c r="W185" i="17"/>
  <c r="BK185" i="17"/>
  <c r="BF185" i="17"/>
  <c r="BI184" i="17"/>
  <c r="BH184" i="17"/>
  <c r="BG184" i="17"/>
  <c r="BE184" i="17"/>
  <c r="AA184" i="17"/>
  <c r="Y184" i="17"/>
  <c r="W184" i="17"/>
  <c r="BK184" i="17"/>
  <c r="BF184" i="17"/>
  <c r="BI183" i="17"/>
  <c r="BH183" i="17"/>
  <c r="BG183" i="17"/>
  <c r="BE183" i="17"/>
  <c r="AA183" i="17"/>
  <c r="Y183" i="17"/>
  <c r="W183" i="17"/>
  <c r="BK183" i="17"/>
  <c r="BF183" i="17"/>
  <c r="BI182" i="17"/>
  <c r="BH182" i="17"/>
  <c r="BG182" i="17"/>
  <c r="BE182" i="17"/>
  <c r="AA182" i="17"/>
  <c r="Y182" i="17"/>
  <c r="W182" i="17"/>
  <c r="BK182" i="17"/>
  <c r="BF182" i="17"/>
  <c r="BI181" i="17"/>
  <c r="BH181" i="17"/>
  <c r="BG181" i="17"/>
  <c r="BE181" i="17"/>
  <c r="AA181" i="17"/>
  <c r="Y181" i="17"/>
  <c r="W181" i="17"/>
  <c r="BK181" i="17"/>
  <c r="BF181" i="17"/>
  <c r="BI180" i="17"/>
  <c r="BH180" i="17"/>
  <c r="BG180" i="17"/>
  <c r="BE180" i="17"/>
  <c r="AA180" i="17"/>
  <c r="Y180" i="17"/>
  <c r="W180" i="17"/>
  <c r="BK180" i="17"/>
  <c r="BF180" i="17"/>
  <c r="BI179" i="17"/>
  <c r="BH179" i="17"/>
  <c r="BG179" i="17"/>
  <c r="BE179" i="17"/>
  <c r="AA179" i="17"/>
  <c r="Y179" i="17"/>
  <c r="W179" i="17"/>
  <c r="BK179" i="17"/>
  <c r="BF179" i="17"/>
  <c r="BI178" i="17"/>
  <c r="BH178" i="17"/>
  <c r="BG178" i="17"/>
  <c r="BE178" i="17"/>
  <c r="AA178" i="17"/>
  <c r="Y178" i="17"/>
  <c r="W178" i="17"/>
  <c r="BK178" i="17"/>
  <c r="BF178" i="17"/>
  <c r="BI177" i="17"/>
  <c r="BH177" i="17"/>
  <c r="BG177" i="17"/>
  <c r="BE177" i="17"/>
  <c r="AA177" i="17"/>
  <c r="Y177" i="17"/>
  <c r="W177" i="17"/>
  <c r="BK177" i="17"/>
  <c r="BF177" i="17"/>
  <c r="BI176" i="17"/>
  <c r="BH176" i="17"/>
  <c r="BG176" i="17"/>
  <c r="BE176" i="17"/>
  <c r="AA176" i="17"/>
  <c r="Y176" i="17"/>
  <c r="W176" i="17"/>
  <c r="BK176" i="17"/>
  <c r="BF176" i="17"/>
  <c r="BI174" i="17"/>
  <c r="BH174" i="17"/>
  <c r="BG174" i="17"/>
  <c r="BE174" i="17"/>
  <c r="AA174" i="17"/>
  <c r="Y174" i="17"/>
  <c r="W174" i="17"/>
  <c r="BK174" i="17"/>
  <c r="BF174" i="17"/>
  <c r="BI173" i="17"/>
  <c r="BH173" i="17"/>
  <c r="BG173" i="17"/>
  <c r="BE173" i="17"/>
  <c r="AA173" i="17"/>
  <c r="Y173" i="17"/>
  <c r="W173" i="17"/>
  <c r="BK173" i="17"/>
  <c r="BF173" i="17"/>
  <c r="BI172" i="17"/>
  <c r="BH172" i="17"/>
  <c r="BG172" i="17"/>
  <c r="BE172" i="17"/>
  <c r="AA172" i="17"/>
  <c r="Y172" i="17"/>
  <c r="W172" i="17"/>
  <c r="BK172" i="17"/>
  <c r="BF172" i="17"/>
  <c r="BI171" i="17"/>
  <c r="BH171" i="17"/>
  <c r="BG171" i="17"/>
  <c r="BE171" i="17"/>
  <c r="AA171" i="17"/>
  <c r="Y171" i="17"/>
  <c r="W171" i="17"/>
  <c r="BK171" i="17"/>
  <c r="BF171" i="17"/>
  <c r="BI169" i="17"/>
  <c r="BH169" i="17"/>
  <c r="BG169" i="17"/>
  <c r="BE169" i="17"/>
  <c r="AA169" i="17"/>
  <c r="Y169" i="17"/>
  <c r="W169" i="17"/>
  <c r="BK169" i="17"/>
  <c r="BF169" i="17"/>
  <c r="BI168" i="17"/>
  <c r="BH168" i="17"/>
  <c r="BG168" i="17"/>
  <c r="BE168" i="17"/>
  <c r="AA168" i="17"/>
  <c r="Y168" i="17"/>
  <c r="W168" i="17"/>
  <c r="BK168" i="17"/>
  <c r="BF168" i="17"/>
  <c r="BI167" i="17"/>
  <c r="BH167" i="17"/>
  <c r="BG167" i="17"/>
  <c r="BE167" i="17"/>
  <c r="AA167" i="17"/>
  <c r="Y167" i="17"/>
  <c r="W167" i="17"/>
  <c r="BK167" i="17"/>
  <c r="BF167" i="17"/>
  <c r="BI166" i="17"/>
  <c r="BH166" i="17"/>
  <c r="BG166" i="17"/>
  <c r="BE166" i="17"/>
  <c r="AA166" i="17"/>
  <c r="Y166" i="17"/>
  <c r="W166" i="17"/>
  <c r="BK166" i="17"/>
  <c r="BF166" i="17"/>
  <c r="BI165" i="17"/>
  <c r="BH165" i="17"/>
  <c r="BG165" i="17"/>
  <c r="BE165" i="17"/>
  <c r="AA165" i="17"/>
  <c r="Y165" i="17"/>
  <c r="W165" i="17"/>
  <c r="BK165" i="17"/>
  <c r="BF165" i="17"/>
  <c r="BI164" i="17"/>
  <c r="BH164" i="17"/>
  <c r="BG164" i="17"/>
  <c r="BE164" i="17"/>
  <c r="AA164" i="17"/>
  <c r="Y164" i="17"/>
  <c r="W164" i="17"/>
  <c r="BK164" i="17"/>
  <c r="BF164" i="17"/>
  <c r="BI163" i="17"/>
  <c r="BH163" i="17"/>
  <c r="BG163" i="17"/>
  <c r="BE163" i="17"/>
  <c r="AA163" i="17"/>
  <c r="Y163" i="17"/>
  <c r="W163" i="17"/>
  <c r="BK163" i="17"/>
  <c r="BF163" i="17"/>
  <c r="BI162" i="17"/>
  <c r="BH162" i="17"/>
  <c r="BG162" i="17"/>
  <c r="BE162" i="17"/>
  <c r="AA162" i="17"/>
  <c r="Y162" i="17"/>
  <c r="W162" i="17"/>
  <c r="BK162" i="17"/>
  <c r="BF162" i="17"/>
  <c r="BI161" i="17"/>
  <c r="BH161" i="17"/>
  <c r="BG161" i="17"/>
  <c r="BE161" i="17"/>
  <c r="AA161" i="17"/>
  <c r="Y161" i="17"/>
  <c r="W161" i="17"/>
  <c r="BK161" i="17"/>
  <c r="BF161" i="17"/>
  <c r="BI160" i="17"/>
  <c r="BH160" i="17"/>
  <c r="BG160" i="17"/>
  <c r="BE160" i="17"/>
  <c r="AA160" i="17"/>
  <c r="Y160" i="17"/>
  <c r="W160" i="17"/>
  <c r="BK160" i="17"/>
  <c r="BF160" i="17"/>
  <c r="BI159" i="17"/>
  <c r="BH159" i="17"/>
  <c r="BG159" i="17"/>
  <c r="BE159" i="17"/>
  <c r="AA159" i="17"/>
  <c r="Y159" i="17"/>
  <c r="W159" i="17"/>
  <c r="BK159" i="17"/>
  <c r="BF159" i="17"/>
  <c r="BI158" i="17"/>
  <c r="BH158" i="17"/>
  <c r="BG158" i="17"/>
  <c r="BE158" i="17"/>
  <c r="AA158" i="17"/>
  <c r="Y158" i="17"/>
  <c r="W158" i="17"/>
  <c r="BK158" i="17"/>
  <c r="BF158" i="17"/>
  <c r="BI157" i="17"/>
  <c r="BH157" i="17"/>
  <c r="BG157" i="17"/>
  <c r="BE157" i="17"/>
  <c r="AA157" i="17"/>
  <c r="Y157" i="17"/>
  <c r="W157" i="17"/>
  <c r="BK157" i="17"/>
  <c r="BF157" i="17"/>
  <c r="BI156" i="17"/>
  <c r="BH156" i="17"/>
  <c r="BG156" i="17"/>
  <c r="BE156" i="17"/>
  <c r="AA156" i="17"/>
  <c r="Y156" i="17"/>
  <c r="W156" i="17"/>
  <c r="BK156" i="17"/>
  <c r="BF156" i="17"/>
  <c r="BI155" i="17"/>
  <c r="BH155" i="17"/>
  <c r="BG155" i="17"/>
  <c r="BE155" i="17"/>
  <c r="AA155" i="17"/>
  <c r="Y155" i="17"/>
  <c r="W155" i="17"/>
  <c r="BK155" i="17"/>
  <c r="BF155" i="17"/>
  <c r="BI154" i="17"/>
  <c r="BH154" i="17"/>
  <c r="BG154" i="17"/>
  <c r="BE154" i="17"/>
  <c r="AA154" i="17"/>
  <c r="Y154" i="17"/>
  <c r="W154" i="17"/>
  <c r="BK154" i="17"/>
  <c r="BF154" i="17"/>
  <c r="BI153" i="17"/>
  <c r="BH153" i="17"/>
  <c r="BG153" i="17"/>
  <c r="BE153" i="17"/>
  <c r="AA153" i="17"/>
  <c r="Y153" i="17"/>
  <c r="W153" i="17"/>
  <c r="BK153" i="17"/>
  <c r="BF153" i="17"/>
  <c r="BI152" i="17"/>
  <c r="BH152" i="17"/>
  <c r="BG152" i="17"/>
  <c r="BE152" i="17"/>
  <c r="AA152" i="17"/>
  <c r="Y152" i="17"/>
  <c r="W152" i="17"/>
  <c r="BK152" i="17"/>
  <c r="BF152" i="17"/>
  <c r="BI151" i="17"/>
  <c r="BH151" i="17"/>
  <c r="BG151" i="17"/>
  <c r="BE151" i="17"/>
  <c r="AA151" i="17"/>
  <c r="Y151" i="17"/>
  <c r="W151" i="17"/>
  <c r="BK151" i="17"/>
  <c r="BF151" i="17"/>
  <c r="BI150" i="17"/>
  <c r="BH150" i="17"/>
  <c r="BG150" i="17"/>
  <c r="BE150" i="17"/>
  <c r="AA150" i="17"/>
  <c r="Y150" i="17"/>
  <c r="W150" i="17"/>
  <c r="BK150" i="17"/>
  <c r="BF150" i="17"/>
  <c r="BI149" i="17"/>
  <c r="BH149" i="17"/>
  <c r="BG149" i="17"/>
  <c r="BE149" i="17"/>
  <c r="AA149" i="17"/>
  <c r="Y149" i="17"/>
  <c r="W149" i="17"/>
  <c r="BK149" i="17"/>
  <c r="BF149" i="17"/>
  <c r="BI148" i="17"/>
  <c r="BH148" i="17"/>
  <c r="BG148" i="17"/>
  <c r="BE148" i="17"/>
  <c r="AA148" i="17"/>
  <c r="Y148" i="17"/>
  <c r="W148" i="17"/>
  <c r="BK148" i="17"/>
  <c r="BF148" i="17"/>
  <c r="BI147" i="17"/>
  <c r="BH147" i="17"/>
  <c r="BG147" i="17"/>
  <c r="BE147" i="17"/>
  <c r="AA147" i="17"/>
  <c r="Y147" i="17"/>
  <c r="W147" i="17"/>
  <c r="BK147" i="17"/>
  <c r="BF147" i="17"/>
  <c r="BI146" i="17"/>
  <c r="BH146" i="17"/>
  <c r="BG146" i="17"/>
  <c r="BE146" i="17"/>
  <c r="AA146" i="17"/>
  <c r="Y146" i="17"/>
  <c r="W146" i="17"/>
  <c r="BK146" i="17"/>
  <c r="BF146" i="17"/>
  <c r="BI145" i="17"/>
  <c r="BH145" i="17"/>
  <c r="BG145" i="17"/>
  <c r="BE145" i="17"/>
  <c r="AA145" i="17"/>
  <c r="Y145" i="17"/>
  <c r="W145" i="17"/>
  <c r="BK145" i="17"/>
  <c r="BF145" i="17"/>
  <c r="BI144" i="17"/>
  <c r="BH144" i="17"/>
  <c r="BG144" i="17"/>
  <c r="BE144" i="17"/>
  <c r="AA144" i="17"/>
  <c r="Y144" i="17"/>
  <c r="W144" i="17"/>
  <c r="BK144" i="17"/>
  <c r="BF144" i="17"/>
  <c r="BI143" i="17"/>
  <c r="BH143" i="17"/>
  <c r="BG143" i="17"/>
  <c r="BE143" i="17"/>
  <c r="AA143" i="17"/>
  <c r="Y143" i="17"/>
  <c r="W143" i="17"/>
  <c r="BK143" i="17"/>
  <c r="BF143" i="17"/>
  <c r="BI142" i="17"/>
  <c r="BH142" i="17"/>
  <c r="BG142" i="17"/>
  <c r="BE142" i="17"/>
  <c r="AA142" i="17"/>
  <c r="Y142" i="17"/>
  <c r="W142" i="17"/>
  <c r="BK142" i="17"/>
  <c r="BF142" i="17"/>
  <c r="BI141" i="17"/>
  <c r="BH141" i="17"/>
  <c r="BG141" i="17"/>
  <c r="BE141" i="17"/>
  <c r="AA141" i="17"/>
  <c r="Y141" i="17"/>
  <c r="W141" i="17"/>
  <c r="BK141" i="17"/>
  <c r="BF141" i="17"/>
  <c r="BI137" i="17"/>
  <c r="BH137" i="17"/>
  <c r="BG137" i="17"/>
  <c r="BE137" i="17"/>
  <c r="AA137" i="17"/>
  <c r="AA136" i="17" s="1"/>
  <c r="Y137" i="17"/>
  <c r="Y136" i="17"/>
  <c r="W137" i="17"/>
  <c r="W136" i="17" s="1"/>
  <c r="BK137" i="17"/>
  <c r="BK136" i="17" s="1"/>
  <c r="BF137" i="17"/>
  <c r="BI135" i="17"/>
  <c r="BH135" i="17"/>
  <c r="BG135" i="17"/>
  <c r="BE135" i="17"/>
  <c r="AA135" i="17"/>
  <c r="Y135" i="17"/>
  <c r="W135" i="17"/>
  <c r="BK135" i="17"/>
  <c r="BF135" i="17"/>
  <c r="BI134" i="17"/>
  <c r="BH134" i="17"/>
  <c r="BG134" i="17"/>
  <c r="BE134" i="17"/>
  <c r="AA134" i="17"/>
  <c r="Y134" i="17"/>
  <c r="W134" i="17"/>
  <c r="BK134" i="17"/>
  <c r="BF134" i="17"/>
  <c r="BI133" i="17"/>
  <c r="BH133" i="17"/>
  <c r="BG133" i="17"/>
  <c r="BE133" i="17"/>
  <c r="AA133" i="17"/>
  <c r="Y133" i="17"/>
  <c r="W133" i="17"/>
  <c r="BK133" i="17"/>
  <c r="BF133" i="17"/>
  <c r="BI132" i="17"/>
  <c r="BH132" i="17"/>
  <c r="BG132" i="17"/>
  <c r="BE132" i="17"/>
  <c r="AA132" i="17"/>
  <c r="Y132" i="17"/>
  <c r="W132" i="17"/>
  <c r="BK132" i="17"/>
  <c r="BF132" i="17"/>
  <c r="BI131" i="17"/>
  <c r="BH131" i="17"/>
  <c r="BG131" i="17"/>
  <c r="BE131" i="17"/>
  <c r="AA131" i="17"/>
  <c r="Y131" i="17"/>
  <c r="W131" i="17"/>
  <c r="BK131" i="17"/>
  <c r="BF131" i="17"/>
  <c r="BI130" i="17"/>
  <c r="BH130" i="17"/>
  <c r="BG130" i="17"/>
  <c r="BE130" i="17"/>
  <c r="AA130" i="17"/>
  <c r="Y130" i="17"/>
  <c r="W130" i="17"/>
  <c r="BK130" i="17"/>
  <c r="BF130" i="17"/>
  <c r="BI129" i="17"/>
  <c r="BH129" i="17"/>
  <c r="BG129" i="17"/>
  <c r="BE129" i="17"/>
  <c r="AA129" i="17"/>
  <c r="Y129" i="17"/>
  <c r="W129" i="17"/>
  <c r="BK129" i="17"/>
  <c r="BF129" i="17"/>
  <c r="BI128" i="17"/>
  <c r="BH128" i="17"/>
  <c r="BG128" i="17"/>
  <c r="BE128" i="17"/>
  <c r="AA128" i="17"/>
  <c r="Y128" i="17"/>
  <c r="W128" i="17"/>
  <c r="BK128" i="17"/>
  <c r="BF128" i="17"/>
  <c r="BI127" i="17"/>
  <c r="BH127" i="17"/>
  <c r="BG127" i="17"/>
  <c r="BE127" i="17"/>
  <c r="AA127" i="17"/>
  <c r="Y127" i="17"/>
  <c r="W127" i="17"/>
  <c r="BK127" i="17"/>
  <c r="BF127" i="17"/>
  <c r="BI126" i="17"/>
  <c r="BH126" i="17"/>
  <c r="BG126" i="17"/>
  <c r="BE126" i="17"/>
  <c r="AA126" i="17"/>
  <c r="Y126" i="17"/>
  <c r="W126" i="17"/>
  <c r="BK126" i="17"/>
  <c r="BF126" i="17"/>
  <c r="BI124" i="17"/>
  <c r="BH124" i="17"/>
  <c r="BG124" i="17"/>
  <c r="BE124" i="17"/>
  <c r="AA124" i="17"/>
  <c r="AA123" i="17" s="1"/>
  <c r="Y124" i="17"/>
  <c r="Y123" i="17" s="1"/>
  <c r="W124" i="17"/>
  <c r="W123" i="17" s="1"/>
  <c r="BK124" i="17"/>
  <c r="BK123" i="17" s="1"/>
  <c r="BF124" i="17"/>
  <c r="M117" i="17"/>
  <c r="F117" i="17"/>
  <c r="F115" i="17"/>
  <c r="F113" i="17"/>
  <c r="AS111" i="1"/>
  <c r="M84" i="17"/>
  <c r="F84" i="17"/>
  <c r="F82" i="17"/>
  <c r="F80" i="17"/>
  <c r="O22" i="17"/>
  <c r="E22" i="17"/>
  <c r="M118" i="17" s="1"/>
  <c r="O21" i="17"/>
  <c r="O16" i="17"/>
  <c r="E16" i="17"/>
  <c r="F85" i="17" s="1"/>
  <c r="O15" i="17"/>
  <c r="M82" i="17"/>
  <c r="F6" i="17"/>
  <c r="F111" i="17" s="1"/>
  <c r="AY110" i="1"/>
  <c r="AX110" i="1"/>
  <c r="BI147" i="16"/>
  <c r="BH147" i="16"/>
  <c r="BG147" i="16"/>
  <c r="BE147" i="16"/>
  <c r="AA147" i="16"/>
  <c r="Y147" i="16"/>
  <c r="W147" i="16"/>
  <c r="BK147" i="16"/>
  <c r="BF147" i="16"/>
  <c r="BI146" i="16"/>
  <c r="BH146" i="16"/>
  <c r="BG146" i="16"/>
  <c r="BE146" i="16"/>
  <c r="AA146" i="16"/>
  <c r="Y146" i="16"/>
  <c r="W146" i="16"/>
  <c r="BK146" i="16"/>
  <c r="BF146" i="16"/>
  <c r="BI145" i="16"/>
  <c r="BH145" i="16"/>
  <c r="BG145" i="16"/>
  <c r="BE145" i="16"/>
  <c r="AA145" i="16"/>
  <c r="Y145" i="16"/>
  <c r="W145" i="16"/>
  <c r="BK145" i="16"/>
  <c r="BF145" i="16"/>
  <c r="BI144" i="16"/>
  <c r="BH144" i="16"/>
  <c r="BG144" i="16"/>
  <c r="BE144" i="16"/>
  <c r="AA144" i="16"/>
  <c r="Y144" i="16"/>
  <c r="W144" i="16"/>
  <c r="BK144" i="16"/>
  <c r="BF144" i="16"/>
  <c r="BI143" i="16"/>
  <c r="BH143" i="16"/>
  <c r="BG143" i="16"/>
  <c r="BE143" i="16"/>
  <c r="AA143" i="16"/>
  <c r="Y143" i="16"/>
  <c r="W143" i="16"/>
  <c r="BK143" i="16"/>
  <c r="BF143" i="16"/>
  <c r="BI142" i="16"/>
  <c r="BH142" i="16"/>
  <c r="BG142" i="16"/>
  <c r="BE142" i="16"/>
  <c r="AA142" i="16"/>
  <c r="Y142" i="16"/>
  <c r="W142" i="16"/>
  <c r="BK142" i="16"/>
  <c r="BF142" i="16"/>
  <c r="BI141" i="16"/>
  <c r="BH141" i="16"/>
  <c r="BG141" i="16"/>
  <c r="BE141" i="16"/>
  <c r="AA141" i="16"/>
  <c r="Y141" i="16"/>
  <c r="W141" i="16"/>
  <c r="BK141" i="16"/>
  <c r="BF141" i="16"/>
  <c r="BI138" i="16"/>
  <c r="BH138" i="16"/>
  <c r="BG138" i="16"/>
  <c r="BE138" i="16"/>
  <c r="AA138" i="16"/>
  <c r="Y138" i="16"/>
  <c r="W138" i="16"/>
  <c r="BK138" i="16"/>
  <c r="BF138" i="16"/>
  <c r="BI137" i="16"/>
  <c r="BH137" i="16"/>
  <c r="BG137" i="16"/>
  <c r="BE137" i="16"/>
  <c r="AA137" i="16"/>
  <c r="Y137" i="16"/>
  <c r="W137" i="16"/>
  <c r="BK137" i="16"/>
  <c r="BF137" i="16"/>
  <c r="BI136" i="16"/>
  <c r="BH136" i="16"/>
  <c r="BG136" i="16"/>
  <c r="BE136" i="16"/>
  <c r="AA136" i="16"/>
  <c r="Y136" i="16"/>
  <c r="W136" i="16"/>
  <c r="BK136" i="16"/>
  <c r="BF136" i="16"/>
  <c r="BI132" i="16"/>
  <c r="BH132" i="16"/>
  <c r="BG132" i="16"/>
  <c r="BE132" i="16"/>
  <c r="AA132" i="16"/>
  <c r="AA131" i="16" s="1"/>
  <c r="Y132" i="16"/>
  <c r="Y131" i="16"/>
  <c r="W132" i="16"/>
  <c r="W131" i="16" s="1"/>
  <c r="BK132" i="16"/>
  <c r="BK131" i="16" s="1"/>
  <c r="BF132" i="16"/>
  <c r="BI130" i="16"/>
  <c r="BH130" i="16"/>
  <c r="BG130" i="16"/>
  <c r="BE130" i="16"/>
  <c r="AA130" i="16"/>
  <c r="AA129" i="16"/>
  <c r="Y130" i="16"/>
  <c r="Y129" i="16"/>
  <c r="W130" i="16"/>
  <c r="W129" i="16"/>
  <c r="BK130" i="16"/>
  <c r="BK129" i="16" s="1"/>
  <c r="BF130" i="16"/>
  <c r="BI128" i="16"/>
  <c r="BH128" i="16"/>
  <c r="BG128" i="16"/>
  <c r="BE128" i="16"/>
  <c r="AA128" i="16"/>
  <c r="Y128" i="16"/>
  <c r="W128" i="16"/>
  <c r="BK128" i="16"/>
  <c r="BF128" i="16"/>
  <c r="BI127" i="16"/>
  <c r="BH127" i="16"/>
  <c r="BG127" i="16"/>
  <c r="BE127" i="16"/>
  <c r="AA127" i="16"/>
  <c r="Y127" i="16"/>
  <c r="W127" i="16"/>
  <c r="BK127" i="16"/>
  <c r="BF127" i="16"/>
  <c r="BI126" i="16"/>
  <c r="BH126" i="16"/>
  <c r="BG126" i="16"/>
  <c r="BE126" i="16"/>
  <c r="AA126" i="16"/>
  <c r="Y126" i="16"/>
  <c r="W126" i="16"/>
  <c r="BK126" i="16"/>
  <c r="BF126" i="16"/>
  <c r="BI125" i="16"/>
  <c r="BH125" i="16"/>
  <c r="BG125" i="16"/>
  <c r="BE125" i="16"/>
  <c r="AA125" i="16"/>
  <c r="Y125" i="16"/>
  <c r="W125" i="16"/>
  <c r="BK125" i="16"/>
  <c r="BF125" i="16"/>
  <c r="M118" i="16"/>
  <c r="F118" i="16"/>
  <c r="F116" i="16"/>
  <c r="F114" i="16"/>
  <c r="AS110" i="1"/>
  <c r="M85" i="16"/>
  <c r="F85" i="16"/>
  <c r="F83" i="16"/>
  <c r="F81" i="16"/>
  <c r="O23" i="16"/>
  <c r="E23" i="16"/>
  <c r="O22" i="16"/>
  <c r="O17" i="16"/>
  <c r="E17" i="16"/>
  <c r="F86" i="16" s="1"/>
  <c r="O16" i="16"/>
  <c r="F6" i="16"/>
  <c r="AY109" i="1"/>
  <c r="AX109" i="1"/>
  <c r="BI194" i="15"/>
  <c r="BH194" i="15"/>
  <c r="BG194" i="15"/>
  <c r="BE194" i="15"/>
  <c r="AA194" i="15"/>
  <c r="Y194" i="15"/>
  <c r="W194" i="15"/>
  <c r="W192" i="15" s="1"/>
  <c r="W191" i="15" s="1"/>
  <c r="BK194" i="15"/>
  <c r="BF194" i="15"/>
  <c r="BI193" i="15"/>
  <c r="BH193" i="15"/>
  <c r="BG193" i="15"/>
  <c r="BE193" i="15"/>
  <c r="AA193" i="15"/>
  <c r="AA192" i="15"/>
  <c r="AA191" i="15" s="1"/>
  <c r="Y193" i="15"/>
  <c r="W193" i="15"/>
  <c r="BK193" i="15"/>
  <c r="BF193" i="15"/>
  <c r="BI190" i="15"/>
  <c r="BH190" i="15"/>
  <c r="BG190" i="15"/>
  <c r="BE190" i="15"/>
  <c r="AA190" i="15"/>
  <c r="Y190" i="15"/>
  <c r="W190" i="15"/>
  <c r="BK190" i="15"/>
  <c r="BF190" i="15"/>
  <c r="BI189" i="15"/>
  <c r="BH189" i="15"/>
  <c r="BG189" i="15"/>
  <c r="BE189" i="15"/>
  <c r="AA189" i="15"/>
  <c r="Y189" i="15"/>
  <c r="W189" i="15"/>
  <c r="BK189" i="15"/>
  <c r="BF189" i="15"/>
  <c r="BI188" i="15"/>
  <c r="BH188" i="15"/>
  <c r="BG188" i="15"/>
  <c r="BE188" i="15"/>
  <c r="AA188" i="15"/>
  <c r="Y188" i="15"/>
  <c r="W188" i="15"/>
  <c r="BK188" i="15"/>
  <c r="BF188" i="15"/>
  <c r="BI187" i="15"/>
  <c r="BH187" i="15"/>
  <c r="BG187" i="15"/>
  <c r="BE187" i="15"/>
  <c r="AA187" i="15"/>
  <c r="Y187" i="15"/>
  <c r="W187" i="15"/>
  <c r="BK187" i="15"/>
  <c r="BF187" i="15"/>
  <c r="BI186" i="15"/>
  <c r="BH186" i="15"/>
  <c r="BG186" i="15"/>
  <c r="BE186" i="15"/>
  <c r="AA186" i="15"/>
  <c r="Y186" i="15"/>
  <c r="W186" i="15"/>
  <c r="BK186" i="15"/>
  <c r="BF186" i="15"/>
  <c r="BI185" i="15"/>
  <c r="BH185" i="15"/>
  <c r="BG185" i="15"/>
  <c r="BE185" i="15"/>
  <c r="AA185" i="15"/>
  <c r="Y185" i="15"/>
  <c r="W185" i="15"/>
  <c r="BK185" i="15"/>
  <c r="BF185" i="15"/>
  <c r="BI184" i="15"/>
  <c r="BH184" i="15"/>
  <c r="BG184" i="15"/>
  <c r="BE184" i="15"/>
  <c r="AA184" i="15"/>
  <c r="Y184" i="15"/>
  <c r="W184" i="15"/>
  <c r="BK184" i="15"/>
  <c r="BF184" i="15"/>
  <c r="BI183" i="15"/>
  <c r="BH183" i="15"/>
  <c r="BG183" i="15"/>
  <c r="BE183" i="15"/>
  <c r="AA183" i="15"/>
  <c r="Y183" i="15"/>
  <c r="W183" i="15"/>
  <c r="BK183" i="15"/>
  <c r="BF183" i="15"/>
  <c r="BI182" i="15"/>
  <c r="BH182" i="15"/>
  <c r="BG182" i="15"/>
  <c r="BE182" i="15"/>
  <c r="AA182" i="15"/>
  <c r="Y182" i="15"/>
  <c r="W182" i="15"/>
  <c r="BK182" i="15"/>
  <c r="BF182" i="15"/>
  <c r="BI181" i="15"/>
  <c r="BH181" i="15"/>
  <c r="BG181" i="15"/>
  <c r="BE181" i="15"/>
  <c r="AA181" i="15"/>
  <c r="Y181" i="15"/>
  <c r="Y178" i="15" s="1"/>
  <c r="W181" i="15"/>
  <c r="BK181" i="15"/>
  <c r="BF181" i="15"/>
  <c r="BI180" i="15"/>
  <c r="BH180" i="15"/>
  <c r="BG180" i="15"/>
  <c r="BE180" i="15"/>
  <c r="AA180" i="15"/>
  <c r="Y180" i="15"/>
  <c r="W180" i="15"/>
  <c r="BK180" i="15"/>
  <c r="BF180" i="15"/>
  <c r="BI179" i="15"/>
  <c r="BH179" i="15"/>
  <c r="BG179" i="15"/>
  <c r="BE179" i="15"/>
  <c r="AA179" i="15"/>
  <c r="Y179" i="15"/>
  <c r="W179" i="15"/>
  <c r="BK179" i="15"/>
  <c r="BF179" i="15"/>
  <c r="BI177" i="15"/>
  <c r="BH177" i="15"/>
  <c r="BG177" i="15"/>
  <c r="BE177" i="15"/>
  <c r="AA177" i="15"/>
  <c r="Y177" i="15"/>
  <c r="W177" i="15"/>
  <c r="BK177" i="15"/>
  <c r="BF177" i="15"/>
  <c r="BI176" i="15"/>
  <c r="BH176" i="15"/>
  <c r="BG176" i="15"/>
  <c r="BE176" i="15"/>
  <c r="AA176" i="15"/>
  <c r="Y176" i="15"/>
  <c r="W176" i="15"/>
  <c r="BK176" i="15"/>
  <c r="BF176" i="15"/>
  <c r="BI175" i="15"/>
  <c r="BH175" i="15"/>
  <c r="BG175" i="15"/>
  <c r="BE175" i="15"/>
  <c r="AA175" i="15"/>
  <c r="Y175" i="15"/>
  <c r="W175" i="15"/>
  <c r="BK175" i="15"/>
  <c r="BF175" i="15"/>
  <c r="BI174" i="15"/>
  <c r="BH174" i="15"/>
  <c r="BG174" i="15"/>
  <c r="BE174" i="15"/>
  <c r="AA174" i="15"/>
  <c r="Y174" i="15"/>
  <c r="W174" i="15"/>
  <c r="BK174" i="15"/>
  <c r="BF174" i="15"/>
  <c r="BI173" i="15"/>
  <c r="BH173" i="15"/>
  <c r="BG173" i="15"/>
  <c r="BE173" i="15"/>
  <c r="AA173" i="15"/>
  <c r="Y173" i="15"/>
  <c r="W173" i="15"/>
  <c r="BK173" i="15"/>
  <c r="BF173" i="15"/>
  <c r="BI172" i="15"/>
  <c r="BH172" i="15"/>
  <c r="BG172" i="15"/>
  <c r="BE172" i="15"/>
  <c r="AA172" i="15"/>
  <c r="Y172" i="15"/>
  <c r="W172" i="15"/>
  <c r="BK172" i="15"/>
  <c r="BF172" i="15"/>
  <c r="BI171" i="15"/>
  <c r="BH171" i="15"/>
  <c r="BG171" i="15"/>
  <c r="BE171" i="15"/>
  <c r="AA171" i="15"/>
  <c r="Y171" i="15"/>
  <c r="W171" i="15"/>
  <c r="BK171" i="15"/>
  <c r="BF171" i="15"/>
  <c r="BI170" i="15"/>
  <c r="BH170" i="15"/>
  <c r="BG170" i="15"/>
  <c r="BE170" i="15"/>
  <c r="AA170" i="15"/>
  <c r="Y170" i="15"/>
  <c r="W170" i="15"/>
  <c r="BK170" i="15"/>
  <c r="BF170" i="15"/>
  <c r="BI169" i="15"/>
  <c r="BH169" i="15"/>
  <c r="BG169" i="15"/>
  <c r="BE169" i="15"/>
  <c r="AA169" i="15"/>
  <c r="Y169" i="15"/>
  <c r="W169" i="15"/>
  <c r="BK169" i="15"/>
  <c r="BF169" i="15"/>
  <c r="BI167" i="15"/>
  <c r="BH167" i="15"/>
  <c r="BG167" i="15"/>
  <c r="BE167" i="15"/>
  <c r="AA167" i="15"/>
  <c r="Y167" i="15"/>
  <c r="W167" i="15"/>
  <c r="BK167" i="15"/>
  <c r="BF167" i="15"/>
  <c r="BI166" i="15"/>
  <c r="BH166" i="15"/>
  <c r="BG166" i="15"/>
  <c r="BE166" i="15"/>
  <c r="AA166" i="15"/>
  <c r="Y166" i="15"/>
  <c r="W166" i="15"/>
  <c r="W165" i="15"/>
  <c r="BK166" i="15"/>
  <c r="BF166" i="15"/>
  <c r="BI162" i="15"/>
  <c r="BH162" i="15"/>
  <c r="BG162" i="15"/>
  <c r="BE162" i="15"/>
  <c r="AA162" i="15"/>
  <c r="AA161" i="15"/>
  <c r="Y162" i="15"/>
  <c r="Y161" i="15" s="1"/>
  <c r="W162" i="15"/>
  <c r="W161" i="15" s="1"/>
  <c r="BK162" i="15"/>
  <c r="BK161" i="15" s="1"/>
  <c r="BF162" i="15"/>
  <c r="BI160" i="15"/>
  <c r="BH160" i="15"/>
  <c r="BG160" i="15"/>
  <c r="BE160" i="15"/>
  <c r="AA160" i="15"/>
  <c r="Y160" i="15"/>
  <c r="W160" i="15"/>
  <c r="BK160" i="15"/>
  <c r="BF160" i="15"/>
  <c r="BI159" i="15"/>
  <c r="BH159" i="15"/>
  <c r="BG159" i="15"/>
  <c r="BE159" i="15"/>
  <c r="AA159" i="15"/>
  <c r="Y159" i="15"/>
  <c r="W159" i="15"/>
  <c r="BK159" i="15"/>
  <c r="BF159" i="15"/>
  <c r="BI158" i="15"/>
  <c r="BH158" i="15"/>
  <c r="BG158" i="15"/>
  <c r="BE158" i="15"/>
  <c r="AA158" i="15"/>
  <c r="Y158" i="15"/>
  <c r="W158" i="15"/>
  <c r="BK158" i="15"/>
  <c r="BF158" i="15"/>
  <c r="BI157" i="15"/>
  <c r="BH157" i="15"/>
  <c r="BG157" i="15"/>
  <c r="BE157" i="15"/>
  <c r="AA157" i="15"/>
  <c r="Y157" i="15"/>
  <c r="W157" i="15"/>
  <c r="BK157" i="15"/>
  <c r="BF157" i="15"/>
  <c r="BI156" i="15"/>
  <c r="BH156" i="15"/>
  <c r="BG156" i="15"/>
  <c r="BE156" i="15"/>
  <c r="AA156" i="15"/>
  <c r="Y156" i="15"/>
  <c r="W156" i="15"/>
  <c r="BK156" i="15"/>
  <c r="BF156" i="15"/>
  <c r="BI155" i="15"/>
  <c r="BH155" i="15"/>
  <c r="BG155" i="15"/>
  <c r="BE155" i="15"/>
  <c r="AA155" i="15"/>
  <c r="Y155" i="15"/>
  <c r="W155" i="15"/>
  <c r="BK155" i="15"/>
  <c r="BF155" i="15"/>
  <c r="BI154" i="15"/>
  <c r="BH154" i="15"/>
  <c r="BG154" i="15"/>
  <c r="BE154" i="15"/>
  <c r="AA154" i="15"/>
  <c r="Y154" i="15"/>
  <c r="W154" i="15"/>
  <c r="BK154" i="15"/>
  <c r="BF154" i="15"/>
  <c r="BI153" i="15"/>
  <c r="BH153" i="15"/>
  <c r="BG153" i="15"/>
  <c r="BE153" i="15"/>
  <c r="AA153" i="15"/>
  <c r="Y153" i="15"/>
  <c r="W153" i="15"/>
  <c r="BK153" i="15"/>
  <c r="BF153" i="15"/>
  <c r="BI152" i="15"/>
  <c r="BH152" i="15"/>
  <c r="BG152" i="15"/>
  <c r="BE152" i="15"/>
  <c r="AA152" i="15"/>
  <c r="Y152" i="15"/>
  <c r="W152" i="15"/>
  <c r="BK152" i="15"/>
  <c r="BF152" i="15"/>
  <c r="BI151" i="15"/>
  <c r="BH151" i="15"/>
  <c r="BG151" i="15"/>
  <c r="BE151" i="15"/>
  <c r="AA151" i="15"/>
  <c r="Y151" i="15"/>
  <c r="W151" i="15"/>
  <c r="BK151" i="15"/>
  <c r="BF151" i="15"/>
  <c r="BI150" i="15"/>
  <c r="BH150" i="15"/>
  <c r="BG150" i="15"/>
  <c r="BE150" i="15"/>
  <c r="AA150" i="15"/>
  <c r="Y150" i="15"/>
  <c r="W150" i="15"/>
  <c r="W148" i="15" s="1"/>
  <c r="BK150" i="15"/>
  <c r="BF150" i="15"/>
  <c r="BI149" i="15"/>
  <c r="BH149" i="15"/>
  <c r="BG149" i="15"/>
  <c r="BE149" i="15"/>
  <c r="AA149" i="15"/>
  <c r="AA148" i="15"/>
  <c r="Y149" i="15"/>
  <c r="W149" i="15"/>
  <c r="BK149" i="15"/>
  <c r="BF149" i="15"/>
  <c r="BI147" i="15"/>
  <c r="BH147" i="15"/>
  <c r="BG147" i="15"/>
  <c r="BE147" i="15"/>
  <c r="AA147" i="15"/>
  <c r="Y147" i="15"/>
  <c r="W147" i="15"/>
  <c r="BK147" i="15"/>
  <c r="BF147" i="15"/>
  <c r="BI146" i="15"/>
  <c r="BH146" i="15"/>
  <c r="BG146" i="15"/>
  <c r="BE146" i="15"/>
  <c r="AA146" i="15"/>
  <c r="Y146" i="15"/>
  <c r="W146" i="15"/>
  <c r="BK146" i="15"/>
  <c r="BF146" i="15"/>
  <c r="BI145" i="15"/>
  <c r="BH145" i="15"/>
  <c r="BG145" i="15"/>
  <c r="BE145" i="15"/>
  <c r="AA145" i="15"/>
  <c r="Y145" i="15"/>
  <c r="W145" i="15"/>
  <c r="BK145" i="15"/>
  <c r="BF145" i="15"/>
  <c r="BI144" i="15"/>
  <c r="BH144" i="15"/>
  <c r="BG144" i="15"/>
  <c r="BE144" i="15"/>
  <c r="AA144" i="15"/>
  <c r="Y144" i="15"/>
  <c r="W144" i="15"/>
  <c r="BK144" i="15"/>
  <c r="BF144" i="15"/>
  <c r="BI143" i="15"/>
  <c r="BH143" i="15"/>
  <c r="BG143" i="15"/>
  <c r="BE143" i="15"/>
  <c r="AA143" i="15"/>
  <c r="Y143" i="15"/>
  <c r="W143" i="15"/>
  <c r="BK143" i="15"/>
  <c r="BF143" i="15"/>
  <c r="BI142" i="15"/>
  <c r="BH142" i="15"/>
  <c r="BG142" i="15"/>
  <c r="BE142" i="15"/>
  <c r="AA142" i="15"/>
  <c r="Y142" i="15"/>
  <c r="W142" i="15"/>
  <c r="BK142" i="15"/>
  <c r="BF142" i="15"/>
  <c r="BI141" i="15"/>
  <c r="BH141" i="15"/>
  <c r="BG141" i="15"/>
  <c r="BE141" i="15"/>
  <c r="AA141" i="15"/>
  <c r="Y141" i="15"/>
  <c r="W141" i="15"/>
  <c r="BK141" i="15"/>
  <c r="BF141" i="15"/>
  <c r="BI140" i="15"/>
  <c r="BH140" i="15"/>
  <c r="BG140" i="15"/>
  <c r="BE140" i="15"/>
  <c r="AA140" i="15"/>
  <c r="Y140" i="15"/>
  <c r="W140" i="15"/>
  <c r="BK140" i="15"/>
  <c r="BF140" i="15"/>
  <c r="BI139" i="15"/>
  <c r="BH139" i="15"/>
  <c r="BG139" i="15"/>
  <c r="BE139" i="15"/>
  <c r="AA139" i="15"/>
  <c r="Y139" i="15"/>
  <c r="W139" i="15"/>
  <c r="BK139" i="15"/>
  <c r="BF139" i="15"/>
  <c r="BI138" i="15"/>
  <c r="BH138" i="15"/>
  <c r="BG138" i="15"/>
  <c r="BE138" i="15"/>
  <c r="AA138" i="15"/>
  <c r="Y138" i="15"/>
  <c r="W138" i="15"/>
  <c r="BK138" i="15"/>
  <c r="BF138" i="15"/>
  <c r="BI137" i="15"/>
  <c r="BH137" i="15"/>
  <c r="BG137" i="15"/>
  <c r="BE137" i="15"/>
  <c r="AA137" i="15"/>
  <c r="Y137" i="15"/>
  <c r="W137" i="15"/>
  <c r="BK137" i="15"/>
  <c r="BF137" i="15"/>
  <c r="BI136" i="15"/>
  <c r="BH136" i="15"/>
  <c r="BG136" i="15"/>
  <c r="BE136" i="15"/>
  <c r="AA136" i="15"/>
  <c r="Y136" i="15"/>
  <c r="W136" i="15"/>
  <c r="BK136" i="15"/>
  <c r="BF136" i="15"/>
  <c r="BI135" i="15"/>
  <c r="BH135" i="15"/>
  <c r="BG135" i="15"/>
  <c r="BE135" i="15"/>
  <c r="AA135" i="15"/>
  <c r="Y135" i="15"/>
  <c r="W135" i="15"/>
  <c r="BK135" i="15"/>
  <c r="BF135" i="15"/>
  <c r="BI134" i="15"/>
  <c r="BH134" i="15"/>
  <c r="BG134" i="15"/>
  <c r="BE134" i="15"/>
  <c r="AA134" i="15"/>
  <c r="Y134" i="15"/>
  <c r="W134" i="15"/>
  <c r="BK134" i="15"/>
  <c r="BF134" i="15"/>
  <c r="BI133" i="15"/>
  <c r="BH133" i="15"/>
  <c r="BG133" i="15"/>
  <c r="BE133" i="15"/>
  <c r="AA133" i="15"/>
  <c r="Y133" i="15"/>
  <c r="W133" i="15"/>
  <c r="BK133" i="15"/>
  <c r="BF133" i="15"/>
  <c r="BI132" i="15"/>
  <c r="BH132" i="15"/>
  <c r="BG132" i="15"/>
  <c r="BE132" i="15"/>
  <c r="AA132" i="15"/>
  <c r="Y132" i="15"/>
  <c r="W132" i="15"/>
  <c r="BK132" i="15"/>
  <c r="BF132" i="15"/>
  <c r="BI131" i="15"/>
  <c r="BH131" i="15"/>
  <c r="BG131" i="15"/>
  <c r="BE131" i="15"/>
  <c r="AA131" i="15"/>
  <c r="Y131" i="15"/>
  <c r="W131" i="15"/>
  <c r="BK131" i="15"/>
  <c r="BF131" i="15"/>
  <c r="BI130" i="15"/>
  <c r="BH130" i="15"/>
  <c r="BG130" i="15"/>
  <c r="BE130" i="15"/>
  <c r="AA130" i="15"/>
  <c r="Y130" i="15"/>
  <c r="W130" i="15"/>
  <c r="BK130" i="15"/>
  <c r="BF130" i="15"/>
  <c r="BI129" i="15"/>
  <c r="BH129" i="15"/>
  <c r="BG129" i="15"/>
  <c r="BE129" i="15"/>
  <c r="AA129" i="15"/>
  <c r="Y129" i="15"/>
  <c r="W129" i="15"/>
  <c r="BK129" i="15"/>
  <c r="BF129" i="15"/>
  <c r="BI128" i="15"/>
  <c r="BH128" i="15"/>
  <c r="BG128" i="15"/>
  <c r="BE128" i="15"/>
  <c r="AA128" i="15"/>
  <c r="Y128" i="15"/>
  <c r="W128" i="15"/>
  <c r="BK128" i="15"/>
  <c r="BF128" i="15"/>
  <c r="BI127" i="15"/>
  <c r="BH127" i="15"/>
  <c r="BG127" i="15"/>
  <c r="BE127" i="15"/>
  <c r="AA127" i="15"/>
  <c r="Y127" i="15"/>
  <c r="W127" i="15"/>
  <c r="BK127" i="15"/>
  <c r="BF127" i="15"/>
  <c r="M120" i="15"/>
  <c r="F120" i="15"/>
  <c r="F118" i="15"/>
  <c r="F116" i="15"/>
  <c r="AS109" i="1"/>
  <c r="M85" i="15"/>
  <c r="F85" i="15"/>
  <c r="F83" i="15"/>
  <c r="F81" i="15"/>
  <c r="O23" i="15"/>
  <c r="E23" i="15"/>
  <c r="M86" i="15" s="1"/>
  <c r="O22" i="15"/>
  <c r="O17" i="15"/>
  <c r="E17" i="15"/>
  <c r="O16" i="15"/>
  <c r="F6" i="15"/>
  <c r="F78" i="15" s="1"/>
  <c r="F113" i="15"/>
  <c r="AY108" i="1"/>
  <c r="AX108" i="1"/>
  <c r="BI238" i="14"/>
  <c r="BH238" i="14"/>
  <c r="BG238" i="14"/>
  <c r="BE238" i="14"/>
  <c r="AA238" i="14"/>
  <c r="AA237" i="14" s="1"/>
  <c r="Y238" i="14"/>
  <c r="Y237" i="14" s="1"/>
  <c r="W238" i="14"/>
  <c r="W237" i="14" s="1"/>
  <c r="BK238" i="14"/>
  <c r="BK237" i="14" s="1"/>
  <c r="BF238" i="14"/>
  <c r="BI236" i="14"/>
  <c r="BH236" i="14"/>
  <c r="BG236" i="14"/>
  <c r="BE236" i="14"/>
  <c r="AA236" i="14"/>
  <c r="Y236" i="14"/>
  <c r="W236" i="14"/>
  <c r="BK236" i="14"/>
  <c r="BF236" i="14"/>
  <c r="BI235" i="14"/>
  <c r="BH235" i="14"/>
  <c r="BG235" i="14"/>
  <c r="BE235" i="14"/>
  <c r="AA235" i="14"/>
  <c r="Y235" i="14"/>
  <c r="W235" i="14"/>
  <c r="BK235" i="14"/>
  <c r="BF235" i="14"/>
  <c r="BI234" i="14"/>
  <c r="BH234" i="14"/>
  <c r="BG234" i="14"/>
  <c r="BE234" i="14"/>
  <c r="AA234" i="14"/>
  <c r="Y234" i="14"/>
  <c r="W234" i="14"/>
  <c r="BK234" i="14"/>
  <c r="BF234" i="14"/>
  <c r="BI233" i="14"/>
  <c r="BH233" i="14"/>
  <c r="BG233" i="14"/>
  <c r="BE233" i="14"/>
  <c r="AA233" i="14"/>
  <c r="Y233" i="14"/>
  <c r="W233" i="14"/>
  <c r="BK233" i="14"/>
  <c r="BF233" i="14"/>
  <c r="BI232" i="14"/>
  <c r="BH232" i="14"/>
  <c r="BG232" i="14"/>
  <c r="BE232" i="14"/>
  <c r="AA232" i="14"/>
  <c r="Y232" i="14"/>
  <c r="W232" i="14"/>
  <c r="BK232" i="14"/>
  <c r="BF232" i="14"/>
  <c r="BI231" i="14"/>
  <c r="BH231" i="14"/>
  <c r="BG231" i="14"/>
  <c r="BE231" i="14"/>
  <c r="AA231" i="14"/>
  <c r="Y231" i="14"/>
  <c r="W231" i="14"/>
  <c r="BK231" i="14"/>
  <c r="BF231" i="14"/>
  <c r="BI228" i="14"/>
  <c r="BH228" i="14"/>
  <c r="BG228" i="14"/>
  <c r="BE228" i="14"/>
  <c r="AA228" i="14"/>
  <c r="Y228" i="14"/>
  <c r="W228" i="14"/>
  <c r="BK228" i="14"/>
  <c r="BF228" i="14"/>
  <c r="BI227" i="14"/>
  <c r="BH227" i="14"/>
  <c r="BG227" i="14"/>
  <c r="BE227" i="14"/>
  <c r="AA227" i="14"/>
  <c r="Y227" i="14"/>
  <c r="W227" i="14"/>
  <c r="BK227" i="14"/>
  <c r="BF227" i="14"/>
  <c r="BI226" i="14"/>
  <c r="BH226" i="14"/>
  <c r="BG226" i="14"/>
  <c r="BE226" i="14"/>
  <c r="AA226" i="14"/>
  <c r="Y226" i="14"/>
  <c r="W226" i="14"/>
  <c r="BK226" i="14"/>
  <c r="BF226" i="14"/>
  <c r="BI225" i="14"/>
  <c r="BH225" i="14"/>
  <c r="BG225" i="14"/>
  <c r="BE225" i="14"/>
  <c r="AA225" i="14"/>
  <c r="Y225" i="14"/>
  <c r="W225" i="14"/>
  <c r="BK225" i="14"/>
  <c r="BF225" i="14"/>
  <c r="BI224" i="14"/>
  <c r="BH224" i="14"/>
  <c r="BG224" i="14"/>
  <c r="BE224" i="14"/>
  <c r="AA224" i="14"/>
  <c r="Y224" i="14"/>
  <c r="W224" i="14"/>
  <c r="BK224" i="14"/>
  <c r="BF224" i="14"/>
  <c r="BI223" i="14"/>
  <c r="BH223" i="14"/>
  <c r="BG223" i="14"/>
  <c r="BE223" i="14"/>
  <c r="AA223" i="14"/>
  <c r="Y223" i="14"/>
  <c r="Y220" i="14" s="1"/>
  <c r="Y219" i="14" s="1"/>
  <c r="W223" i="14"/>
  <c r="BK223" i="14"/>
  <c r="BF223" i="14"/>
  <c r="BI222" i="14"/>
  <c r="BH222" i="14"/>
  <c r="BG222" i="14"/>
  <c r="BE222" i="14"/>
  <c r="AA222" i="14"/>
  <c r="Y222" i="14"/>
  <c r="W222" i="14"/>
  <c r="BK222" i="14"/>
  <c r="BF222" i="14"/>
  <c r="BI221" i="14"/>
  <c r="BH221" i="14"/>
  <c r="BG221" i="14"/>
  <c r="BE221" i="14"/>
  <c r="AA221" i="14"/>
  <c r="Y221" i="14"/>
  <c r="W221" i="14"/>
  <c r="BK221" i="14"/>
  <c r="BF221" i="14"/>
  <c r="BI218" i="14"/>
  <c r="BH218" i="14"/>
  <c r="BG218" i="14"/>
  <c r="BE218" i="14"/>
  <c r="AA218" i="14"/>
  <c r="Y218" i="14"/>
  <c r="W218" i="14"/>
  <c r="BK218" i="14"/>
  <c r="BF218" i="14"/>
  <c r="BI217" i="14"/>
  <c r="BH217" i="14"/>
  <c r="BG217" i="14"/>
  <c r="BE217" i="14"/>
  <c r="AA217" i="14"/>
  <c r="Y217" i="14"/>
  <c r="W217" i="14"/>
  <c r="BK217" i="14"/>
  <c r="BF217" i="14"/>
  <c r="BI216" i="14"/>
  <c r="BH216" i="14"/>
  <c r="BG216" i="14"/>
  <c r="BE216" i="14"/>
  <c r="AA216" i="14"/>
  <c r="Y216" i="14"/>
  <c r="W216" i="14"/>
  <c r="BK216" i="14"/>
  <c r="BF216" i="14"/>
  <c r="BI215" i="14"/>
  <c r="BH215" i="14"/>
  <c r="BG215" i="14"/>
  <c r="BE215" i="14"/>
  <c r="AA215" i="14"/>
  <c r="Y215" i="14"/>
  <c r="W215" i="14"/>
  <c r="BK215" i="14"/>
  <c r="BF215" i="14"/>
  <c r="BI214" i="14"/>
  <c r="BH214" i="14"/>
  <c r="BG214" i="14"/>
  <c r="BE214" i="14"/>
  <c r="AA214" i="14"/>
  <c r="Y214" i="14"/>
  <c r="W214" i="14"/>
  <c r="BK214" i="14"/>
  <c r="BF214" i="14"/>
  <c r="BI212" i="14"/>
  <c r="BH212" i="14"/>
  <c r="BG212" i="14"/>
  <c r="BE212" i="14"/>
  <c r="AA212" i="14"/>
  <c r="AA211" i="14" s="1"/>
  <c r="Y212" i="14"/>
  <c r="Y211" i="14" s="1"/>
  <c r="W212" i="14"/>
  <c r="W211" i="14" s="1"/>
  <c r="BK212" i="14"/>
  <c r="BK211" i="14" s="1"/>
  <c r="BF212" i="14"/>
  <c r="BI210" i="14"/>
  <c r="BH210" i="14"/>
  <c r="BG210" i="14"/>
  <c r="BE210" i="14"/>
  <c r="AA210" i="14"/>
  <c r="Y210" i="14"/>
  <c r="W210" i="14"/>
  <c r="W208" i="14" s="1"/>
  <c r="BK210" i="14"/>
  <c r="BF210" i="14"/>
  <c r="BI209" i="14"/>
  <c r="BH209" i="14"/>
  <c r="BG209" i="14"/>
  <c r="BE209" i="14"/>
  <c r="AA209" i="14"/>
  <c r="AA208" i="14" s="1"/>
  <c r="Y209" i="14"/>
  <c r="Y208" i="14" s="1"/>
  <c r="W209" i="14"/>
  <c r="BK209" i="14"/>
  <c r="BF209" i="14"/>
  <c r="BI206" i="14"/>
  <c r="BH206" i="14"/>
  <c r="BG206" i="14"/>
  <c r="BE206" i="14"/>
  <c r="AA206" i="14"/>
  <c r="Y206" i="14"/>
  <c r="W206" i="14"/>
  <c r="BK206" i="14"/>
  <c r="BF206" i="14"/>
  <c r="BI205" i="14"/>
  <c r="BH205" i="14"/>
  <c r="BG205" i="14"/>
  <c r="BE205" i="14"/>
  <c r="AA205" i="14"/>
  <c r="Y205" i="14"/>
  <c r="W205" i="14"/>
  <c r="BK205" i="14"/>
  <c r="BF205" i="14"/>
  <c r="BI204" i="14"/>
  <c r="BH204" i="14"/>
  <c r="BG204" i="14"/>
  <c r="BE204" i="14"/>
  <c r="AA204" i="14"/>
  <c r="Y204" i="14"/>
  <c r="W204" i="14"/>
  <c r="BK204" i="14"/>
  <c r="BF204" i="14"/>
  <c r="BI203" i="14"/>
  <c r="BH203" i="14"/>
  <c r="BG203" i="14"/>
  <c r="BE203" i="14"/>
  <c r="AA203" i="14"/>
  <c r="Y203" i="14"/>
  <c r="W203" i="14"/>
  <c r="BK203" i="14"/>
  <c r="BF203" i="14"/>
  <c r="BI202" i="14"/>
  <c r="BH202" i="14"/>
  <c r="BG202" i="14"/>
  <c r="BE202" i="14"/>
  <c r="AA202" i="14"/>
  <c r="Y202" i="14"/>
  <c r="W202" i="14"/>
  <c r="BK202" i="14"/>
  <c r="BF202" i="14"/>
  <c r="BI201" i="14"/>
  <c r="BH201" i="14"/>
  <c r="BG201" i="14"/>
  <c r="BE201" i="14"/>
  <c r="AA201" i="14"/>
  <c r="Y201" i="14"/>
  <c r="W201" i="14"/>
  <c r="BK201" i="14"/>
  <c r="BF201" i="14"/>
  <c r="BI200" i="14"/>
  <c r="BH200" i="14"/>
  <c r="BG200" i="14"/>
  <c r="BE200" i="14"/>
  <c r="AA200" i="14"/>
  <c r="Y200" i="14"/>
  <c r="W200" i="14"/>
  <c r="BK200" i="14"/>
  <c r="BF200" i="14"/>
  <c r="BI199" i="14"/>
  <c r="BH199" i="14"/>
  <c r="BG199" i="14"/>
  <c r="BE199" i="14"/>
  <c r="AA199" i="14"/>
  <c r="Y199" i="14"/>
  <c r="W199" i="14"/>
  <c r="BK199" i="14"/>
  <c r="BF199" i="14"/>
  <c r="BI198" i="14"/>
  <c r="BH198" i="14"/>
  <c r="BG198" i="14"/>
  <c r="BE198" i="14"/>
  <c r="AA198" i="14"/>
  <c r="Y198" i="14"/>
  <c r="W198" i="14"/>
  <c r="BK198" i="14"/>
  <c r="BF198" i="14"/>
  <c r="BI197" i="14"/>
  <c r="BH197" i="14"/>
  <c r="BG197" i="14"/>
  <c r="BE197" i="14"/>
  <c r="AA197" i="14"/>
  <c r="Y197" i="14"/>
  <c r="W197" i="14"/>
  <c r="BK197" i="14"/>
  <c r="BF197" i="14"/>
  <c r="BI196" i="14"/>
  <c r="BH196" i="14"/>
  <c r="BG196" i="14"/>
  <c r="BE196" i="14"/>
  <c r="AA196" i="14"/>
  <c r="Y196" i="14"/>
  <c r="W196" i="14"/>
  <c r="BK196" i="14"/>
  <c r="BF196" i="14"/>
  <c r="BI195" i="14"/>
  <c r="BH195" i="14"/>
  <c r="BG195" i="14"/>
  <c r="BE195" i="14"/>
  <c r="AA195" i="14"/>
  <c r="Y195" i="14"/>
  <c r="W195" i="14"/>
  <c r="BK195" i="14"/>
  <c r="BF195" i="14"/>
  <c r="BI194" i="14"/>
  <c r="BH194" i="14"/>
  <c r="BG194" i="14"/>
  <c r="BE194" i="14"/>
  <c r="AA194" i="14"/>
  <c r="Y194" i="14"/>
  <c r="W194" i="14"/>
  <c r="BK194" i="14"/>
  <c r="BF194" i="14"/>
  <c r="BI193" i="14"/>
  <c r="BH193" i="14"/>
  <c r="BG193" i="14"/>
  <c r="BE193" i="14"/>
  <c r="AA193" i="14"/>
  <c r="Y193" i="14"/>
  <c r="W193" i="14"/>
  <c r="BK193" i="14"/>
  <c r="BF193" i="14"/>
  <c r="BI192" i="14"/>
  <c r="BH192" i="14"/>
  <c r="BG192" i="14"/>
  <c r="BE192" i="14"/>
  <c r="AA192" i="14"/>
  <c r="Y192" i="14"/>
  <c r="W192" i="14"/>
  <c r="BK192" i="14"/>
  <c r="BF192" i="14"/>
  <c r="BI191" i="14"/>
  <c r="BH191" i="14"/>
  <c r="BG191" i="14"/>
  <c r="BE191" i="14"/>
  <c r="AA191" i="14"/>
  <c r="Y191" i="14"/>
  <c r="W191" i="14"/>
  <c r="BK191" i="14"/>
  <c r="BF191" i="14"/>
  <c r="BI190" i="14"/>
  <c r="BH190" i="14"/>
  <c r="BG190" i="14"/>
  <c r="BE190" i="14"/>
  <c r="AA190" i="14"/>
  <c r="Y190" i="14"/>
  <c r="W190" i="14"/>
  <c r="BK190" i="14"/>
  <c r="BF190" i="14"/>
  <c r="BI189" i="14"/>
  <c r="BH189" i="14"/>
  <c r="BG189" i="14"/>
  <c r="BE189" i="14"/>
  <c r="AA189" i="14"/>
  <c r="Y189" i="14"/>
  <c r="W189" i="14"/>
  <c r="BK189" i="14"/>
  <c r="BF189" i="14"/>
  <c r="BI188" i="14"/>
  <c r="BH188" i="14"/>
  <c r="BG188" i="14"/>
  <c r="BE188" i="14"/>
  <c r="AA188" i="14"/>
  <c r="Y188" i="14"/>
  <c r="Y186" i="14" s="1"/>
  <c r="W188" i="14"/>
  <c r="BK188" i="14"/>
  <c r="BF188" i="14"/>
  <c r="BI187" i="14"/>
  <c r="BH187" i="14"/>
  <c r="BG187" i="14"/>
  <c r="BE187" i="14"/>
  <c r="AA187" i="14"/>
  <c r="Y187" i="14"/>
  <c r="W187" i="14"/>
  <c r="BK187" i="14"/>
  <c r="BF187" i="14"/>
  <c r="BI185" i="14"/>
  <c r="BH185" i="14"/>
  <c r="BG185" i="14"/>
  <c r="BE185" i="14"/>
  <c r="AA185" i="14"/>
  <c r="Y185" i="14"/>
  <c r="W185" i="14"/>
  <c r="BK185" i="14"/>
  <c r="BF185" i="14"/>
  <c r="BI184" i="14"/>
  <c r="BH184" i="14"/>
  <c r="BG184" i="14"/>
  <c r="BE184" i="14"/>
  <c r="AA184" i="14"/>
  <c r="Y184" i="14"/>
  <c r="W184" i="14"/>
  <c r="BK184" i="14"/>
  <c r="BF184" i="14"/>
  <c r="BI183" i="14"/>
  <c r="BH183" i="14"/>
  <c r="BG183" i="14"/>
  <c r="BE183" i="14"/>
  <c r="AA183" i="14"/>
  <c r="Y183" i="14"/>
  <c r="W183" i="14"/>
  <c r="BK183" i="14"/>
  <c r="BF183" i="14"/>
  <c r="BI182" i="14"/>
  <c r="BH182" i="14"/>
  <c r="BG182" i="14"/>
  <c r="BE182" i="14"/>
  <c r="AA182" i="14"/>
  <c r="Y182" i="14"/>
  <c r="W182" i="14"/>
  <c r="BK182" i="14"/>
  <c r="BF182" i="14"/>
  <c r="BI181" i="14"/>
  <c r="BH181" i="14"/>
  <c r="BG181" i="14"/>
  <c r="BE181" i="14"/>
  <c r="AA181" i="14"/>
  <c r="Y181" i="14"/>
  <c r="W181" i="14"/>
  <c r="BK181" i="14"/>
  <c r="BF181" i="14"/>
  <c r="BI180" i="14"/>
  <c r="BH180" i="14"/>
  <c r="BG180" i="14"/>
  <c r="BE180" i="14"/>
  <c r="AA180" i="14"/>
  <c r="Y180" i="14"/>
  <c r="W180" i="14"/>
  <c r="BK180" i="14"/>
  <c r="BF180" i="14"/>
  <c r="BI179" i="14"/>
  <c r="BH179" i="14"/>
  <c r="BG179" i="14"/>
  <c r="BE179" i="14"/>
  <c r="AA179" i="14"/>
  <c r="Y179" i="14"/>
  <c r="W179" i="14"/>
  <c r="BK179" i="14"/>
  <c r="BF179" i="14"/>
  <c r="BI178" i="14"/>
  <c r="BH178" i="14"/>
  <c r="BG178" i="14"/>
  <c r="BE178" i="14"/>
  <c r="AA178" i="14"/>
  <c r="Y178" i="14"/>
  <c r="W178" i="14"/>
  <c r="BK178" i="14"/>
  <c r="BF178" i="14"/>
  <c r="BI177" i="14"/>
  <c r="BH177" i="14"/>
  <c r="BG177" i="14"/>
  <c r="BE177" i="14"/>
  <c r="AA177" i="14"/>
  <c r="Y177" i="14"/>
  <c r="W177" i="14"/>
  <c r="BK177" i="14"/>
  <c r="BF177" i="14"/>
  <c r="BI176" i="14"/>
  <c r="BH176" i="14"/>
  <c r="BG176" i="14"/>
  <c r="BE176" i="14"/>
  <c r="AA176" i="14"/>
  <c r="Y176" i="14"/>
  <c r="W176" i="14"/>
  <c r="BK176" i="14"/>
  <c r="BF176" i="14"/>
  <c r="BI175" i="14"/>
  <c r="BH175" i="14"/>
  <c r="BG175" i="14"/>
  <c r="BE175" i="14"/>
  <c r="AA175" i="14"/>
  <c r="AA173" i="14" s="1"/>
  <c r="Y175" i="14"/>
  <c r="W175" i="14"/>
  <c r="BK175" i="14"/>
  <c r="BF175" i="14"/>
  <c r="BI174" i="14"/>
  <c r="BH174" i="14"/>
  <c r="BG174" i="14"/>
  <c r="BE174" i="14"/>
  <c r="AA174" i="14"/>
  <c r="Y174" i="14"/>
  <c r="W174" i="14"/>
  <c r="BK174" i="14"/>
  <c r="BF174" i="14"/>
  <c r="BI172" i="14"/>
  <c r="BH172" i="14"/>
  <c r="BG172" i="14"/>
  <c r="BE172" i="14"/>
  <c r="AA172" i="14"/>
  <c r="Y172" i="14"/>
  <c r="W172" i="14"/>
  <c r="BK172" i="14"/>
  <c r="BF172" i="14"/>
  <c r="BI171" i="14"/>
  <c r="BH171" i="14"/>
  <c r="BG171" i="14"/>
  <c r="BE171" i="14"/>
  <c r="AA171" i="14"/>
  <c r="Y171" i="14"/>
  <c r="W171" i="14"/>
  <c r="BK171" i="14"/>
  <c r="BF171" i="14"/>
  <c r="BI170" i="14"/>
  <c r="BH170" i="14"/>
  <c r="BG170" i="14"/>
  <c r="BE170" i="14"/>
  <c r="AA170" i="14"/>
  <c r="Y170" i="14"/>
  <c r="W170" i="14"/>
  <c r="BK170" i="14"/>
  <c r="BF170" i="14"/>
  <c r="BI169" i="14"/>
  <c r="BH169" i="14"/>
  <c r="BG169" i="14"/>
  <c r="BE169" i="14"/>
  <c r="AA169" i="14"/>
  <c r="Y169" i="14"/>
  <c r="W169" i="14"/>
  <c r="BK169" i="14"/>
  <c r="BF169" i="14"/>
  <c r="BI168" i="14"/>
  <c r="BH168" i="14"/>
  <c r="BG168" i="14"/>
  <c r="BE168" i="14"/>
  <c r="AA168" i="14"/>
  <c r="Y168" i="14"/>
  <c r="W168" i="14"/>
  <c r="BK168" i="14"/>
  <c r="BF168" i="14"/>
  <c r="BI167" i="14"/>
  <c r="BH167" i="14"/>
  <c r="BG167" i="14"/>
  <c r="BE167" i="14"/>
  <c r="AA167" i="14"/>
  <c r="Y167" i="14"/>
  <c r="W167" i="14"/>
  <c r="BK167" i="14"/>
  <c r="BF167" i="14"/>
  <c r="BI166" i="14"/>
  <c r="BH166" i="14"/>
  <c r="BG166" i="14"/>
  <c r="BE166" i="14"/>
  <c r="AA166" i="14"/>
  <c r="Y166" i="14"/>
  <c r="W166" i="14"/>
  <c r="BK166" i="14"/>
  <c r="BF166" i="14"/>
  <c r="BI165" i="14"/>
  <c r="BH165" i="14"/>
  <c r="BG165" i="14"/>
  <c r="BE165" i="14"/>
  <c r="AA165" i="14"/>
  <c r="Y165" i="14"/>
  <c r="W165" i="14"/>
  <c r="BK165" i="14"/>
  <c r="BK163" i="14" s="1"/>
  <c r="BF165" i="14"/>
  <c r="BI164" i="14"/>
  <c r="BH164" i="14"/>
  <c r="BG164" i="14"/>
  <c r="BE164" i="14"/>
  <c r="AA164" i="14"/>
  <c r="Y164" i="14"/>
  <c r="Y163" i="14"/>
  <c r="W164" i="14"/>
  <c r="BK164" i="14"/>
  <c r="BF164" i="14"/>
  <c r="BI160" i="14"/>
  <c r="BH160" i="14"/>
  <c r="BG160" i="14"/>
  <c r="BE160" i="14"/>
  <c r="AA160" i="14"/>
  <c r="AA159" i="14" s="1"/>
  <c r="Y160" i="14"/>
  <c r="Y159" i="14" s="1"/>
  <c r="W160" i="14"/>
  <c r="W159" i="14" s="1"/>
  <c r="BK160" i="14"/>
  <c r="BK159" i="14" s="1"/>
  <c r="BF160" i="14"/>
  <c r="BI158" i="14"/>
  <c r="BH158" i="14"/>
  <c r="BG158" i="14"/>
  <c r="BE158" i="14"/>
  <c r="AA158" i="14"/>
  <c r="Y158" i="14"/>
  <c r="W158" i="14"/>
  <c r="BK158" i="14"/>
  <c r="BF158" i="14"/>
  <c r="BI157" i="14"/>
  <c r="BH157" i="14"/>
  <c r="BG157" i="14"/>
  <c r="BE157" i="14"/>
  <c r="AA157" i="14"/>
  <c r="Y157" i="14"/>
  <c r="W157" i="14"/>
  <c r="BK157" i="14"/>
  <c r="BF157" i="14"/>
  <c r="BI156" i="14"/>
  <c r="BH156" i="14"/>
  <c r="BG156" i="14"/>
  <c r="BE156" i="14"/>
  <c r="AA156" i="14"/>
  <c r="Y156" i="14"/>
  <c r="W156" i="14"/>
  <c r="BK156" i="14"/>
  <c r="BF156" i="14"/>
  <c r="BI155" i="14"/>
  <c r="BH155" i="14"/>
  <c r="BG155" i="14"/>
  <c r="BE155" i="14"/>
  <c r="AA155" i="14"/>
  <c r="Y155" i="14"/>
  <c r="W155" i="14"/>
  <c r="BK155" i="14"/>
  <c r="BF155" i="14"/>
  <c r="BI154" i="14"/>
  <c r="BH154" i="14"/>
  <c r="BG154" i="14"/>
  <c r="BE154" i="14"/>
  <c r="AA154" i="14"/>
  <c r="Y154" i="14"/>
  <c r="W154" i="14"/>
  <c r="BK154" i="14"/>
  <c r="BF154" i="14"/>
  <c r="BI153" i="14"/>
  <c r="BH153" i="14"/>
  <c r="BG153" i="14"/>
  <c r="BE153" i="14"/>
  <c r="AA153" i="14"/>
  <c r="Y153" i="14"/>
  <c r="W153" i="14"/>
  <c r="BK153" i="14"/>
  <c r="BF153" i="14"/>
  <c r="BI152" i="14"/>
  <c r="BH152" i="14"/>
  <c r="BG152" i="14"/>
  <c r="BE152" i="14"/>
  <c r="AA152" i="14"/>
  <c r="Y152" i="14"/>
  <c r="W152" i="14"/>
  <c r="BK152" i="14"/>
  <c r="BF152" i="14"/>
  <c r="BI151" i="14"/>
  <c r="BH151" i="14"/>
  <c r="BG151" i="14"/>
  <c r="BE151" i="14"/>
  <c r="AA151" i="14"/>
  <c r="Y151" i="14"/>
  <c r="W151" i="14"/>
  <c r="BK151" i="14"/>
  <c r="BF151" i="14"/>
  <c r="BI150" i="14"/>
  <c r="BH150" i="14"/>
  <c r="BG150" i="14"/>
  <c r="BE150" i="14"/>
  <c r="AA150" i="14"/>
  <c r="Y150" i="14"/>
  <c r="W150" i="14"/>
  <c r="BK150" i="14"/>
  <c r="BF150" i="14"/>
  <c r="BI149" i="14"/>
  <c r="BH149" i="14"/>
  <c r="BG149" i="14"/>
  <c r="BE149" i="14"/>
  <c r="AA149" i="14"/>
  <c r="Y149" i="14"/>
  <c r="W149" i="14"/>
  <c r="BK149" i="14"/>
  <c r="BF149" i="14"/>
  <c r="BI148" i="14"/>
  <c r="BH148" i="14"/>
  <c r="BG148" i="14"/>
  <c r="BE148" i="14"/>
  <c r="AA148" i="14"/>
  <c r="Y148" i="14"/>
  <c r="W148" i="14"/>
  <c r="BK148" i="14"/>
  <c r="BF148" i="14"/>
  <c r="BI147" i="14"/>
  <c r="BH147" i="14"/>
  <c r="BG147" i="14"/>
  <c r="BE147" i="14"/>
  <c r="AA147" i="14"/>
  <c r="Y147" i="14"/>
  <c r="W147" i="14"/>
  <c r="BK147" i="14"/>
  <c r="BF147" i="14"/>
  <c r="BI145" i="14"/>
  <c r="BH145" i="14"/>
  <c r="BG145" i="14"/>
  <c r="BE145" i="14"/>
  <c r="AA145" i="14"/>
  <c r="Y145" i="14"/>
  <c r="W145" i="14"/>
  <c r="W143" i="14" s="1"/>
  <c r="BK145" i="14"/>
  <c r="BF145" i="14"/>
  <c r="BI144" i="14"/>
  <c r="BH144" i="14"/>
  <c r="BG144" i="14"/>
  <c r="BE144" i="14"/>
  <c r="AA144" i="14"/>
  <c r="AA143" i="14"/>
  <c r="Y144" i="14"/>
  <c r="W144" i="14"/>
  <c r="BK144" i="14"/>
  <c r="BF144" i="14"/>
  <c r="BI142" i="14"/>
  <c r="BH142" i="14"/>
  <c r="BG142" i="14"/>
  <c r="BE142" i="14"/>
  <c r="AA142" i="14"/>
  <c r="Y142" i="14"/>
  <c r="W142" i="14"/>
  <c r="BK142" i="14"/>
  <c r="BF142" i="14"/>
  <c r="BI141" i="14"/>
  <c r="BH141" i="14"/>
  <c r="BG141" i="14"/>
  <c r="BE141" i="14"/>
  <c r="AA141" i="14"/>
  <c r="AA140" i="14" s="1"/>
  <c r="Y141" i="14"/>
  <c r="W141" i="14"/>
  <c r="W140" i="14" s="1"/>
  <c r="BK141" i="14"/>
  <c r="BF141" i="14"/>
  <c r="BI139" i="14"/>
  <c r="BH139" i="14"/>
  <c r="BG139" i="14"/>
  <c r="BE139" i="14"/>
  <c r="AA139" i="14"/>
  <c r="Y139" i="14"/>
  <c r="W139" i="14"/>
  <c r="BK139" i="14"/>
  <c r="BF139" i="14"/>
  <c r="BI138" i="14"/>
  <c r="BH138" i="14"/>
  <c r="BG138" i="14"/>
  <c r="BE138" i="14"/>
  <c r="AA138" i="14"/>
  <c r="Y138" i="14"/>
  <c r="W138" i="14"/>
  <c r="BK138" i="14"/>
  <c r="BF138" i="14"/>
  <c r="BI137" i="14"/>
  <c r="BH137" i="14"/>
  <c r="BG137" i="14"/>
  <c r="BE137" i="14"/>
  <c r="AA137" i="14"/>
  <c r="Y137" i="14"/>
  <c r="W137" i="14"/>
  <c r="BK137" i="14"/>
  <c r="BF137" i="14"/>
  <c r="BI136" i="14"/>
  <c r="BH136" i="14"/>
  <c r="BG136" i="14"/>
  <c r="BE136" i="14"/>
  <c r="AA136" i="14"/>
  <c r="Y136" i="14"/>
  <c r="W136" i="14"/>
  <c r="BK136" i="14"/>
  <c r="BF136" i="14"/>
  <c r="M129" i="14"/>
  <c r="F129" i="14"/>
  <c r="F127" i="14"/>
  <c r="F125" i="14"/>
  <c r="AS108" i="1"/>
  <c r="M85" i="14"/>
  <c r="F85" i="14"/>
  <c r="F83" i="14"/>
  <c r="F81" i="14"/>
  <c r="O23" i="14"/>
  <c r="E23" i="14"/>
  <c r="M130" i="14" s="1"/>
  <c r="O22" i="14"/>
  <c r="O17" i="14"/>
  <c r="E17" i="14"/>
  <c r="F86" i="14" s="1"/>
  <c r="O16" i="14"/>
  <c r="M83" i="14"/>
  <c r="F6" i="14"/>
  <c r="F122" i="14" s="1"/>
  <c r="AY107" i="1"/>
  <c r="AX107" i="1"/>
  <c r="BI217" i="13"/>
  <c r="BH217" i="13"/>
  <c r="BG217" i="13"/>
  <c r="BE217" i="13"/>
  <c r="AA217" i="13"/>
  <c r="AA216" i="13" s="1"/>
  <c r="AA215" i="13" s="1"/>
  <c r="Y217" i="13"/>
  <c r="Y216" i="13" s="1"/>
  <c r="Y215" i="13" s="1"/>
  <c r="W217" i="13"/>
  <c r="W216" i="13" s="1"/>
  <c r="W215" i="13" s="1"/>
  <c r="BK217" i="13"/>
  <c r="BK216" i="13" s="1"/>
  <c r="BF217" i="13"/>
  <c r="BI214" i="13"/>
  <c r="BH214" i="13"/>
  <c r="BG214" i="13"/>
  <c r="BE214" i="13"/>
  <c r="AA214" i="13"/>
  <c r="Y214" i="13"/>
  <c r="W214" i="13"/>
  <c r="BK214" i="13"/>
  <c r="BF214" i="13"/>
  <c r="BI213" i="13"/>
  <c r="BH213" i="13"/>
  <c r="BG213" i="13"/>
  <c r="BE213" i="13"/>
  <c r="AA213" i="13"/>
  <c r="Y213" i="13"/>
  <c r="W213" i="13"/>
  <c r="BK213" i="13"/>
  <c r="BF213" i="13"/>
  <c r="BI212" i="13"/>
  <c r="BH212" i="13"/>
  <c r="BG212" i="13"/>
  <c r="BE212" i="13"/>
  <c r="AA212" i="13"/>
  <c r="Y212" i="13"/>
  <c r="W212" i="13"/>
  <c r="BK212" i="13"/>
  <c r="BF212" i="13"/>
  <c r="BI211" i="13"/>
  <c r="BH211" i="13"/>
  <c r="BG211" i="13"/>
  <c r="BE211" i="13"/>
  <c r="AA211" i="13"/>
  <c r="Y211" i="13"/>
  <c r="W211" i="13"/>
  <c r="BK211" i="13"/>
  <c r="BF211" i="13"/>
  <c r="BI210" i="13"/>
  <c r="BH210" i="13"/>
  <c r="BG210" i="13"/>
  <c r="BE210" i="13"/>
  <c r="AA210" i="13"/>
  <c r="Y210" i="13"/>
  <c r="W210" i="13"/>
  <c r="BK210" i="13"/>
  <c r="BF210" i="13"/>
  <c r="BI209" i="13"/>
  <c r="BH209" i="13"/>
  <c r="BG209" i="13"/>
  <c r="BE209" i="13"/>
  <c r="AA209" i="13"/>
  <c r="Y209" i="13"/>
  <c r="W209" i="13"/>
  <c r="BK209" i="13"/>
  <c r="BF209" i="13"/>
  <c r="BI208" i="13"/>
  <c r="BH208" i="13"/>
  <c r="BG208" i="13"/>
  <c r="BE208" i="13"/>
  <c r="AA208" i="13"/>
  <c r="Y208" i="13"/>
  <c r="W208" i="13"/>
  <c r="BK208" i="13"/>
  <c r="BF208" i="13"/>
  <c r="BI207" i="13"/>
  <c r="BH207" i="13"/>
  <c r="BG207" i="13"/>
  <c r="BE207" i="13"/>
  <c r="AA207" i="13"/>
  <c r="Y207" i="13"/>
  <c r="W207" i="13"/>
  <c r="BK207" i="13"/>
  <c r="BF207" i="13"/>
  <c r="BI204" i="13"/>
  <c r="BH204" i="13"/>
  <c r="BG204" i="13"/>
  <c r="BE204" i="13"/>
  <c r="AA204" i="13"/>
  <c r="Y204" i="13"/>
  <c r="W204" i="13"/>
  <c r="BK204" i="13"/>
  <c r="BF204" i="13"/>
  <c r="BI203" i="13"/>
  <c r="BH203" i="13"/>
  <c r="BG203" i="13"/>
  <c r="BE203" i="13"/>
  <c r="AA203" i="13"/>
  <c r="Y203" i="13"/>
  <c r="W203" i="13"/>
  <c r="W202" i="13" s="1"/>
  <c r="W201" i="13" s="1"/>
  <c r="BK203" i="13"/>
  <c r="BK202" i="13" s="1"/>
  <c r="BF203" i="13"/>
  <c r="BI200" i="13"/>
  <c r="BH200" i="13"/>
  <c r="BG200" i="13"/>
  <c r="BE200" i="13"/>
  <c r="AA200" i="13"/>
  <c r="Y200" i="13"/>
  <c r="W200" i="13"/>
  <c r="BK200" i="13"/>
  <c r="BF200" i="13"/>
  <c r="BI199" i="13"/>
  <c r="BH199" i="13"/>
  <c r="BG199" i="13"/>
  <c r="BE199" i="13"/>
  <c r="AA199" i="13"/>
  <c r="Y199" i="13"/>
  <c r="W199" i="13"/>
  <c r="BK199" i="13"/>
  <c r="BF199" i="13"/>
  <c r="BI198" i="13"/>
  <c r="BH198" i="13"/>
  <c r="BG198" i="13"/>
  <c r="BE198" i="13"/>
  <c r="AA198" i="13"/>
  <c r="Y198" i="13"/>
  <c r="Y197" i="13" s="1"/>
  <c r="W198" i="13"/>
  <c r="BK198" i="13"/>
  <c r="BF198" i="13"/>
  <c r="BI196" i="13"/>
  <c r="BH196" i="13"/>
  <c r="BG196" i="13"/>
  <c r="BE196" i="13"/>
  <c r="AA196" i="13"/>
  <c r="Y196" i="13"/>
  <c r="W196" i="13"/>
  <c r="BK196" i="13"/>
  <c r="BF196" i="13"/>
  <c r="BI195" i="13"/>
  <c r="BH195" i="13"/>
  <c r="BG195" i="13"/>
  <c r="BE195" i="13"/>
  <c r="AA195" i="13"/>
  <c r="Y195" i="13"/>
  <c r="W195" i="13"/>
  <c r="BK195" i="13"/>
  <c r="BF195" i="13"/>
  <c r="BI194" i="13"/>
  <c r="BH194" i="13"/>
  <c r="BG194" i="13"/>
  <c r="BE194" i="13"/>
  <c r="AA194" i="13"/>
  <c r="Y194" i="13"/>
  <c r="W194" i="13"/>
  <c r="BK194" i="13"/>
  <c r="BF194" i="13"/>
  <c r="BI193" i="13"/>
  <c r="BH193" i="13"/>
  <c r="BG193" i="13"/>
  <c r="BE193" i="13"/>
  <c r="AA193" i="13"/>
  <c r="Y193" i="13"/>
  <c r="W193" i="13"/>
  <c r="BK193" i="13"/>
  <c r="BF193" i="13"/>
  <c r="BI192" i="13"/>
  <c r="BH192" i="13"/>
  <c r="BG192" i="13"/>
  <c r="BE192" i="13"/>
  <c r="AA192" i="13"/>
  <c r="Y192" i="13"/>
  <c r="W192" i="13"/>
  <c r="BK192" i="13"/>
  <c r="BK191" i="13" s="1"/>
  <c r="BF192" i="13"/>
  <c r="BI188" i="13"/>
  <c r="BH188" i="13"/>
  <c r="BG188" i="13"/>
  <c r="BE188" i="13"/>
  <c r="AA188" i="13"/>
  <c r="AA187" i="13" s="1"/>
  <c r="Y188" i="13"/>
  <c r="Y187" i="13"/>
  <c r="W188" i="13"/>
  <c r="W187" i="13" s="1"/>
  <c r="BK188" i="13"/>
  <c r="BK187" i="13" s="1"/>
  <c r="BF188" i="13"/>
  <c r="BI186" i="13"/>
  <c r="BH186" i="13"/>
  <c r="BG186" i="13"/>
  <c r="BE186" i="13"/>
  <c r="AA186" i="13"/>
  <c r="Y186" i="13"/>
  <c r="W186" i="13"/>
  <c r="BK186" i="13"/>
  <c r="BF186" i="13"/>
  <c r="BI185" i="13"/>
  <c r="BH185" i="13"/>
  <c r="BG185" i="13"/>
  <c r="BE185" i="13"/>
  <c r="AA185" i="13"/>
  <c r="Y185" i="13"/>
  <c r="W185" i="13"/>
  <c r="BK185" i="13"/>
  <c r="BF185" i="13"/>
  <c r="BI184" i="13"/>
  <c r="BH184" i="13"/>
  <c r="BG184" i="13"/>
  <c r="BE184" i="13"/>
  <c r="AA184" i="13"/>
  <c r="Y184" i="13"/>
  <c r="W184" i="13"/>
  <c r="BK184" i="13"/>
  <c r="BF184" i="13"/>
  <c r="BI183" i="13"/>
  <c r="BH183" i="13"/>
  <c r="BG183" i="13"/>
  <c r="BE183" i="13"/>
  <c r="AA183" i="13"/>
  <c r="Y183" i="13"/>
  <c r="W183" i="13"/>
  <c r="BK183" i="13"/>
  <c r="BF183" i="13"/>
  <c r="BI182" i="13"/>
  <c r="BH182" i="13"/>
  <c r="BG182" i="13"/>
  <c r="BE182" i="13"/>
  <c r="AA182" i="13"/>
  <c r="Y182" i="13"/>
  <c r="W182" i="13"/>
  <c r="BK182" i="13"/>
  <c r="BF182" i="13"/>
  <c r="BI181" i="13"/>
  <c r="BH181" i="13"/>
  <c r="BG181" i="13"/>
  <c r="BE181" i="13"/>
  <c r="AA181" i="13"/>
  <c r="Y181" i="13"/>
  <c r="W181" i="13"/>
  <c r="BK181" i="13"/>
  <c r="BF181" i="13"/>
  <c r="BI180" i="13"/>
  <c r="BH180" i="13"/>
  <c r="BG180" i="13"/>
  <c r="BE180" i="13"/>
  <c r="AA180" i="13"/>
  <c r="Y180" i="13"/>
  <c r="W180" i="13"/>
  <c r="BK180" i="13"/>
  <c r="BF180" i="13"/>
  <c r="BI178" i="13"/>
  <c r="BH178" i="13"/>
  <c r="BG178" i="13"/>
  <c r="BE178" i="13"/>
  <c r="AA178" i="13"/>
  <c r="Y178" i="13"/>
  <c r="W178" i="13"/>
  <c r="BK178" i="13"/>
  <c r="BF178" i="13"/>
  <c r="BI177" i="13"/>
  <c r="BH177" i="13"/>
  <c r="BG177" i="13"/>
  <c r="BE177" i="13"/>
  <c r="AA177" i="13"/>
  <c r="Y177" i="13"/>
  <c r="W177" i="13"/>
  <c r="BK177" i="13"/>
  <c r="BF177" i="13"/>
  <c r="BI176" i="13"/>
  <c r="BH176" i="13"/>
  <c r="BG176" i="13"/>
  <c r="BE176" i="13"/>
  <c r="AA176" i="13"/>
  <c r="Y176" i="13"/>
  <c r="W176" i="13"/>
  <c r="BK176" i="13"/>
  <c r="BF176" i="13"/>
  <c r="BI175" i="13"/>
  <c r="BH175" i="13"/>
  <c r="BG175" i="13"/>
  <c r="BE175" i="13"/>
  <c r="AA175" i="13"/>
  <c r="Y175" i="13"/>
  <c r="W175" i="13"/>
  <c r="BK175" i="13"/>
  <c r="BF175" i="13"/>
  <c r="BI173" i="13"/>
  <c r="BH173" i="13"/>
  <c r="BG173" i="13"/>
  <c r="BE173" i="13"/>
  <c r="AA173" i="13"/>
  <c r="AA172" i="13" s="1"/>
  <c r="Y173" i="13"/>
  <c r="Y172" i="13" s="1"/>
  <c r="W173" i="13"/>
  <c r="W172" i="13" s="1"/>
  <c r="BK173" i="13"/>
  <c r="BK172" i="13"/>
  <c r="BF173" i="13"/>
  <c r="BI171" i="13"/>
  <c r="BH171" i="13"/>
  <c r="BG171" i="13"/>
  <c r="BE171" i="13"/>
  <c r="AA171" i="13"/>
  <c r="AA170" i="13"/>
  <c r="Y171" i="13"/>
  <c r="Y170" i="13" s="1"/>
  <c r="W171" i="13"/>
  <c r="W170" i="13" s="1"/>
  <c r="BK171" i="13"/>
  <c r="BK170" i="13" s="1"/>
  <c r="BF171" i="13"/>
  <c r="BI169" i="13"/>
  <c r="BH169" i="13"/>
  <c r="BG169" i="13"/>
  <c r="BE169" i="13"/>
  <c r="AA169" i="13"/>
  <c r="Y169" i="13"/>
  <c r="W169" i="13"/>
  <c r="BK169" i="13"/>
  <c r="BF169" i="13"/>
  <c r="BI168" i="13"/>
  <c r="BH168" i="13"/>
  <c r="BG168" i="13"/>
  <c r="BE168" i="13"/>
  <c r="AA168" i="13"/>
  <c r="Y168" i="13"/>
  <c r="W168" i="13"/>
  <c r="BK168" i="13"/>
  <c r="BF168" i="13"/>
  <c r="BI167" i="13"/>
  <c r="BH167" i="13"/>
  <c r="BG167" i="13"/>
  <c r="BE167" i="13"/>
  <c r="AA167" i="13"/>
  <c r="Y167" i="13"/>
  <c r="W167" i="13"/>
  <c r="BK167" i="13"/>
  <c r="BF167" i="13"/>
  <c r="BI166" i="13"/>
  <c r="BH166" i="13"/>
  <c r="BG166" i="13"/>
  <c r="BE166" i="13"/>
  <c r="AA166" i="13"/>
  <c r="Y166" i="13"/>
  <c r="W166" i="13"/>
  <c r="BK166" i="13"/>
  <c r="BF166" i="13"/>
  <c r="BI165" i="13"/>
  <c r="BH165" i="13"/>
  <c r="BG165" i="13"/>
  <c r="BE165" i="13"/>
  <c r="AA165" i="13"/>
  <c r="Y165" i="13"/>
  <c r="W165" i="13"/>
  <c r="BK165" i="13"/>
  <c r="BF165" i="13"/>
  <c r="BI164" i="13"/>
  <c r="BH164" i="13"/>
  <c r="BG164" i="13"/>
  <c r="BE164" i="13"/>
  <c r="AA164" i="13"/>
  <c r="Y164" i="13"/>
  <c r="W164" i="13"/>
  <c r="BK164" i="13"/>
  <c r="BF164" i="13"/>
  <c r="BI163" i="13"/>
  <c r="BH163" i="13"/>
  <c r="BG163" i="13"/>
  <c r="BE163" i="13"/>
  <c r="AA163" i="13"/>
  <c r="Y163" i="13"/>
  <c r="W163" i="13"/>
  <c r="BK163" i="13"/>
  <c r="BF163" i="13"/>
  <c r="BI162" i="13"/>
  <c r="BH162" i="13"/>
  <c r="BG162" i="13"/>
  <c r="BE162" i="13"/>
  <c r="AA162" i="13"/>
  <c r="Y162" i="13"/>
  <c r="W162" i="13"/>
  <c r="BK162" i="13"/>
  <c r="BF162" i="13"/>
  <c r="BI161" i="13"/>
  <c r="BH161" i="13"/>
  <c r="BG161" i="13"/>
  <c r="BE161" i="13"/>
  <c r="AA161" i="13"/>
  <c r="Y161" i="13"/>
  <c r="W161" i="13"/>
  <c r="BK161" i="13"/>
  <c r="BF161" i="13"/>
  <c r="BI140" i="13"/>
  <c r="BH140" i="13"/>
  <c r="BG140" i="13"/>
  <c r="BE140" i="13"/>
  <c r="AA140" i="13"/>
  <c r="Y140" i="13"/>
  <c r="W140" i="13"/>
  <c r="BK140" i="13"/>
  <c r="BF140" i="13"/>
  <c r="BI139" i="13"/>
  <c r="BH139" i="13"/>
  <c r="BG139" i="13"/>
  <c r="BE139" i="13"/>
  <c r="AA139" i="13"/>
  <c r="Y139" i="13"/>
  <c r="W139" i="13"/>
  <c r="BK139" i="13"/>
  <c r="BF139" i="13"/>
  <c r="BI138" i="13"/>
  <c r="BH138" i="13"/>
  <c r="BG138" i="13"/>
  <c r="BE138" i="13"/>
  <c r="AA138" i="13"/>
  <c r="Y138" i="13"/>
  <c r="W138" i="13"/>
  <c r="BK138" i="13"/>
  <c r="BF138" i="13"/>
  <c r="BI137" i="13"/>
  <c r="BH137" i="13"/>
  <c r="BG137" i="13"/>
  <c r="BE137" i="13"/>
  <c r="AA137" i="13"/>
  <c r="Y137" i="13"/>
  <c r="W137" i="13"/>
  <c r="BK137" i="13"/>
  <c r="BF137" i="13"/>
  <c r="BI136" i="13"/>
  <c r="BH136" i="13"/>
  <c r="BG136" i="13"/>
  <c r="BE136" i="13"/>
  <c r="AA136" i="13"/>
  <c r="Y136" i="13"/>
  <c r="W136" i="13"/>
  <c r="BK136" i="13"/>
  <c r="BF136" i="13"/>
  <c r="BI135" i="13"/>
  <c r="BH135" i="13"/>
  <c r="BG135" i="13"/>
  <c r="BE135" i="13"/>
  <c r="AA135" i="13"/>
  <c r="Y135" i="13"/>
  <c r="W135" i="13"/>
  <c r="BK135" i="13"/>
  <c r="BF135" i="13"/>
  <c r="BI134" i="13"/>
  <c r="BH134" i="13"/>
  <c r="BG134" i="13"/>
  <c r="BE134" i="13"/>
  <c r="AA134" i="13"/>
  <c r="Y134" i="13"/>
  <c r="W134" i="13"/>
  <c r="BK134" i="13"/>
  <c r="BF134" i="13"/>
  <c r="M127" i="13"/>
  <c r="F127" i="13"/>
  <c r="F125" i="13"/>
  <c r="F123" i="13"/>
  <c r="AS107" i="1"/>
  <c r="M85" i="13"/>
  <c r="F85" i="13"/>
  <c r="F83" i="13"/>
  <c r="F81" i="13"/>
  <c r="O23" i="13"/>
  <c r="E23" i="13"/>
  <c r="M86" i="13" s="1"/>
  <c r="M128" i="13"/>
  <c r="O22" i="13"/>
  <c r="O17" i="13"/>
  <c r="E17" i="13"/>
  <c r="O16" i="13"/>
  <c r="F6" i="13"/>
  <c r="F78" i="13" s="1"/>
  <c r="AY106" i="1"/>
  <c r="AX106" i="1"/>
  <c r="BI268" i="12"/>
  <c r="BH268" i="12"/>
  <c r="BG268" i="12"/>
  <c r="BE268" i="12"/>
  <c r="AA268" i="12"/>
  <c r="Y268" i="12"/>
  <c r="W268" i="12"/>
  <c r="BK268" i="12"/>
  <c r="BF268" i="12"/>
  <c r="BI267" i="12"/>
  <c r="BH267" i="12"/>
  <c r="BG267" i="12"/>
  <c r="BE267" i="12"/>
  <c r="AA267" i="12"/>
  <c r="Y267" i="12"/>
  <c r="W267" i="12"/>
  <c r="BK267" i="12"/>
  <c r="BF267" i="12"/>
  <c r="BI266" i="12"/>
  <c r="BH266" i="12"/>
  <c r="BG266" i="12"/>
  <c r="BE266" i="12"/>
  <c r="AA266" i="12"/>
  <c r="Y266" i="12"/>
  <c r="W266" i="12"/>
  <c r="BK266" i="12"/>
  <c r="BF266" i="12"/>
  <c r="BI265" i="12"/>
  <c r="BH265" i="12"/>
  <c r="BG265" i="12"/>
  <c r="BE265" i="12"/>
  <c r="AA265" i="12"/>
  <c r="Y265" i="12"/>
  <c r="W265" i="12"/>
  <c r="BK265" i="12"/>
  <c r="BF265" i="12"/>
  <c r="BI263" i="12"/>
  <c r="BH263" i="12"/>
  <c r="BG263" i="12"/>
  <c r="BE263" i="12"/>
  <c r="AA263" i="12"/>
  <c r="AA262" i="12" s="1"/>
  <c r="Y263" i="12"/>
  <c r="Y262" i="12" s="1"/>
  <c r="W263" i="12"/>
  <c r="W262" i="12" s="1"/>
  <c r="BK263" i="12"/>
  <c r="BK262" i="12" s="1"/>
  <c r="BF263" i="12"/>
  <c r="BI261" i="12"/>
  <c r="BH261" i="12"/>
  <c r="BG261" i="12"/>
  <c r="BE261" i="12"/>
  <c r="AA261" i="12"/>
  <c r="Y261" i="12"/>
  <c r="W261" i="12"/>
  <c r="BK261" i="12"/>
  <c r="BF261" i="12"/>
  <c r="BI260" i="12"/>
  <c r="BH260" i="12"/>
  <c r="BG260" i="12"/>
  <c r="BE260" i="12"/>
  <c r="AA260" i="12"/>
  <c r="AA259" i="12" s="1"/>
  <c r="Y260" i="12"/>
  <c r="Y259" i="12" s="1"/>
  <c r="W260" i="12"/>
  <c r="BK260" i="12"/>
  <c r="BF260" i="12"/>
  <c r="BI258" i="12"/>
  <c r="BH258" i="12"/>
  <c r="BG258" i="12"/>
  <c r="BE258" i="12"/>
  <c r="AA258" i="12"/>
  <c r="Y258" i="12"/>
  <c r="W258" i="12"/>
  <c r="BK258" i="12"/>
  <c r="BF258" i="12"/>
  <c r="BI257" i="12"/>
  <c r="BH257" i="12"/>
  <c r="BG257" i="12"/>
  <c r="BE257" i="12"/>
  <c r="AA257" i="12"/>
  <c r="Y257" i="12"/>
  <c r="W257" i="12"/>
  <c r="BK257" i="12"/>
  <c r="BF257" i="12"/>
  <c r="BI256" i="12"/>
  <c r="BH256" i="12"/>
  <c r="BG256" i="12"/>
  <c r="BE256" i="12"/>
  <c r="AA256" i="12"/>
  <c r="Y256" i="12"/>
  <c r="W256" i="12"/>
  <c r="BK256" i="12"/>
  <c r="BF256" i="12"/>
  <c r="BI255" i="12"/>
  <c r="BH255" i="12"/>
  <c r="BG255" i="12"/>
  <c r="BE255" i="12"/>
  <c r="AA255" i="12"/>
  <c r="Y255" i="12"/>
  <c r="W255" i="12"/>
  <c r="BK255" i="12"/>
  <c r="BF255" i="12"/>
  <c r="BI254" i="12"/>
  <c r="BH254" i="12"/>
  <c r="BG254" i="12"/>
  <c r="BE254" i="12"/>
  <c r="AA254" i="12"/>
  <c r="Y254" i="12"/>
  <c r="W254" i="12"/>
  <c r="BK254" i="12"/>
  <c r="BF254" i="12"/>
  <c r="BI253" i="12"/>
  <c r="BH253" i="12"/>
  <c r="BG253" i="12"/>
  <c r="BE253" i="12"/>
  <c r="AA253" i="12"/>
  <c r="Y253" i="12"/>
  <c r="W253" i="12"/>
  <c r="BK253" i="12"/>
  <c r="BF253" i="12"/>
  <c r="BI252" i="12"/>
  <c r="BH252" i="12"/>
  <c r="BG252" i="12"/>
  <c r="BE252" i="12"/>
  <c r="AA252" i="12"/>
  <c r="Y252" i="12"/>
  <c r="W252" i="12"/>
  <c r="BK252" i="12"/>
  <c r="BF252" i="12"/>
  <c r="BI251" i="12"/>
  <c r="BH251" i="12"/>
  <c r="BG251" i="12"/>
  <c r="BE251" i="12"/>
  <c r="AA251" i="12"/>
  <c r="Y251" i="12"/>
  <c r="W251" i="12"/>
  <c r="BK251" i="12"/>
  <c r="BF251" i="12"/>
  <c r="BI248" i="12"/>
  <c r="BH248" i="12"/>
  <c r="BG248" i="12"/>
  <c r="BE248" i="12"/>
  <c r="AA248" i="12"/>
  <c r="AA247" i="12" s="1"/>
  <c r="Y248" i="12"/>
  <c r="Y247" i="12" s="1"/>
  <c r="W248" i="12"/>
  <c r="W247" i="12" s="1"/>
  <c r="BK248" i="12"/>
  <c r="BK247" i="12" s="1"/>
  <c r="BF248" i="12"/>
  <c r="BI246" i="12"/>
  <c r="BH246" i="12"/>
  <c r="BG246" i="12"/>
  <c r="BE246" i="12"/>
  <c r="AA246" i="12"/>
  <c r="Y246" i="12"/>
  <c r="W246" i="12"/>
  <c r="BK246" i="12"/>
  <c r="BF246" i="12"/>
  <c r="BI245" i="12"/>
  <c r="BH245" i="12"/>
  <c r="BG245" i="12"/>
  <c r="BE245" i="12"/>
  <c r="AA245" i="12"/>
  <c r="Y245" i="12"/>
  <c r="W245" i="12"/>
  <c r="BK245" i="12"/>
  <c r="BF245" i="12"/>
  <c r="BI244" i="12"/>
  <c r="BH244" i="12"/>
  <c r="BG244" i="12"/>
  <c r="BE244" i="12"/>
  <c r="AA244" i="12"/>
  <c r="Y244" i="12"/>
  <c r="W244" i="12"/>
  <c r="BK244" i="12"/>
  <c r="BF244" i="12"/>
  <c r="BI243" i="12"/>
  <c r="BH243" i="12"/>
  <c r="BG243" i="12"/>
  <c r="BE243" i="12"/>
  <c r="AA243" i="12"/>
  <c r="Y243" i="12"/>
  <c r="W243" i="12"/>
  <c r="BK243" i="12"/>
  <c r="BF243" i="12"/>
  <c r="BI242" i="12"/>
  <c r="BH242" i="12"/>
  <c r="BG242" i="12"/>
  <c r="BE242" i="12"/>
  <c r="AA242" i="12"/>
  <c r="Y242" i="12"/>
  <c r="W242" i="12"/>
  <c r="BK242" i="12"/>
  <c r="BF242" i="12"/>
  <c r="BI241" i="12"/>
  <c r="BH241" i="12"/>
  <c r="BG241" i="12"/>
  <c r="BE241" i="12"/>
  <c r="AA241" i="12"/>
  <c r="Y241" i="12"/>
  <c r="W241" i="12"/>
  <c r="BK241" i="12"/>
  <c r="BF241" i="12"/>
  <c r="BI240" i="12"/>
  <c r="BH240" i="12"/>
  <c r="BG240" i="12"/>
  <c r="BE240" i="12"/>
  <c r="AA240" i="12"/>
  <c r="Y240" i="12"/>
  <c r="W240" i="12"/>
  <c r="BK240" i="12"/>
  <c r="BF240" i="12"/>
  <c r="BI239" i="12"/>
  <c r="BH239" i="12"/>
  <c r="BG239" i="12"/>
  <c r="BE239" i="12"/>
  <c r="AA239" i="12"/>
  <c r="Y239" i="12"/>
  <c r="W239" i="12"/>
  <c r="BK239" i="12"/>
  <c r="BF239" i="12"/>
  <c r="BI237" i="12"/>
  <c r="BH237" i="12"/>
  <c r="BG237" i="12"/>
  <c r="BE237" i="12"/>
  <c r="AA237" i="12"/>
  <c r="AA236" i="12" s="1"/>
  <c r="Y237" i="12"/>
  <c r="Y236" i="12" s="1"/>
  <c r="W237" i="12"/>
  <c r="W236" i="12" s="1"/>
  <c r="BK237" i="12"/>
  <c r="BK236" i="12" s="1"/>
  <c r="BF237" i="12"/>
  <c r="BI235" i="12"/>
  <c r="BH235" i="12"/>
  <c r="BG235" i="12"/>
  <c r="BE235" i="12"/>
  <c r="AA235" i="12"/>
  <c r="Y235" i="12"/>
  <c r="W235" i="12"/>
  <c r="BK235" i="12"/>
  <c r="BF235" i="12"/>
  <c r="BI234" i="12"/>
  <c r="BH234" i="12"/>
  <c r="BG234" i="12"/>
  <c r="BE234" i="12"/>
  <c r="AA234" i="12"/>
  <c r="Y234" i="12"/>
  <c r="W234" i="12"/>
  <c r="BK234" i="12"/>
  <c r="BF234" i="12"/>
  <c r="BI233" i="12"/>
  <c r="BH233" i="12"/>
  <c r="BG233" i="12"/>
  <c r="BE233" i="12"/>
  <c r="AA233" i="12"/>
  <c r="Y233" i="12"/>
  <c r="W233" i="12"/>
  <c r="BK233" i="12"/>
  <c r="BF233" i="12"/>
  <c r="BI232" i="12"/>
  <c r="BH232" i="12"/>
  <c r="BG232" i="12"/>
  <c r="BE232" i="12"/>
  <c r="AA232" i="12"/>
  <c r="Y232" i="12"/>
  <c r="W232" i="12"/>
  <c r="BK232" i="12"/>
  <c r="BF232" i="12"/>
  <c r="BI231" i="12"/>
  <c r="BH231" i="12"/>
  <c r="BG231" i="12"/>
  <c r="BE231" i="12"/>
  <c r="AA231" i="12"/>
  <c r="Y231" i="12"/>
  <c r="W231" i="12"/>
  <c r="BK231" i="12"/>
  <c r="BF231" i="12"/>
  <c r="BI230" i="12"/>
  <c r="BH230" i="12"/>
  <c r="BG230" i="12"/>
  <c r="BE230" i="12"/>
  <c r="AA230" i="12"/>
  <c r="Y230" i="12"/>
  <c r="W230" i="12"/>
  <c r="BK230" i="12"/>
  <c r="BF230" i="12"/>
  <c r="BI229" i="12"/>
  <c r="BH229" i="12"/>
  <c r="BG229" i="12"/>
  <c r="BE229" i="12"/>
  <c r="AA229" i="12"/>
  <c r="Y229" i="12"/>
  <c r="W229" i="12"/>
  <c r="BK229" i="12"/>
  <c r="BF229" i="12"/>
  <c r="BI228" i="12"/>
  <c r="BH228" i="12"/>
  <c r="BG228" i="12"/>
  <c r="BE228" i="12"/>
  <c r="AA228" i="12"/>
  <c r="Y228" i="12"/>
  <c r="W228" i="12"/>
  <c r="BK228" i="12"/>
  <c r="BF228" i="12"/>
  <c r="BI227" i="12"/>
  <c r="BH227" i="12"/>
  <c r="BG227" i="12"/>
  <c r="BE227" i="12"/>
  <c r="AA227" i="12"/>
  <c r="Y227" i="12"/>
  <c r="W227" i="12"/>
  <c r="BK227" i="12"/>
  <c r="BF227" i="12"/>
  <c r="BI226" i="12"/>
  <c r="BH226" i="12"/>
  <c r="BG226" i="12"/>
  <c r="BE226" i="12"/>
  <c r="AA226" i="12"/>
  <c r="Y226" i="12"/>
  <c r="W226" i="12"/>
  <c r="BK226" i="12"/>
  <c r="BF226" i="12"/>
  <c r="BI225" i="12"/>
  <c r="BH225" i="12"/>
  <c r="BG225" i="12"/>
  <c r="BE225" i="12"/>
  <c r="AA225" i="12"/>
  <c r="Y225" i="12"/>
  <c r="W225" i="12"/>
  <c r="BK225" i="12"/>
  <c r="BF225" i="12"/>
  <c r="BI224" i="12"/>
  <c r="BH224" i="12"/>
  <c r="BG224" i="12"/>
  <c r="BE224" i="12"/>
  <c r="AA224" i="12"/>
  <c r="Y224" i="12"/>
  <c r="W224" i="12"/>
  <c r="BK224" i="12"/>
  <c r="BF224" i="12"/>
  <c r="BI223" i="12"/>
  <c r="BH223" i="12"/>
  <c r="BG223" i="12"/>
  <c r="BE223" i="12"/>
  <c r="AA223" i="12"/>
  <c r="Y223" i="12"/>
  <c r="W223" i="12"/>
  <c r="BK223" i="12"/>
  <c r="BF223" i="12"/>
  <c r="BI222" i="12"/>
  <c r="BH222" i="12"/>
  <c r="BG222" i="12"/>
  <c r="BE222" i="12"/>
  <c r="AA222" i="12"/>
  <c r="Y222" i="12"/>
  <c r="W222" i="12"/>
  <c r="BK222" i="12"/>
  <c r="BF222" i="12"/>
  <c r="BI221" i="12"/>
  <c r="BH221" i="12"/>
  <c r="BG221" i="12"/>
  <c r="BE221" i="12"/>
  <c r="AA221" i="12"/>
  <c r="Y221" i="12"/>
  <c r="W221" i="12"/>
  <c r="BK221" i="12"/>
  <c r="BF221" i="12"/>
  <c r="BI218" i="12"/>
  <c r="BH218" i="12"/>
  <c r="BG218" i="12"/>
  <c r="BE218" i="12"/>
  <c r="AA218" i="12"/>
  <c r="AA217" i="12" s="1"/>
  <c r="Y218" i="12"/>
  <c r="Y217" i="12" s="1"/>
  <c r="W218" i="12"/>
  <c r="W217" i="12" s="1"/>
  <c r="BK218" i="12"/>
  <c r="BK217" i="12" s="1"/>
  <c r="BF218" i="12"/>
  <c r="BI216" i="12"/>
  <c r="BH216" i="12"/>
  <c r="BG216" i="12"/>
  <c r="BE216" i="12"/>
  <c r="AA216" i="12"/>
  <c r="Y216" i="12"/>
  <c r="W216" i="12"/>
  <c r="BK216" i="12"/>
  <c r="BF216" i="12"/>
  <c r="BI215" i="12"/>
  <c r="BH215" i="12"/>
  <c r="BG215" i="12"/>
  <c r="BE215" i="12"/>
  <c r="AA215" i="12"/>
  <c r="Y215" i="12"/>
  <c r="W215" i="12"/>
  <c r="BK215" i="12"/>
  <c r="BF215" i="12"/>
  <c r="BI214" i="12"/>
  <c r="BH214" i="12"/>
  <c r="BG214" i="12"/>
  <c r="BE214" i="12"/>
  <c r="AA214" i="12"/>
  <c r="Y214" i="12"/>
  <c r="W214" i="12"/>
  <c r="BK214" i="12"/>
  <c r="BF214" i="12"/>
  <c r="BI213" i="12"/>
  <c r="BH213" i="12"/>
  <c r="BG213" i="12"/>
  <c r="BE213" i="12"/>
  <c r="AA213" i="12"/>
  <c r="Y213" i="12"/>
  <c r="W213" i="12"/>
  <c r="BK213" i="12"/>
  <c r="BF213" i="12"/>
  <c r="BI212" i="12"/>
  <c r="BH212" i="12"/>
  <c r="BG212" i="12"/>
  <c r="BE212" i="12"/>
  <c r="AA212" i="12"/>
  <c r="Y212" i="12"/>
  <c r="W212" i="12"/>
  <c r="BK212" i="12"/>
  <c r="BF212" i="12"/>
  <c r="BI211" i="12"/>
  <c r="BH211" i="12"/>
  <c r="BG211" i="12"/>
  <c r="BE211" i="12"/>
  <c r="AA211" i="12"/>
  <c r="Y211" i="12"/>
  <c r="W211" i="12"/>
  <c r="BK211" i="12"/>
  <c r="BF211" i="12"/>
  <c r="BI210" i="12"/>
  <c r="BH210" i="12"/>
  <c r="BG210" i="12"/>
  <c r="BE210" i="12"/>
  <c r="AA210" i="12"/>
  <c r="Y210" i="12"/>
  <c r="W210" i="12"/>
  <c r="BK210" i="12"/>
  <c r="BF210" i="12"/>
  <c r="BI209" i="12"/>
  <c r="BH209" i="12"/>
  <c r="BG209" i="12"/>
  <c r="BE209" i="12"/>
  <c r="AA209" i="12"/>
  <c r="Y209" i="12"/>
  <c r="W209" i="12"/>
  <c r="BK209" i="12"/>
  <c r="BF209" i="12"/>
  <c r="BI208" i="12"/>
  <c r="BH208" i="12"/>
  <c r="BG208" i="12"/>
  <c r="BE208" i="12"/>
  <c r="AA208" i="12"/>
  <c r="Y208" i="12"/>
  <c r="W208" i="12"/>
  <c r="BK208" i="12"/>
  <c r="BF208" i="12"/>
  <c r="BI207" i="12"/>
  <c r="BH207" i="12"/>
  <c r="BG207" i="12"/>
  <c r="BE207" i="12"/>
  <c r="AA207" i="12"/>
  <c r="Y207" i="12"/>
  <c r="W207" i="12"/>
  <c r="BK207" i="12"/>
  <c r="BF207" i="12"/>
  <c r="BI206" i="12"/>
  <c r="BH206" i="12"/>
  <c r="BG206" i="12"/>
  <c r="BE206" i="12"/>
  <c r="AA206" i="12"/>
  <c r="Y206" i="12"/>
  <c r="W206" i="12"/>
  <c r="BK206" i="12"/>
  <c r="BF206" i="12"/>
  <c r="BI205" i="12"/>
  <c r="BH205" i="12"/>
  <c r="BG205" i="12"/>
  <c r="BE205" i="12"/>
  <c r="AA205" i="12"/>
  <c r="Y205" i="12"/>
  <c r="W205" i="12"/>
  <c r="BK205" i="12"/>
  <c r="BF205" i="12"/>
  <c r="BI204" i="12"/>
  <c r="BH204" i="12"/>
  <c r="BG204" i="12"/>
  <c r="BE204" i="12"/>
  <c r="AA204" i="12"/>
  <c r="Y204" i="12"/>
  <c r="W204" i="12"/>
  <c r="BK204" i="12"/>
  <c r="BF204" i="12"/>
  <c r="BI202" i="12"/>
  <c r="BH202" i="12"/>
  <c r="BG202" i="12"/>
  <c r="BE202" i="12"/>
  <c r="AA202" i="12"/>
  <c r="Y202" i="12"/>
  <c r="W202" i="12"/>
  <c r="BK202" i="12"/>
  <c r="BF202" i="12"/>
  <c r="BI201" i="12"/>
  <c r="BH201" i="12"/>
  <c r="BG201" i="12"/>
  <c r="BE201" i="12"/>
  <c r="AA201" i="12"/>
  <c r="Y201" i="12"/>
  <c r="W201" i="12"/>
  <c r="BK201" i="12"/>
  <c r="BF201" i="12"/>
  <c r="BI200" i="12"/>
  <c r="BH200" i="12"/>
  <c r="BG200" i="12"/>
  <c r="BE200" i="12"/>
  <c r="AA200" i="12"/>
  <c r="Y200" i="12"/>
  <c r="W200" i="12"/>
  <c r="BK200" i="12"/>
  <c r="BF200" i="12"/>
  <c r="BI199" i="12"/>
  <c r="BH199" i="12"/>
  <c r="BG199" i="12"/>
  <c r="BE199" i="12"/>
  <c r="AA199" i="12"/>
  <c r="Y199" i="12"/>
  <c r="W199" i="12"/>
  <c r="BK199" i="12"/>
  <c r="BF199" i="12"/>
  <c r="BI198" i="12"/>
  <c r="BH198" i="12"/>
  <c r="BG198" i="12"/>
  <c r="BE198" i="12"/>
  <c r="AA198" i="12"/>
  <c r="Y198" i="12"/>
  <c r="W198" i="12"/>
  <c r="BK198" i="12"/>
  <c r="BF198" i="12"/>
  <c r="BI197" i="12"/>
  <c r="BH197" i="12"/>
  <c r="BG197" i="12"/>
  <c r="BE197" i="12"/>
  <c r="AA197" i="12"/>
  <c r="Y197" i="12"/>
  <c r="W197" i="12"/>
  <c r="BK197" i="12"/>
  <c r="BF197" i="12"/>
  <c r="BI196" i="12"/>
  <c r="BH196" i="12"/>
  <c r="BG196" i="12"/>
  <c r="BE196" i="12"/>
  <c r="AA196" i="12"/>
  <c r="Y196" i="12"/>
  <c r="W196" i="12"/>
  <c r="BK196" i="12"/>
  <c r="BF196" i="12"/>
  <c r="BI195" i="12"/>
  <c r="BH195" i="12"/>
  <c r="BG195" i="12"/>
  <c r="BE195" i="12"/>
  <c r="AA195" i="12"/>
  <c r="Y195" i="12"/>
  <c r="W195" i="12"/>
  <c r="BK195" i="12"/>
  <c r="BF195" i="12"/>
  <c r="BI194" i="12"/>
  <c r="BH194" i="12"/>
  <c r="BG194" i="12"/>
  <c r="BE194" i="12"/>
  <c r="AA194" i="12"/>
  <c r="Y194" i="12"/>
  <c r="W194" i="12"/>
  <c r="BK194" i="12"/>
  <c r="BF194" i="12"/>
  <c r="BI193" i="12"/>
  <c r="BH193" i="12"/>
  <c r="BG193" i="12"/>
  <c r="BE193" i="12"/>
  <c r="AA193" i="12"/>
  <c r="Y193" i="12"/>
  <c r="W193" i="12"/>
  <c r="BK193" i="12"/>
  <c r="BF193" i="12"/>
  <c r="BI192" i="12"/>
  <c r="BH192" i="12"/>
  <c r="BG192" i="12"/>
  <c r="BE192" i="12"/>
  <c r="AA192" i="12"/>
  <c r="Y192" i="12"/>
  <c r="W192" i="12"/>
  <c r="BK192" i="12"/>
  <c r="BF192" i="12"/>
  <c r="BI190" i="12"/>
  <c r="BH190" i="12"/>
  <c r="BG190" i="12"/>
  <c r="BE190" i="12"/>
  <c r="AA190" i="12"/>
  <c r="Y190" i="12"/>
  <c r="W190" i="12"/>
  <c r="BK190" i="12"/>
  <c r="BF190" i="12"/>
  <c r="BI189" i="12"/>
  <c r="BH189" i="12"/>
  <c r="BG189" i="12"/>
  <c r="BE189" i="12"/>
  <c r="AA189" i="12"/>
  <c r="Y189" i="12"/>
  <c r="W189" i="12"/>
  <c r="BK189" i="12"/>
  <c r="BF189" i="12"/>
  <c r="BI188" i="12"/>
  <c r="BH188" i="12"/>
  <c r="BG188" i="12"/>
  <c r="BE188" i="12"/>
  <c r="AA188" i="12"/>
  <c r="Y188" i="12"/>
  <c r="W188" i="12"/>
  <c r="BK188" i="12"/>
  <c r="BF188" i="12"/>
  <c r="BI187" i="12"/>
  <c r="BH187" i="12"/>
  <c r="BG187" i="12"/>
  <c r="BE187" i="12"/>
  <c r="AA187" i="12"/>
  <c r="Y187" i="12"/>
  <c r="W187" i="12"/>
  <c r="BK187" i="12"/>
  <c r="BF187" i="12"/>
  <c r="BI186" i="12"/>
  <c r="BH186" i="12"/>
  <c r="BG186" i="12"/>
  <c r="BE186" i="12"/>
  <c r="AA186" i="12"/>
  <c r="Y186" i="12"/>
  <c r="W186" i="12"/>
  <c r="BK186" i="12"/>
  <c r="BF186" i="12"/>
  <c r="BI185" i="12"/>
  <c r="BH185" i="12"/>
  <c r="BG185" i="12"/>
  <c r="BE185" i="12"/>
  <c r="AA185" i="12"/>
  <c r="Y185" i="12"/>
  <c r="W185" i="12"/>
  <c r="BK185" i="12"/>
  <c r="BF185" i="12"/>
  <c r="BI184" i="12"/>
  <c r="BH184" i="12"/>
  <c r="BG184" i="12"/>
  <c r="BE184" i="12"/>
  <c r="AA184" i="12"/>
  <c r="Y184" i="12"/>
  <c r="W184" i="12"/>
  <c r="BK184" i="12"/>
  <c r="BF184" i="12"/>
  <c r="BI180" i="12"/>
  <c r="BH180" i="12"/>
  <c r="BG180" i="12"/>
  <c r="BE180" i="12"/>
  <c r="AA180" i="12"/>
  <c r="AA179" i="12" s="1"/>
  <c r="Y180" i="12"/>
  <c r="Y179" i="12" s="1"/>
  <c r="W180" i="12"/>
  <c r="W179" i="12" s="1"/>
  <c r="BK180" i="12"/>
  <c r="BK179" i="12" s="1"/>
  <c r="BF180" i="12"/>
  <c r="BI178" i="12"/>
  <c r="BH178" i="12"/>
  <c r="BG178" i="12"/>
  <c r="BE178" i="12"/>
  <c r="AA178" i="12"/>
  <c r="Y178" i="12"/>
  <c r="W178" i="12"/>
  <c r="BK178" i="12"/>
  <c r="BF178" i="12"/>
  <c r="BI177" i="12"/>
  <c r="BH177" i="12"/>
  <c r="BG177" i="12"/>
  <c r="BE177" i="12"/>
  <c r="AA177" i="12"/>
  <c r="Y177" i="12"/>
  <c r="W177" i="12"/>
  <c r="BK177" i="12"/>
  <c r="BF177" i="12"/>
  <c r="BI176" i="12"/>
  <c r="BH176" i="12"/>
  <c r="BG176" i="12"/>
  <c r="BE176" i="12"/>
  <c r="AA176" i="12"/>
  <c r="Y176" i="12"/>
  <c r="W176" i="12"/>
  <c r="BK176" i="12"/>
  <c r="BF176" i="12"/>
  <c r="BI175" i="12"/>
  <c r="BH175" i="12"/>
  <c r="BG175" i="12"/>
  <c r="BE175" i="12"/>
  <c r="AA175" i="12"/>
  <c r="Y175" i="12"/>
  <c r="W175" i="12"/>
  <c r="BK175" i="12"/>
  <c r="BF175" i="12"/>
  <c r="BI174" i="12"/>
  <c r="BH174" i="12"/>
  <c r="BG174" i="12"/>
  <c r="BE174" i="12"/>
  <c r="AA174" i="12"/>
  <c r="Y174" i="12"/>
  <c r="W174" i="12"/>
  <c r="BK174" i="12"/>
  <c r="BF174" i="12"/>
  <c r="BI173" i="12"/>
  <c r="BH173" i="12"/>
  <c r="BG173" i="12"/>
  <c r="BE173" i="12"/>
  <c r="AA173" i="12"/>
  <c r="Y173" i="12"/>
  <c r="W173" i="12"/>
  <c r="BK173" i="12"/>
  <c r="BF173" i="12"/>
  <c r="BI172" i="12"/>
  <c r="BH172" i="12"/>
  <c r="BG172" i="12"/>
  <c r="BE172" i="12"/>
  <c r="AA172" i="12"/>
  <c r="Y172" i="12"/>
  <c r="W172" i="12"/>
  <c r="BK172" i="12"/>
  <c r="BF172" i="12"/>
  <c r="BI171" i="12"/>
  <c r="BH171" i="12"/>
  <c r="BG171" i="12"/>
  <c r="BE171" i="12"/>
  <c r="AA171" i="12"/>
  <c r="Y171" i="12"/>
  <c r="W171" i="12"/>
  <c r="BK171" i="12"/>
  <c r="BF171" i="12"/>
  <c r="BI170" i="12"/>
  <c r="BH170" i="12"/>
  <c r="BG170" i="12"/>
  <c r="BE170" i="12"/>
  <c r="AA170" i="12"/>
  <c r="Y170" i="12"/>
  <c r="W170" i="12"/>
  <c r="BK170" i="12"/>
  <c r="BF170" i="12"/>
  <c r="BI169" i="12"/>
  <c r="BH169" i="12"/>
  <c r="BG169" i="12"/>
  <c r="BE169" i="12"/>
  <c r="AA169" i="12"/>
  <c r="Y169" i="12"/>
  <c r="W169" i="12"/>
  <c r="BK169" i="12"/>
  <c r="BF169" i="12"/>
  <c r="BI168" i="12"/>
  <c r="BH168" i="12"/>
  <c r="BG168" i="12"/>
  <c r="BE168" i="12"/>
  <c r="AA168" i="12"/>
  <c r="Y168" i="12"/>
  <c r="W168" i="12"/>
  <c r="BK168" i="12"/>
  <c r="BF168" i="12"/>
  <c r="BI167" i="12"/>
  <c r="BH167" i="12"/>
  <c r="BG167" i="12"/>
  <c r="BE167" i="12"/>
  <c r="AA167" i="12"/>
  <c r="Y167" i="12"/>
  <c r="W167" i="12"/>
  <c r="BK167" i="12"/>
  <c r="BF167" i="12"/>
  <c r="BI166" i="12"/>
  <c r="BH166" i="12"/>
  <c r="BG166" i="12"/>
  <c r="BE166" i="12"/>
  <c r="AA166" i="12"/>
  <c r="Y166" i="12"/>
  <c r="W166" i="12"/>
  <c r="BK166" i="12"/>
  <c r="BF166" i="12"/>
  <c r="BI165" i="12"/>
  <c r="BH165" i="12"/>
  <c r="BG165" i="12"/>
  <c r="BE165" i="12"/>
  <c r="AA165" i="12"/>
  <c r="Y165" i="12"/>
  <c r="W165" i="12"/>
  <c r="BK165" i="12"/>
  <c r="BF165" i="12"/>
  <c r="BI164" i="12"/>
  <c r="BH164" i="12"/>
  <c r="BG164" i="12"/>
  <c r="BE164" i="12"/>
  <c r="AA164" i="12"/>
  <c r="Y164" i="12"/>
  <c r="W164" i="12"/>
  <c r="BK164" i="12"/>
  <c r="BF164" i="12"/>
  <c r="BI163" i="12"/>
  <c r="BH163" i="12"/>
  <c r="BG163" i="12"/>
  <c r="BE163" i="12"/>
  <c r="AA163" i="12"/>
  <c r="Y163" i="12"/>
  <c r="W163" i="12"/>
  <c r="BK163" i="12"/>
  <c r="BF163" i="12"/>
  <c r="BI162" i="12"/>
  <c r="BH162" i="12"/>
  <c r="BG162" i="12"/>
  <c r="BE162" i="12"/>
  <c r="AA162" i="12"/>
  <c r="Y162" i="12"/>
  <c r="W162" i="12"/>
  <c r="BK162" i="12"/>
  <c r="BF162" i="12"/>
  <c r="BI161" i="12"/>
  <c r="BH161" i="12"/>
  <c r="BG161" i="12"/>
  <c r="BE161" i="12"/>
  <c r="AA161" i="12"/>
  <c r="Y161" i="12"/>
  <c r="W161" i="12"/>
  <c r="BK161" i="12"/>
  <c r="BF161" i="12"/>
  <c r="BI159" i="12"/>
  <c r="BH159" i="12"/>
  <c r="BG159" i="12"/>
  <c r="BE159" i="12"/>
  <c r="AA159" i="12"/>
  <c r="Y159" i="12"/>
  <c r="W159" i="12"/>
  <c r="BK159" i="12"/>
  <c r="BF159" i="12"/>
  <c r="BI158" i="12"/>
  <c r="BH158" i="12"/>
  <c r="BG158" i="12"/>
  <c r="BE158" i="12"/>
  <c r="AA158" i="12"/>
  <c r="Y158" i="12"/>
  <c r="W158" i="12"/>
  <c r="BK158" i="12"/>
  <c r="BF158" i="12"/>
  <c r="BI157" i="12"/>
  <c r="BH157" i="12"/>
  <c r="BG157" i="12"/>
  <c r="BE157" i="12"/>
  <c r="AA157" i="12"/>
  <c r="Y157" i="12"/>
  <c r="W157" i="12"/>
  <c r="BK157" i="12"/>
  <c r="BF157" i="12"/>
  <c r="BI156" i="12"/>
  <c r="BH156" i="12"/>
  <c r="BG156" i="12"/>
  <c r="BE156" i="12"/>
  <c r="AA156" i="12"/>
  <c r="Y156" i="12"/>
  <c r="W156" i="12"/>
  <c r="BK156" i="12"/>
  <c r="BF156" i="12"/>
  <c r="BI155" i="12"/>
  <c r="BH155" i="12"/>
  <c r="BG155" i="12"/>
  <c r="BE155" i="12"/>
  <c r="AA155" i="12"/>
  <c r="Y155" i="12"/>
  <c r="W155" i="12"/>
  <c r="BK155" i="12"/>
  <c r="BF155" i="12"/>
  <c r="BI154" i="12"/>
  <c r="BH154" i="12"/>
  <c r="BG154" i="12"/>
  <c r="BE154" i="12"/>
  <c r="AA154" i="12"/>
  <c r="Y154" i="12"/>
  <c r="W154" i="12"/>
  <c r="BK154" i="12"/>
  <c r="BF154" i="12"/>
  <c r="BI153" i="12"/>
  <c r="BH153" i="12"/>
  <c r="BG153" i="12"/>
  <c r="BE153" i="12"/>
  <c r="AA153" i="12"/>
  <c r="Y153" i="12"/>
  <c r="W153" i="12"/>
  <c r="BK153" i="12"/>
  <c r="BF153" i="12"/>
  <c r="BI151" i="12"/>
  <c r="BH151" i="12"/>
  <c r="BG151" i="12"/>
  <c r="BE151" i="12"/>
  <c r="AA151" i="12"/>
  <c r="Y151" i="12"/>
  <c r="W151" i="12"/>
  <c r="BK151" i="12"/>
  <c r="BF151" i="12"/>
  <c r="BI150" i="12"/>
  <c r="BH150" i="12"/>
  <c r="BG150" i="12"/>
  <c r="BE150" i="12"/>
  <c r="AA150" i="12"/>
  <c r="Y150" i="12"/>
  <c r="W150" i="12"/>
  <c r="BK150" i="12"/>
  <c r="BF150" i="12"/>
  <c r="BI149" i="12"/>
  <c r="BH149" i="12"/>
  <c r="BG149" i="12"/>
  <c r="BE149" i="12"/>
  <c r="AA149" i="12"/>
  <c r="Y149" i="12"/>
  <c r="W149" i="12"/>
  <c r="BK149" i="12"/>
  <c r="BF149" i="12"/>
  <c r="BI148" i="12"/>
  <c r="BH148" i="12"/>
  <c r="BG148" i="12"/>
  <c r="BE148" i="12"/>
  <c r="AA148" i="12"/>
  <c r="Y148" i="12"/>
  <c r="W148" i="12"/>
  <c r="BK148" i="12"/>
  <c r="BF148" i="12"/>
  <c r="BI147" i="12"/>
  <c r="BH147" i="12"/>
  <c r="BG147" i="12"/>
  <c r="BE147" i="12"/>
  <c r="AA147" i="12"/>
  <c r="Y147" i="12"/>
  <c r="W147" i="12"/>
  <c r="BK147" i="12"/>
  <c r="BF147" i="12"/>
  <c r="BI146" i="12"/>
  <c r="BH146" i="12"/>
  <c r="BG146" i="12"/>
  <c r="BE146" i="12"/>
  <c r="AA146" i="12"/>
  <c r="Y146" i="12"/>
  <c r="W146" i="12"/>
  <c r="BK146" i="12"/>
  <c r="BF146" i="12"/>
  <c r="BI144" i="12"/>
  <c r="BH144" i="12"/>
  <c r="BG144" i="12"/>
  <c r="BE144" i="12"/>
  <c r="AA144" i="12"/>
  <c r="Y144" i="12"/>
  <c r="W144" i="12"/>
  <c r="BK144" i="12"/>
  <c r="BF144" i="12"/>
  <c r="BI143" i="12"/>
  <c r="BH143" i="12"/>
  <c r="BG143" i="12"/>
  <c r="BE143" i="12"/>
  <c r="AA143" i="12"/>
  <c r="Y143" i="12"/>
  <c r="W143" i="12"/>
  <c r="BK143" i="12"/>
  <c r="BF143" i="12"/>
  <c r="BI142" i="12"/>
  <c r="BH142" i="12"/>
  <c r="BG142" i="12"/>
  <c r="BE142" i="12"/>
  <c r="AA142" i="12"/>
  <c r="Y142" i="12"/>
  <c r="W142" i="12"/>
  <c r="BK142" i="12"/>
  <c r="BF142" i="12"/>
  <c r="BI141" i="12"/>
  <c r="BH141" i="12"/>
  <c r="BG141" i="12"/>
  <c r="BE141" i="12"/>
  <c r="AA141" i="12"/>
  <c r="Y141" i="12"/>
  <c r="W141" i="12"/>
  <c r="BK141" i="12"/>
  <c r="BF141" i="12"/>
  <c r="BI140" i="12"/>
  <c r="BH140" i="12"/>
  <c r="BG140" i="12"/>
  <c r="BE140" i="12"/>
  <c r="AA140" i="12"/>
  <c r="Y140" i="12"/>
  <c r="W140" i="12"/>
  <c r="BK140" i="12"/>
  <c r="BF140" i="12"/>
  <c r="BI139" i="12"/>
  <c r="BH139" i="12"/>
  <c r="BG139" i="12"/>
  <c r="BE139" i="12"/>
  <c r="AA139" i="12"/>
  <c r="Y139" i="12"/>
  <c r="W139" i="12"/>
  <c r="BK139" i="12"/>
  <c r="BF139" i="12"/>
  <c r="BI138" i="12"/>
  <c r="BH138" i="12"/>
  <c r="BG138" i="12"/>
  <c r="BE138" i="12"/>
  <c r="AA138" i="12"/>
  <c r="Y138" i="12"/>
  <c r="W138" i="12"/>
  <c r="BK138" i="12"/>
  <c r="BF138" i="12"/>
  <c r="M131" i="12"/>
  <c r="F131" i="12"/>
  <c r="F129" i="12"/>
  <c r="F127" i="12"/>
  <c r="AS106" i="1"/>
  <c r="M85" i="12"/>
  <c r="F85" i="12"/>
  <c r="F83" i="12"/>
  <c r="F81" i="12"/>
  <c r="O23" i="12"/>
  <c r="E23" i="12"/>
  <c r="M132" i="12" s="1"/>
  <c r="O22" i="12"/>
  <c r="O17" i="12"/>
  <c r="E17" i="12"/>
  <c r="O16" i="12"/>
  <c r="F6" i="12"/>
  <c r="F124" i="12" s="1"/>
  <c r="F78" i="12"/>
  <c r="AY103" i="1"/>
  <c r="AX103" i="1"/>
  <c r="BI167" i="11"/>
  <c r="BH167" i="11"/>
  <c r="BG167" i="11"/>
  <c r="BE167" i="11"/>
  <c r="AA167" i="11"/>
  <c r="Y167" i="11"/>
  <c r="W167" i="11"/>
  <c r="BK167" i="11"/>
  <c r="BF167" i="11"/>
  <c r="BI166" i="11"/>
  <c r="BH166" i="11"/>
  <c r="BG166" i="11"/>
  <c r="BE166" i="11"/>
  <c r="AA166" i="11"/>
  <c r="Y166" i="11"/>
  <c r="W166" i="11"/>
  <c r="BK166" i="11"/>
  <c r="BF166" i="11"/>
  <c r="BI165" i="11"/>
  <c r="BH165" i="11"/>
  <c r="BG165" i="11"/>
  <c r="BE165" i="11"/>
  <c r="AA165" i="11"/>
  <c r="Y165" i="11"/>
  <c r="W165" i="11"/>
  <c r="BK165" i="11"/>
  <c r="BF165" i="11"/>
  <c r="BI164" i="11"/>
  <c r="BH164" i="11"/>
  <c r="BG164" i="11"/>
  <c r="BE164" i="11"/>
  <c r="AA164" i="11"/>
  <c r="Y164" i="11"/>
  <c r="W164" i="11"/>
  <c r="BK164" i="11"/>
  <c r="BF164" i="11"/>
  <c r="BI163" i="11"/>
  <c r="BH163" i="11"/>
  <c r="BG163" i="11"/>
  <c r="BE163" i="11"/>
  <c r="AA163" i="11"/>
  <c r="Y163" i="11"/>
  <c r="W163" i="11"/>
  <c r="BK163" i="11"/>
  <c r="BF163" i="11"/>
  <c r="BI162" i="11"/>
  <c r="BH162" i="11"/>
  <c r="BG162" i="11"/>
  <c r="BE162" i="11"/>
  <c r="AA162" i="11"/>
  <c r="Y162" i="11"/>
  <c r="W162" i="11"/>
  <c r="BK162" i="11"/>
  <c r="BF162" i="11"/>
  <c r="BI161" i="11"/>
  <c r="BH161" i="11"/>
  <c r="BG161" i="11"/>
  <c r="BE161" i="11"/>
  <c r="AA161" i="11"/>
  <c r="Y161" i="11"/>
  <c r="W161" i="11"/>
  <c r="BK161" i="11"/>
  <c r="BF161" i="11"/>
  <c r="BI160" i="11"/>
  <c r="BH160" i="11"/>
  <c r="BG160" i="11"/>
  <c r="BE160" i="11"/>
  <c r="AA160" i="11"/>
  <c r="Y160" i="11"/>
  <c r="W160" i="11"/>
  <c r="BK160" i="11"/>
  <c r="BF160" i="11"/>
  <c r="BI159" i="11"/>
  <c r="BH159" i="11"/>
  <c r="BG159" i="11"/>
  <c r="BE159" i="11"/>
  <c r="AA159" i="11"/>
  <c r="Y159" i="11"/>
  <c r="W159" i="11"/>
  <c r="BK159" i="11"/>
  <c r="BF159" i="11"/>
  <c r="BI158" i="11"/>
  <c r="BH158" i="11"/>
  <c r="BG158" i="11"/>
  <c r="BE158" i="11"/>
  <c r="AA158" i="11"/>
  <c r="Y158" i="11"/>
  <c r="W158" i="11"/>
  <c r="BK158" i="11"/>
  <c r="BF158" i="11"/>
  <c r="BI157" i="11"/>
  <c r="BH157" i="11"/>
  <c r="BG157" i="11"/>
  <c r="BE157" i="11"/>
  <c r="AA157" i="11"/>
  <c r="Y157" i="11"/>
  <c r="W157" i="11"/>
  <c r="BK157" i="11"/>
  <c r="BF157" i="11"/>
  <c r="BI156" i="11"/>
  <c r="BH156" i="11"/>
  <c r="BG156" i="11"/>
  <c r="BE156" i="11"/>
  <c r="AA156" i="11"/>
  <c r="Y156" i="11"/>
  <c r="W156" i="11"/>
  <c r="BK156" i="11"/>
  <c r="BF156" i="11"/>
  <c r="BI155" i="11"/>
  <c r="BH155" i="11"/>
  <c r="BG155" i="11"/>
  <c r="BE155" i="11"/>
  <c r="AA155" i="11"/>
  <c r="Y155" i="11"/>
  <c r="W155" i="11"/>
  <c r="BK155" i="11"/>
  <c r="BF155" i="11"/>
  <c r="BI154" i="11"/>
  <c r="BH154" i="11"/>
  <c r="BG154" i="11"/>
  <c r="BE154" i="11"/>
  <c r="AA154" i="11"/>
  <c r="Y154" i="11"/>
  <c r="W154" i="11"/>
  <c r="BK154" i="11"/>
  <c r="BF154" i="11"/>
  <c r="BI153" i="11"/>
  <c r="BH153" i="11"/>
  <c r="BG153" i="11"/>
  <c r="BE153" i="11"/>
  <c r="AA153" i="11"/>
  <c r="Y153" i="11"/>
  <c r="W153" i="11"/>
  <c r="BK153" i="11"/>
  <c r="BF153" i="11"/>
  <c r="BI152" i="11"/>
  <c r="BH152" i="11"/>
  <c r="BG152" i="11"/>
  <c r="BE152" i="11"/>
  <c r="AA152" i="11"/>
  <c r="Y152" i="11"/>
  <c r="W152" i="11"/>
  <c r="BK152" i="11"/>
  <c r="BF152" i="11"/>
  <c r="BI150" i="11"/>
  <c r="BH150" i="11"/>
  <c r="BG150" i="11"/>
  <c r="BE150" i="11"/>
  <c r="AA150" i="11"/>
  <c r="Y150" i="11"/>
  <c r="W150" i="11"/>
  <c r="BK150" i="11"/>
  <c r="BF150" i="11"/>
  <c r="BI149" i="11"/>
  <c r="BH149" i="11"/>
  <c r="BG149" i="11"/>
  <c r="BE149" i="11"/>
  <c r="AA149" i="11"/>
  <c r="Y149" i="11"/>
  <c r="W149" i="11"/>
  <c r="BK149" i="11"/>
  <c r="BF149" i="11"/>
  <c r="BI148" i="11"/>
  <c r="BH148" i="11"/>
  <c r="BG148" i="11"/>
  <c r="BE148" i="11"/>
  <c r="AA148" i="11"/>
  <c r="Y148" i="11"/>
  <c r="W148" i="11"/>
  <c r="BK148" i="11"/>
  <c r="BF148" i="11"/>
  <c r="BI147" i="11"/>
  <c r="BH147" i="11"/>
  <c r="BG147" i="11"/>
  <c r="BE147" i="11"/>
  <c r="AA147" i="11"/>
  <c r="Y147" i="11"/>
  <c r="W147" i="11"/>
  <c r="BK147" i="11"/>
  <c r="BF147" i="11"/>
  <c r="BI146" i="11"/>
  <c r="BH146" i="11"/>
  <c r="BG146" i="11"/>
  <c r="BE146" i="11"/>
  <c r="AA146" i="11"/>
  <c r="Y146" i="11"/>
  <c r="W146" i="11"/>
  <c r="BK146" i="11"/>
  <c r="BF146" i="11"/>
  <c r="BI145" i="11"/>
  <c r="BH145" i="11"/>
  <c r="BG145" i="11"/>
  <c r="BE145" i="11"/>
  <c r="AA145" i="11"/>
  <c r="Y145" i="11"/>
  <c r="W145" i="11"/>
  <c r="BK145" i="11"/>
  <c r="BF145" i="11"/>
  <c r="BI144" i="11"/>
  <c r="BH144" i="11"/>
  <c r="BG144" i="11"/>
  <c r="BE144" i="11"/>
  <c r="AA144" i="11"/>
  <c r="Y144" i="11"/>
  <c r="W144" i="11"/>
  <c r="BK144" i="11"/>
  <c r="BF144" i="11"/>
  <c r="BI143" i="11"/>
  <c r="BH143" i="11"/>
  <c r="BG143" i="11"/>
  <c r="BE143" i="11"/>
  <c r="AA143" i="11"/>
  <c r="Y143" i="11"/>
  <c r="W143" i="11"/>
  <c r="BK143" i="11"/>
  <c r="BF143" i="11"/>
  <c r="BI142" i="11"/>
  <c r="BH142" i="11"/>
  <c r="BG142" i="11"/>
  <c r="BE142" i="11"/>
  <c r="AA142" i="11"/>
  <c r="Y142" i="11"/>
  <c r="W142" i="11"/>
  <c r="BK142" i="11"/>
  <c r="BF142" i="11"/>
  <c r="BI141" i="11"/>
  <c r="BH141" i="11"/>
  <c r="BG141" i="11"/>
  <c r="BE141" i="11"/>
  <c r="AA141" i="11"/>
  <c r="Y141" i="11"/>
  <c r="W141" i="11"/>
  <c r="BK141" i="11"/>
  <c r="BF141" i="11"/>
  <c r="BI140" i="11"/>
  <c r="BH140" i="11"/>
  <c r="BG140" i="11"/>
  <c r="BE140" i="11"/>
  <c r="AA140" i="11"/>
  <c r="Y140" i="11"/>
  <c r="W140" i="11"/>
  <c r="BK140" i="11"/>
  <c r="BF140" i="11"/>
  <c r="BI139" i="11"/>
  <c r="BH139" i="11"/>
  <c r="BG139" i="11"/>
  <c r="BE139" i="11"/>
  <c r="AA139" i="11"/>
  <c r="Y139" i="11"/>
  <c r="W139" i="11"/>
  <c r="BK139" i="11"/>
  <c r="BF139" i="11"/>
  <c r="BI138" i="11"/>
  <c r="BH138" i="11"/>
  <c r="BG138" i="11"/>
  <c r="BE138" i="11"/>
  <c r="AA138" i="11"/>
  <c r="Y138" i="11"/>
  <c r="W138" i="11"/>
  <c r="BK138" i="11"/>
  <c r="BF138" i="11"/>
  <c r="BI137" i="11"/>
  <c r="BH137" i="11"/>
  <c r="BG137" i="11"/>
  <c r="BE137" i="11"/>
  <c r="AA137" i="11"/>
  <c r="Y137" i="11"/>
  <c r="W137" i="11"/>
  <c r="BK137" i="11"/>
  <c r="BF137" i="11"/>
  <c r="BI136" i="11"/>
  <c r="BH136" i="11"/>
  <c r="BG136" i="11"/>
  <c r="BE136" i="11"/>
  <c r="AA136" i="11"/>
  <c r="Y136" i="11"/>
  <c r="W136" i="11"/>
  <c r="BK136" i="11"/>
  <c r="BF136" i="11"/>
  <c r="BI135" i="11"/>
  <c r="BH135" i="11"/>
  <c r="BG135" i="11"/>
  <c r="BE135" i="11"/>
  <c r="AA135" i="11"/>
  <c r="Y135" i="11"/>
  <c r="W135" i="11"/>
  <c r="BK135" i="11"/>
  <c r="BF135" i="11"/>
  <c r="BI134" i="11"/>
  <c r="BH134" i="11"/>
  <c r="BG134" i="11"/>
  <c r="BE134" i="11"/>
  <c r="AA134" i="11"/>
  <c r="Y134" i="11"/>
  <c r="W134" i="11"/>
  <c r="BK134" i="11"/>
  <c r="BF134" i="11"/>
  <c r="BI133" i="11"/>
  <c r="BH133" i="11"/>
  <c r="BG133" i="11"/>
  <c r="BE133" i="11"/>
  <c r="AA133" i="11"/>
  <c r="Y133" i="11"/>
  <c r="W133" i="11"/>
  <c r="BK133" i="11"/>
  <c r="BF133" i="11"/>
  <c r="BI132" i="11"/>
  <c r="BH132" i="11"/>
  <c r="BG132" i="11"/>
  <c r="BE132" i="11"/>
  <c r="AA132" i="11"/>
  <c r="Y132" i="11"/>
  <c r="W132" i="11"/>
  <c r="BK132" i="11"/>
  <c r="BF132" i="11"/>
  <c r="BI131" i="11"/>
  <c r="BH131" i="11"/>
  <c r="BG131" i="11"/>
  <c r="BE131" i="11"/>
  <c r="AA131" i="11"/>
  <c r="Y131" i="11"/>
  <c r="W131" i="11"/>
  <c r="BK131" i="11"/>
  <c r="BF131" i="11"/>
  <c r="BI130" i="11"/>
  <c r="BH130" i="11"/>
  <c r="BG130" i="11"/>
  <c r="BE130" i="11"/>
  <c r="AA130" i="11"/>
  <c r="Y130" i="11"/>
  <c r="W130" i="11"/>
  <c r="BK130" i="11"/>
  <c r="BF130" i="11"/>
  <c r="BI129" i="11"/>
  <c r="BH129" i="11"/>
  <c r="BG129" i="11"/>
  <c r="BE129" i="11"/>
  <c r="AA129" i="11"/>
  <c r="Y129" i="11"/>
  <c r="W129" i="11"/>
  <c r="BK129" i="11"/>
  <c r="BF129" i="11"/>
  <c r="BI128" i="11"/>
  <c r="BH128" i="11"/>
  <c r="BG128" i="11"/>
  <c r="BE128" i="11"/>
  <c r="AA128" i="11"/>
  <c r="Y128" i="11"/>
  <c r="W128" i="11"/>
  <c r="BK128" i="11"/>
  <c r="BF128" i="11"/>
  <c r="BI127" i="11"/>
  <c r="BH127" i="11"/>
  <c r="BG127" i="11"/>
  <c r="BE127" i="11"/>
  <c r="AA127" i="11"/>
  <c r="Y127" i="11"/>
  <c r="W127" i="11"/>
  <c r="BK127" i="11"/>
  <c r="BF127" i="11"/>
  <c r="BI126" i="11"/>
  <c r="BH126" i="11"/>
  <c r="BG126" i="11"/>
  <c r="BE126" i="11"/>
  <c r="AA126" i="11"/>
  <c r="Y126" i="11"/>
  <c r="W126" i="11"/>
  <c r="BK126" i="11"/>
  <c r="BF126" i="11"/>
  <c r="BI125" i="11"/>
  <c r="BH125" i="11"/>
  <c r="BG125" i="11"/>
  <c r="BE125" i="11"/>
  <c r="AA125" i="11"/>
  <c r="Y125" i="11"/>
  <c r="W125" i="11"/>
  <c r="BK125" i="11"/>
  <c r="BF125" i="11"/>
  <c r="BI124" i="11"/>
  <c r="BH124" i="11"/>
  <c r="BG124" i="11"/>
  <c r="BE124" i="11"/>
  <c r="AA124" i="11"/>
  <c r="Y124" i="11"/>
  <c r="W124" i="11"/>
  <c r="BK124" i="11"/>
  <c r="BF124" i="11"/>
  <c r="BI123" i="11"/>
  <c r="BH123" i="11"/>
  <c r="BG123" i="11"/>
  <c r="BE123" i="11"/>
  <c r="AA123" i="11"/>
  <c r="Y123" i="11"/>
  <c r="W123" i="11"/>
  <c r="BK123" i="11"/>
  <c r="BF123" i="11"/>
  <c r="BI122" i="11"/>
  <c r="BH122" i="11"/>
  <c r="BG122" i="11"/>
  <c r="BE122" i="11"/>
  <c r="AA122" i="11"/>
  <c r="Y122" i="11"/>
  <c r="W122" i="11"/>
  <c r="BK122" i="11"/>
  <c r="BF122" i="11"/>
  <c r="BI121" i="11"/>
  <c r="BH121" i="11"/>
  <c r="BG121" i="11"/>
  <c r="BE121" i="11"/>
  <c r="AA121" i="11"/>
  <c r="Y121" i="11"/>
  <c r="W121" i="11"/>
  <c r="BK121" i="11"/>
  <c r="BF121" i="11"/>
  <c r="BI120" i="11"/>
  <c r="BH120" i="11"/>
  <c r="BG120" i="11"/>
  <c r="BE120" i="11"/>
  <c r="AA120" i="11"/>
  <c r="Y120" i="11"/>
  <c r="W120" i="11"/>
  <c r="BK120" i="11"/>
  <c r="BF120" i="11"/>
  <c r="BI119" i="11"/>
  <c r="BH119" i="11"/>
  <c r="BG119" i="11"/>
  <c r="BE119" i="11"/>
  <c r="AA119" i="11"/>
  <c r="Y119" i="11"/>
  <c r="W119" i="11"/>
  <c r="BK119" i="11"/>
  <c r="BF119" i="11"/>
  <c r="M112" i="11"/>
  <c r="F112" i="11"/>
  <c r="F110" i="11"/>
  <c r="F108" i="11"/>
  <c r="AS103" i="1"/>
  <c r="M85" i="11"/>
  <c r="F85" i="11"/>
  <c r="F83" i="11"/>
  <c r="F81" i="11"/>
  <c r="O23" i="11"/>
  <c r="E23" i="11"/>
  <c r="M113" i="11" s="1"/>
  <c r="O22" i="11"/>
  <c r="O17" i="11"/>
  <c r="E17" i="11"/>
  <c r="O16" i="11"/>
  <c r="F6" i="11"/>
  <c r="F105" i="11" s="1"/>
  <c r="F78" i="11"/>
  <c r="AY102" i="1"/>
  <c r="AX102" i="1"/>
  <c r="BI167" i="10"/>
  <c r="BH167" i="10"/>
  <c r="BG167" i="10"/>
  <c r="BE167" i="10"/>
  <c r="AA167" i="10"/>
  <c r="Y167" i="10"/>
  <c r="W167" i="10"/>
  <c r="BK167" i="10"/>
  <c r="BF167" i="10"/>
  <c r="BI166" i="10"/>
  <c r="BH166" i="10"/>
  <c r="BG166" i="10"/>
  <c r="BE166" i="10"/>
  <c r="AA166" i="10"/>
  <c r="Y166" i="10"/>
  <c r="W166" i="10"/>
  <c r="BK166" i="10"/>
  <c r="BF166" i="10"/>
  <c r="BI165" i="10"/>
  <c r="BH165" i="10"/>
  <c r="BG165" i="10"/>
  <c r="BE165" i="10"/>
  <c r="AA165" i="10"/>
  <c r="Y165" i="10"/>
  <c r="W165" i="10"/>
  <c r="BK165" i="10"/>
  <c r="BF165" i="10"/>
  <c r="BI164" i="10"/>
  <c r="BH164" i="10"/>
  <c r="BG164" i="10"/>
  <c r="BE164" i="10"/>
  <c r="AA164" i="10"/>
  <c r="Y164" i="10"/>
  <c r="W164" i="10"/>
  <c r="BK164" i="10"/>
  <c r="BF164" i="10"/>
  <c r="BI163" i="10"/>
  <c r="BH163" i="10"/>
  <c r="BG163" i="10"/>
  <c r="BE163" i="10"/>
  <c r="AA163" i="10"/>
  <c r="Y163" i="10"/>
  <c r="W163" i="10"/>
  <c r="BK163" i="10"/>
  <c r="BF163" i="10"/>
  <c r="BI162" i="10"/>
  <c r="BH162" i="10"/>
  <c r="BG162" i="10"/>
  <c r="BE162" i="10"/>
  <c r="AA162" i="10"/>
  <c r="Y162" i="10"/>
  <c r="W162" i="10"/>
  <c r="BK162" i="10"/>
  <c r="BF162" i="10"/>
  <c r="BI161" i="10"/>
  <c r="BH161" i="10"/>
  <c r="BG161" i="10"/>
  <c r="BE161" i="10"/>
  <c r="AA161" i="10"/>
  <c r="Y161" i="10"/>
  <c r="W161" i="10"/>
  <c r="BK161" i="10"/>
  <c r="BF161" i="10"/>
  <c r="BI160" i="10"/>
  <c r="BH160" i="10"/>
  <c r="BG160" i="10"/>
  <c r="BE160" i="10"/>
  <c r="AA160" i="10"/>
  <c r="Y160" i="10"/>
  <c r="W160" i="10"/>
  <c r="BK160" i="10"/>
  <c r="BF160" i="10"/>
  <c r="BI159" i="10"/>
  <c r="BH159" i="10"/>
  <c r="BG159" i="10"/>
  <c r="BE159" i="10"/>
  <c r="AA159" i="10"/>
  <c r="Y159" i="10"/>
  <c r="W159" i="10"/>
  <c r="BK159" i="10"/>
  <c r="BF159" i="10"/>
  <c r="BI158" i="10"/>
  <c r="BH158" i="10"/>
  <c r="BG158" i="10"/>
  <c r="BE158" i="10"/>
  <c r="AA158" i="10"/>
  <c r="Y158" i="10"/>
  <c r="W158" i="10"/>
  <c r="BK158" i="10"/>
  <c r="BF158" i="10"/>
  <c r="BI157" i="10"/>
  <c r="BH157" i="10"/>
  <c r="BG157" i="10"/>
  <c r="BE157" i="10"/>
  <c r="AA157" i="10"/>
  <c r="Y157" i="10"/>
  <c r="W157" i="10"/>
  <c r="BK157" i="10"/>
  <c r="BF157" i="10"/>
  <c r="BI156" i="10"/>
  <c r="BH156" i="10"/>
  <c r="BG156" i="10"/>
  <c r="BE156" i="10"/>
  <c r="AA156" i="10"/>
  <c r="Y156" i="10"/>
  <c r="W156" i="10"/>
  <c r="BK156" i="10"/>
  <c r="BF156" i="10"/>
  <c r="BI155" i="10"/>
  <c r="BH155" i="10"/>
  <c r="BG155" i="10"/>
  <c r="BE155" i="10"/>
  <c r="AA155" i="10"/>
  <c r="Y155" i="10"/>
  <c r="W155" i="10"/>
  <c r="BK155" i="10"/>
  <c r="BF155" i="10"/>
  <c r="BI154" i="10"/>
  <c r="BH154" i="10"/>
  <c r="BG154" i="10"/>
  <c r="BE154" i="10"/>
  <c r="AA154" i="10"/>
  <c r="Y154" i="10"/>
  <c r="W154" i="10"/>
  <c r="BK154" i="10"/>
  <c r="BF154" i="10"/>
  <c r="BI153" i="10"/>
  <c r="BH153" i="10"/>
  <c r="BG153" i="10"/>
  <c r="BE153" i="10"/>
  <c r="AA153" i="10"/>
  <c r="Y153" i="10"/>
  <c r="W153" i="10"/>
  <c r="BK153" i="10"/>
  <c r="BF153" i="10"/>
  <c r="BI152" i="10"/>
  <c r="BH152" i="10"/>
  <c r="BG152" i="10"/>
  <c r="BE152" i="10"/>
  <c r="AA152" i="10"/>
  <c r="Y152" i="10"/>
  <c r="W152" i="10"/>
  <c r="BK152" i="10"/>
  <c r="BF152" i="10"/>
  <c r="BI150" i="10"/>
  <c r="BH150" i="10"/>
  <c r="BG150" i="10"/>
  <c r="BE150" i="10"/>
  <c r="AA150" i="10"/>
  <c r="Y150" i="10"/>
  <c r="W150" i="10"/>
  <c r="BK150" i="10"/>
  <c r="BF150" i="10"/>
  <c r="BI149" i="10"/>
  <c r="BH149" i="10"/>
  <c r="BG149" i="10"/>
  <c r="BE149" i="10"/>
  <c r="AA149" i="10"/>
  <c r="Y149" i="10"/>
  <c r="W149" i="10"/>
  <c r="BK149" i="10"/>
  <c r="BF149" i="10"/>
  <c r="BI148" i="10"/>
  <c r="BH148" i="10"/>
  <c r="BG148" i="10"/>
  <c r="BE148" i="10"/>
  <c r="AA148" i="10"/>
  <c r="Y148" i="10"/>
  <c r="W148" i="10"/>
  <c r="BK148" i="10"/>
  <c r="BF148" i="10"/>
  <c r="BI147" i="10"/>
  <c r="BH147" i="10"/>
  <c r="BG147" i="10"/>
  <c r="BE147" i="10"/>
  <c r="AA147" i="10"/>
  <c r="Y147" i="10"/>
  <c r="W147" i="10"/>
  <c r="BK147" i="10"/>
  <c r="BF147" i="10"/>
  <c r="BI146" i="10"/>
  <c r="BH146" i="10"/>
  <c r="BG146" i="10"/>
  <c r="BE146" i="10"/>
  <c r="AA146" i="10"/>
  <c r="Y146" i="10"/>
  <c r="W146" i="10"/>
  <c r="BK146" i="10"/>
  <c r="BF146" i="10"/>
  <c r="BI145" i="10"/>
  <c r="BH145" i="10"/>
  <c r="BG145" i="10"/>
  <c r="BE145" i="10"/>
  <c r="AA145" i="10"/>
  <c r="Y145" i="10"/>
  <c r="W145" i="10"/>
  <c r="BK145" i="10"/>
  <c r="BF145" i="10"/>
  <c r="BI144" i="10"/>
  <c r="BH144" i="10"/>
  <c r="BG144" i="10"/>
  <c r="BE144" i="10"/>
  <c r="AA144" i="10"/>
  <c r="Y144" i="10"/>
  <c r="W144" i="10"/>
  <c r="BK144" i="10"/>
  <c r="BF144" i="10"/>
  <c r="BI143" i="10"/>
  <c r="BH143" i="10"/>
  <c r="BG143" i="10"/>
  <c r="BE143" i="10"/>
  <c r="AA143" i="10"/>
  <c r="Y143" i="10"/>
  <c r="W143" i="10"/>
  <c r="BK143" i="10"/>
  <c r="BF143" i="10"/>
  <c r="BI142" i="10"/>
  <c r="BH142" i="10"/>
  <c r="BG142" i="10"/>
  <c r="BE142" i="10"/>
  <c r="AA142" i="10"/>
  <c r="Y142" i="10"/>
  <c r="W142" i="10"/>
  <c r="BK142" i="10"/>
  <c r="BF142" i="10"/>
  <c r="BI141" i="10"/>
  <c r="BH141" i="10"/>
  <c r="BG141" i="10"/>
  <c r="BE141" i="10"/>
  <c r="AA141" i="10"/>
  <c r="Y141" i="10"/>
  <c r="W141" i="10"/>
  <c r="BK141" i="10"/>
  <c r="BF141" i="10"/>
  <c r="BI140" i="10"/>
  <c r="BH140" i="10"/>
  <c r="BG140" i="10"/>
  <c r="BE140" i="10"/>
  <c r="AA140" i="10"/>
  <c r="Y140" i="10"/>
  <c r="W140" i="10"/>
  <c r="BK140" i="10"/>
  <c r="BF140" i="10"/>
  <c r="BI139" i="10"/>
  <c r="BH139" i="10"/>
  <c r="BG139" i="10"/>
  <c r="BE139" i="10"/>
  <c r="AA139" i="10"/>
  <c r="Y139" i="10"/>
  <c r="W139" i="10"/>
  <c r="BK139" i="10"/>
  <c r="BF139" i="10"/>
  <c r="BI138" i="10"/>
  <c r="BH138" i="10"/>
  <c r="BG138" i="10"/>
  <c r="BE138" i="10"/>
  <c r="AA138" i="10"/>
  <c r="Y138" i="10"/>
  <c r="W138" i="10"/>
  <c r="BK138" i="10"/>
  <c r="BF138" i="10"/>
  <c r="BI137" i="10"/>
  <c r="BH137" i="10"/>
  <c r="BG137" i="10"/>
  <c r="BE137" i="10"/>
  <c r="AA137" i="10"/>
  <c r="Y137" i="10"/>
  <c r="W137" i="10"/>
  <c r="BK137" i="10"/>
  <c r="BF137" i="10"/>
  <c r="BI136" i="10"/>
  <c r="BH136" i="10"/>
  <c r="BG136" i="10"/>
  <c r="BE136" i="10"/>
  <c r="AA136" i="10"/>
  <c r="Y136" i="10"/>
  <c r="W136" i="10"/>
  <c r="BK136" i="10"/>
  <c r="BF136" i="10"/>
  <c r="BI135" i="10"/>
  <c r="BH135" i="10"/>
  <c r="BG135" i="10"/>
  <c r="BE135" i="10"/>
  <c r="AA135" i="10"/>
  <c r="Y135" i="10"/>
  <c r="W135" i="10"/>
  <c r="BK135" i="10"/>
  <c r="BF135" i="10"/>
  <c r="BI134" i="10"/>
  <c r="BH134" i="10"/>
  <c r="BG134" i="10"/>
  <c r="BE134" i="10"/>
  <c r="AA134" i="10"/>
  <c r="Y134" i="10"/>
  <c r="W134" i="10"/>
  <c r="BK134" i="10"/>
  <c r="BF134" i="10"/>
  <c r="BI133" i="10"/>
  <c r="BH133" i="10"/>
  <c r="BG133" i="10"/>
  <c r="BE133" i="10"/>
  <c r="AA133" i="10"/>
  <c r="Y133" i="10"/>
  <c r="W133" i="10"/>
  <c r="BK133" i="10"/>
  <c r="BF133" i="10"/>
  <c r="BI132" i="10"/>
  <c r="BH132" i="10"/>
  <c r="BG132" i="10"/>
  <c r="BE132" i="10"/>
  <c r="AA132" i="10"/>
  <c r="Y132" i="10"/>
  <c r="W132" i="10"/>
  <c r="BK132" i="10"/>
  <c r="BF132" i="10"/>
  <c r="BI131" i="10"/>
  <c r="BH131" i="10"/>
  <c r="BG131" i="10"/>
  <c r="BE131" i="10"/>
  <c r="AA131" i="10"/>
  <c r="Y131" i="10"/>
  <c r="W131" i="10"/>
  <c r="BK131" i="10"/>
  <c r="BF131" i="10"/>
  <c r="BI130" i="10"/>
  <c r="BH130" i="10"/>
  <c r="BG130" i="10"/>
  <c r="BE130" i="10"/>
  <c r="AA130" i="10"/>
  <c r="Y130" i="10"/>
  <c r="W130" i="10"/>
  <c r="BK130" i="10"/>
  <c r="BF130" i="10"/>
  <c r="BI129" i="10"/>
  <c r="BH129" i="10"/>
  <c r="BG129" i="10"/>
  <c r="BE129" i="10"/>
  <c r="AA129" i="10"/>
  <c r="Y129" i="10"/>
  <c r="W129" i="10"/>
  <c r="BK129" i="10"/>
  <c r="BF129" i="10"/>
  <c r="BI128" i="10"/>
  <c r="BH128" i="10"/>
  <c r="BG128" i="10"/>
  <c r="BE128" i="10"/>
  <c r="AA128" i="10"/>
  <c r="Y128" i="10"/>
  <c r="W128" i="10"/>
  <c r="BK128" i="10"/>
  <c r="BF128" i="10"/>
  <c r="BI127" i="10"/>
  <c r="BH127" i="10"/>
  <c r="BG127" i="10"/>
  <c r="BE127" i="10"/>
  <c r="AA127" i="10"/>
  <c r="Y127" i="10"/>
  <c r="W127" i="10"/>
  <c r="BK127" i="10"/>
  <c r="BF127" i="10"/>
  <c r="BI126" i="10"/>
  <c r="BH126" i="10"/>
  <c r="BG126" i="10"/>
  <c r="BE126" i="10"/>
  <c r="AA126" i="10"/>
  <c r="Y126" i="10"/>
  <c r="W126" i="10"/>
  <c r="BK126" i="10"/>
  <c r="BF126" i="10"/>
  <c r="BI125" i="10"/>
  <c r="BH125" i="10"/>
  <c r="BG125" i="10"/>
  <c r="BE125" i="10"/>
  <c r="AA125" i="10"/>
  <c r="Y125" i="10"/>
  <c r="W125" i="10"/>
  <c r="BK125" i="10"/>
  <c r="BF125" i="10"/>
  <c r="BI124" i="10"/>
  <c r="BH124" i="10"/>
  <c r="BG124" i="10"/>
  <c r="BE124" i="10"/>
  <c r="AA124" i="10"/>
  <c r="Y124" i="10"/>
  <c r="W124" i="10"/>
  <c r="BK124" i="10"/>
  <c r="BF124" i="10"/>
  <c r="BI123" i="10"/>
  <c r="BH123" i="10"/>
  <c r="BG123" i="10"/>
  <c r="BE123" i="10"/>
  <c r="AA123" i="10"/>
  <c r="Y123" i="10"/>
  <c r="W123" i="10"/>
  <c r="BK123" i="10"/>
  <c r="BF123" i="10"/>
  <c r="BI122" i="10"/>
  <c r="BH122" i="10"/>
  <c r="BG122" i="10"/>
  <c r="BE122" i="10"/>
  <c r="AA122" i="10"/>
  <c r="Y122" i="10"/>
  <c r="W122" i="10"/>
  <c r="BK122" i="10"/>
  <c r="BF122" i="10"/>
  <c r="BI121" i="10"/>
  <c r="BH121" i="10"/>
  <c r="BG121" i="10"/>
  <c r="BE121" i="10"/>
  <c r="AA121" i="10"/>
  <c r="Y121" i="10"/>
  <c r="W121" i="10"/>
  <c r="BK121" i="10"/>
  <c r="BF121" i="10"/>
  <c r="BI120" i="10"/>
  <c r="BH120" i="10"/>
  <c r="BG120" i="10"/>
  <c r="BE120" i="10"/>
  <c r="AA120" i="10"/>
  <c r="Y120" i="10"/>
  <c r="W120" i="10"/>
  <c r="BK120" i="10"/>
  <c r="BF120" i="10"/>
  <c r="BI119" i="10"/>
  <c r="BH119" i="10"/>
  <c r="BG119" i="10"/>
  <c r="BE119" i="10"/>
  <c r="AA119" i="10"/>
  <c r="Y119" i="10"/>
  <c r="W119" i="10"/>
  <c r="BK119" i="10"/>
  <c r="BF119" i="10"/>
  <c r="M112" i="10"/>
  <c r="F112" i="10"/>
  <c r="F110" i="10"/>
  <c r="F108" i="10"/>
  <c r="AS102" i="1"/>
  <c r="M85" i="10"/>
  <c r="F85" i="10"/>
  <c r="F83" i="10"/>
  <c r="F81" i="10"/>
  <c r="O23" i="10"/>
  <c r="E23" i="10"/>
  <c r="M113" i="10" s="1"/>
  <c r="M86" i="10"/>
  <c r="O22" i="10"/>
  <c r="O17" i="10"/>
  <c r="E17" i="10"/>
  <c r="O16" i="10"/>
  <c r="F6" i="10"/>
  <c r="F105" i="10" s="1"/>
  <c r="AY100" i="1"/>
  <c r="AX100" i="1"/>
  <c r="BI231" i="9"/>
  <c r="BH231" i="9"/>
  <c r="BG231" i="9"/>
  <c r="BE231" i="9"/>
  <c r="AA231" i="9"/>
  <c r="Y231" i="9"/>
  <c r="W231" i="9"/>
  <c r="BK231" i="9"/>
  <c r="BF231" i="9"/>
  <c r="BI230" i="9"/>
  <c r="BH230" i="9"/>
  <c r="BG230" i="9"/>
  <c r="BE230" i="9"/>
  <c r="AA230" i="9"/>
  <c r="Y230" i="9"/>
  <c r="W230" i="9"/>
  <c r="BK230" i="9"/>
  <c r="BF230" i="9"/>
  <c r="BI229" i="9"/>
  <c r="BH229" i="9"/>
  <c r="BG229" i="9"/>
  <c r="BE229" i="9"/>
  <c r="AA229" i="9"/>
  <c r="Y229" i="9"/>
  <c r="W229" i="9"/>
  <c r="BK229" i="9"/>
  <c r="BF229" i="9"/>
  <c r="BI228" i="9"/>
  <c r="BH228" i="9"/>
  <c r="BG228" i="9"/>
  <c r="BE228" i="9"/>
  <c r="AA228" i="9"/>
  <c r="Y228" i="9"/>
  <c r="W228" i="9"/>
  <c r="BK228" i="9"/>
  <c r="BF228" i="9"/>
  <c r="BI227" i="9"/>
  <c r="BH227" i="9"/>
  <c r="BG227" i="9"/>
  <c r="BE227" i="9"/>
  <c r="AA227" i="9"/>
  <c r="Y227" i="9"/>
  <c r="W227" i="9"/>
  <c r="BK227" i="9"/>
  <c r="BF227" i="9"/>
  <c r="BI226" i="9"/>
  <c r="BH226" i="9"/>
  <c r="BG226" i="9"/>
  <c r="BE226" i="9"/>
  <c r="AA226" i="9"/>
  <c r="Y226" i="9"/>
  <c r="W226" i="9"/>
  <c r="BK226" i="9"/>
  <c r="BF226" i="9"/>
  <c r="BI225" i="9"/>
  <c r="BH225" i="9"/>
  <c r="BG225" i="9"/>
  <c r="BE225" i="9"/>
  <c r="AA225" i="9"/>
  <c r="Y225" i="9"/>
  <c r="W225" i="9"/>
  <c r="BK225" i="9"/>
  <c r="BF225" i="9"/>
  <c r="BI224" i="9"/>
  <c r="BH224" i="9"/>
  <c r="BG224" i="9"/>
  <c r="BE224" i="9"/>
  <c r="AA224" i="9"/>
  <c r="Y224" i="9"/>
  <c r="W224" i="9"/>
  <c r="BK224" i="9"/>
  <c r="BF224" i="9"/>
  <c r="BI223" i="9"/>
  <c r="BH223" i="9"/>
  <c r="BG223" i="9"/>
  <c r="BE223" i="9"/>
  <c r="AA223" i="9"/>
  <c r="Y223" i="9"/>
  <c r="W223" i="9"/>
  <c r="BK223" i="9"/>
  <c r="BF223" i="9"/>
  <c r="BI222" i="9"/>
  <c r="BH222" i="9"/>
  <c r="BG222" i="9"/>
  <c r="BE222" i="9"/>
  <c r="AA222" i="9"/>
  <c r="Y222" i="9"/>
  <c r="W222" i="9"/>
  <c r="BK222" i="9"/>
  <c r="BF222" i="9"/>
  <c r="BI221" i="9"/>
  <c r="BH221" i="9"/>
  <c r="BG221" i="9"/>
  <c r="BE221" i="9"/>
  <c r="AA221" i="9"/>
  <c r="Y221" i="9"/>
  <c r="W221" i="9"/>
  <c r="BK221" i="9"/>
  <c r="BF221" i="9"/>
  <c r="BI220" i="9"/>
  <c r="BH220" i="9"/>
  <c r="BG220" i="9"/>
  <c r="BE220" i="9"/>
  <c r="AA220" i="9"/>
  <c r="Y220" i="9"/>
  <c r="W220" i="9"/>
  <c r="BK220" i="9"/>
  <c r="BF220" i="9"/>
  <c r="BI219" i="9"/>
  <c r="BH219" i="9"/>
  <c r="BG219" i="9"/>
  <c r="BE219" i="9"/>
  <c r="AA219" i="9"/>
  <c r="Y219" i="9"/>
  <c r="W219" i="9"/>
  <c r="BK219" i="9"/>
  <c r="BF219" i="9"/>
  <c r="BI217" i="9"/>
  <c r="BH217" i="9"/>
  <c r="BG217" i="9"/>
  <c r="BE217" i="9"/>
  <c r="AA217" i="9"/>
  <c r="Y217" i="9"/>
  <c r="W217" i="9"/>
  <c r="BK217" i="9"/>
  <c r="BF217" i="9"/>
  <c r="BI216" i="9"/>
  <c r="BH216" i="9"/>
  <c r="BG216" i="9"/>
  <c r="BE216" i="9"/>
  <c r="AA216" i="9"/>
  <c r="Y216" i="9"/>
  <c r="W216" i="9"/>
  <c r="BK216" i="9"/>
  <c r="BF216" i="9"/>
  <c r="BI215" i="9"/>
  <c r="BH215" i="9"/>
  <c r="BG215" i="9"/>
  <c r="BE215" i="9"/>
  <c r="AA215" i="9"/>
  <c r="Y215" i="9"/>
  <c r="W215" i="9"/>
  <c r="BK215" i="9"/>
  <c r="BF215" i="9"/>
  <c r="BI214" i="9"/>
  <c r="BH214" i="9"/>
  <c r="BG214" i="9"/>
  <c r="BE214" i="9"/>
  <c r="AA214" i="9"/>
  <c r="Y214" i="9"/>
  <c r="W214" i="9"/>
  <c r="BK214" i="9"/>
  <c r="BF214" i="9"/>
  <c r="BI213" i="9"/>
  <c r="BH213" i="9"/>
  <c r="BG213" i="9"/>
  <c r="BE213" i="9"/>
  <c r="AA213" i="9"/>
  <c r="Y213" i="9"/>
  <c r="W213" i="9"/>
  <c r="BK213" i="9"/>
  <c r="BF213" i="9"/>
  <c r="BI212" i="9"/>
  <c r="BH212" i="9"/>
  <c r="BG212" i="9"/>
  <c r="BE212" i="9"/>
  <c r="AA212" i="9"/>
  <c r="Y212" i="9"/>
  <c r="W212" i="9"/>
  <c r="BK212" i="9"/>
  <c r="BF212" i="9"/>
  <c r="BI211" i="9"/>
  <c r="BH211" i="9"/>
  <c r="BG211" i="9"/>
  <c r="BE211" i="9"/>
  <c r="AA211" i="9"/>
  <c r="Y211" i="9"/>
  <c r="W211" i="9"/>
  <c r="BK211" i="9"/>
  <c r="BF211" i="9"/>
  <c r="BI210" i="9"/>
  <c r="BH210" i="9"/>
  <c r="BG210" i="9"/>
  <c r="BE210" i="9"/>
  <c r="AA210" i="9"/>
  <c r="Y210" i="9"/>
  <c r="W210" i="9"/>
  <c r="BK210" i="9"/>
  <c r="BF210" i="9"/>
  <c r="BI209" i="9"/>
  <c r="BH209" i="9"/>
  <c r="BG209" i="9"/>
  <c r="BE209" i="9"/>
  <c r="AA209" i="9"/>
  <c r="Y209" i="9"/>
  <c r="W209" i="9"/>
  <c r="BK209" i="9"/>
  <c r="BF209" i="9"/>
  <c r="BI208" i="9"/>
  <c r="BH208" i="9"/>
  <c r="BG208" i="9"/>
  <c r="BE208" i="9"/>
  <c r="AA208" i="9"/>
  <c r="Y208" i="9"/>
  <c r="W208" i="9"/>
  <c r="BK208" i="9"/>
  <c r="BF208" i="9"/>
  <c r="BI206" i="9"/>
  <c r="BH206" i="9"/>
  <c r="BG206" i="9"/>
  <c r="BE206" i="9"/>
  <c r="AA206" i="9"/>
  <c r="Y206" i="9"/>
  <c r="W206" i="9"/>
  <c r="BK206" i="9"/>
  <c r="BF206" i="9"/>
  <c r="BI205" i="9"/>
  <c r="BH205" i="9"/>
  <c r="BG205" i="9"/>
  <c r="BE205" i="9"/>
  <c r="AA205" i="9"/>
  <c r="Y205" i="9"/>
  <c r="W205" i="9"/>
  <c r="BK205" i="9"/>
  <c r="BF205" i="9"/>
  <c r="BI204" i="9"/>
  <c r="BH204" i="9"/>
  <c r="BG204" i="9"/>
  <c r="BE204" i="9"/>
  <c r="AA204" i="9"/>
  <c r="Y204" i="9"/>
  <c r="W204" i="9"/>
  <c r="BK204" i="9"/>
  <c r="BF204" i="9"/>
  <c r="BI203" i="9"/>
  <c r="BH203" i="9"/>
  <c r="BG203" i="9"/>
  <c r="BE203" i="9"/>
  <c r="AA203" i="9"/>
  <c r="Y203" i="9"/>
  <c r="W203" i="9"/>
  <c r="BK203" i="9"/>
  <c r="BF203" i="9"/>
  <c r="BI202" i="9"/>
  <c r="BH202" i="9"/>
  <c r="BG202" i="9"/>
  <c r="BE202" i="9"/>
  <c r="AA202" i="9"/>
  <c r="Y202" i="9"/>
  <c r="W202" i="9"/>
  <c r="BK202" i="9"/>
  <c r="BF202" i="9"/>
  <c r="BI201" i="9"/>
  <c r="BH201" i="9"/>
  <c r="BG201" i="9"/>
  <c r="BE201" i="9"/>
  <c r="AA201" i="9"/>
  <c r="Y201" i="9"/>
  <c r="W201" i="9"/>
  <c r="BK201" i="9"/>
  <c r="BF201" i="9"/>
  <c r="BI200" i="9"/>
  <c r="BH200" i="9"/>
  <c r="BG200" i="9"/>
  <c r="BE200" i="9"/>
  <c r="AA200" i="9"/>
  <c r="Y200" i="9"/>
  <c r="W200" i="9"/>
  <c r="BK200" i="9"/>
  <c r="BF200" i="9"/>
  <c r="BI199" i="9"/>
  <c r="BH199" i="9"/>
  <c r="BG199" i="9"/>
  <c r="BE199" i="9"/>
  <c r="AA199" i="9"/>
  <c r="Y199" i="9"/>
  <c r="W199" i="9"/>
  <c r="BK199" i="9"/>
  <c r="BF199" i="9"/>
  <c r="BI198" i="9"/>
  <c r="BH198" i="9"/>
  <c r="BG198" i="9"/>
  <c r="BE198" i="9"/>
  <c r="AA198" i="9"/>
  <c r="Y198" i="9"/>
  <c r="W198" i="9"/>
  <c r="BK198" i="9"/>
  <c r="BF198" i="9"/>
  <c r="BI197" i="9"/>
  <c r="BH197" i="9"/>
  <c r="BG197" i="9"/>
  <c r="BE197" i="9"/>
  <c r="AA197" i="9"/>
  <c r="Y197" i="9"/>
  <c r="W197" i="9"/>
  <c r="BK197" i="9"/>
  <c r="BF197" i="9"/>
  <c r="BI196" i="9"/>
  <c r="BH196" i="9"/>
  <c r="BG196" i="9"/>
  <c r="BE196" i="9"/>
  <c r="AA196" i="9"/>
  <c r="Y196" i="9"/>
  <c r="W196" i="9"/>
  <c r="BK196" i="9"/>
  <c r="BF196" i="9"/>
  <c r="BI195" i="9"/>
  <c r="BH195" i="9"/>
  <c r="BG195" i="9"/>
  <c r="BE195" i="9"/>
  <c r="AA195" i="9"/>
  <c r="Y195" i="9"/>
  <c r="W195" i="9"/>
  <c r="BK195" i="9"/>
  <c r="BF195" i="9"/>
  <c r="BI194" i="9"/>
  <c r="BH194" i="9"/>
  <c r="BG194" i="9"/>
  <c r="BE194" i="9"/>
  <c r="AA194" i="9"/>
  <c r="Y194" i="9"/>
  <c r="W194" i="9"/>
  <c r="BK194" i="9"/>
  <c r="BF194" i="9"/>
  <c r="BI193" i="9"/>
  <c r="BH193" i="9"/>
  <c r="BG193" i="9"/>
  <c r="BE193" i="9"/>
  <c r="AA193" i="9"/>
  <c r="Y193" i="9"/>
  <c r="W193" i="9"/>
  <c r="BK193" i="9"/>
  <c r="BF193" i="9"/>
  <c r="BI192" i="9"/>
  <c r="BH192" i="9"/>
  <c r="BG192" i="9"/>
  <c r="BE192" i="9"/>
  <c r="AA192" i="9"/>
  <c r="Y192" i="9"/>
  <c r="W192" i="9"/>
  <c r="BK192" i="9"/>
  <c r="BF192" i="9"/>
  <c r="BI191" i="9"/>
  <c r="BH191" i="9"/>
  <c r="BG191" i="9"/>
  <c r="BE191" i="9"/>
  <c r="AA191" i="9"/>
  <c r="Y191" i="9"/>
  <c r="W191" i="9"/>
  <c r="BK191" i="9"/>
  <c r="BF191" i="9"/>
  <c r="BI190" i="9"/>
  <c r="BH190" i="9"/>
  <c r="BG190" i="9"/>
  <c r="BE190" i="9"/>
  <c r="AA190" i="9"/>
  <c r="Y190" i="9"/>
  <c r="W190" i="9"/>
  <c r="BK190" i="9"/>
  <c r="BF190" i="9"/>
  <c r="BI189" i="9"/>
  <c r="BH189" i="9"/>
  <c r="BG189" i="9"/>
  <c r="BE189" i="9"/>
  <c r="AA189" i="9"/>
  <c r="Y189" i="9"/>
  <c r="W189" i="9"/>
  <c r="BK189" i="9"/>
  <c r="BF189" i="9"/>
  <c r="BI188" i="9"/>
  <c r="BH188" i="9"/>
  <c r="BG188" i="9"/>
  <c r="BE188" i="9"/>
  <c r="AA188" i="9"/>
  <c r="Y188" i="9"/>
  <c r="W188" i="9"/>
  <c r="BK188" i="9"/>
  <c r="BF188" i="9"/>
  <c r="BI187" i="9"/>
  <c r="BH187" i="9"/>
  <c r="BG187" i="9"/>
  <c r="BE187" i="9"/>
  <c r="AA187" i="9"/>
  <c r="Y187" i="9"/>
  <c r="W187" i="9"/>
  <c r="BK187" i="9"/>
  <c r="BF187" i="9"/>
  <c r="BI186" i="9"/>
  <c r="BH186" i="9"/>
  <c r="BG186" i="9"/>
  <c r="BE186" i="9"/>
  <c r="AA186" i="9"/>
  <c r="Y186" i="9"/>
  <c r="W186" i="9"/>
  <c r="BK186" i="9"/>
  <c r="BF186" i="9"/>
  <c r="BI185" i="9"/>
  <c r="BH185" i="9"/>
  <c r="BG185" i="9"/>
  <c r="BE185" i="9"/>
  <c r="AA185" i="9"/>
  <c r="Y185" i="9"/>
  <c r="W185" i="9"/>
  <c r="BK185" i="9"/>
  <c r="BF185" i="9"/>
  <c r="BI184" i="9"/>
  <c r="BH184" i="9"/>
  <c r="BG184" i="9"/>
  <c r="BE184" i="9"/>
  <c r="AA184" i="9"/>
  <c r="Y184" i="9"/>
  <c r="W184" i="9"/>
  <c r="BK184" i="9"/>
  <c r="BF184" i="9"/>
  <c r="BI183" i="9"/>
  <c r="BH183" i="9"/>
  <c r="BG183" i="9"/>
  <c r="BE183" i="9"/>
  <c r="AA183" i="9"/>
  <c r="Y183" i="9"/>
  <c r="W183" i="9"/>
  <c r="BK183" i="9"/>
  <c r="BF183" i="9"/>
  <c r="BI182" i="9"/>
  <c r="BH182" i="9"/>
  <c r="BG182" i="9"/>
  <c r="BE182" i="9"/>
  <c r="AA182" i="9"/>
  <c r="Y182" i="9"/>
  <c r="W182" i="9"/>
  <c r="BK182" i="9"/>
  <c r="BF182" i="9"/>
  <c r="BI181" i="9"/>
  <c r="BH181" i="9"/>
  <c r="BG181" i="9"/>
  <c r="BE181" i="9"/>
  <c r="AA181" i="9"/>
  <c r="Y181" i="9"/>
  <c r="W181" i="9"/>
  <c r="BK181" i="9"/>
  <c r="BF181" i="9"/>
  <c r="BI180" i="9"/>
  <c r="BH180" i="9"/>
  <c r="BG180" i="9"/>
  <c r="BE180" i="9"/>
  <c r="AA180" i="9"/>
  <c r="Y180" i="9"/>
  <c r="W180" i="9"/>
  <c r="BK180" i="9"/>
  <c r="BF180" i="9"/>
  <c r="BI179" i="9"/>
  <c r="BH179" i="9"/>
  <c r="BG179" i="9"/>
  <c r="BE179" i="9"/>
  <c r="AA179" i="9"/>
  <c r="Y179" i="9"/>
  <c r="W179" i="9"/>
  <c r="BK179" i="9"/>
  <c r="BF179" i="9"/>
  <c r="BI178" i="9"/>
  <c r="BH178" i="9"/>
  <c r="BG178" i="9"/>
  <c r="BE178" i="9"/>
  <c r="AA178" i="9"/>
  <c r="Y178" i="9"/>
  <c r="W178" i="9"/>
  <c r="BK178" i="9"/>
  <c r="BF178" i="9"/>
  <c r="BI177" i="9"/>
  <c r="BH177" i="9"/>
  <c r="BG177" i="9"/>
  <c r="BE177" i="9"/>
  <c r="AA177" i="9"/>
  <c r="Y177" i="9"/>
  <c r="W177" i="9"/>
  <c r="BK177" i="9"/>
  <c r="BF177" i="9"/>
  <c r="BI176" i="9"/>
  <c r="BH176" i="9"/>
  <c r="BG176" i="9"/>
  <c r="BE176" i="9"/>
  <c r="AA176" i="9"/>
  <c r="Y176" i="9"/>
  <c r="W176" i="9"/>
  <c r="BK176" i="9"/>
  <c r="BF176" i="9"/>
  <c r="BI175" i="9"/>
  <c r="BH175" i="9"/>
  <c r="BG175" i="9"/>
  <c r="BE175" i="9"/>
  <c r="AA175" i="9"/>
  <c r="Y175" i="9"/>
  <c r="W175" i="9"/>
  <c r="BK175" i="9"/>
  <c r="BF175" i="9"/>
  <c r="BI173" i="9"/>
  <c r="BH173" i="9"/>
  <c r="BG173" i="9"/>
  <c r="BE173" i="9"/>
  <c r="AA173" i="9"/>
  <c r="Y173" i="9"/>
  <c r="W173" i="9"/>
  <c r="BK173" i="9"/>
  <c r="BF173" i="9"/>
  <c r="BI172" i="9"/>
  <c r="BH172" i="9"/>
  <c r="BG172" i="9"/>
  <c r="BE172" i="9"/>
  <c r="AA172" i="9"/>
  <c r="Y172" i="9"/>
  <c r="W172" i="9"/>
  <c r="BK172" i="9"/>
  <c r="BF172" i="9"/>
  <c r="BI171" i="9"/>
  <c r="BH171" i="9"/>
  <c r="BG171" i="9"/>
  <c r="BE171" i="9"/>
  <c r="AA171" i="9"/>
  <c r="Y171" i="9"/>
  <c r="W171" i="9"/>
  <c r="BK171" i="9"/>
  <c r="BF171" i="9"/>
  <c r="BI170" i="9"/>
  <c r="BH170" i="9"/>
  <c r="BG170" i="9"/>
  <c r="BE170" i="9"/>
  <c r="AA170" i="9"/>
  <c r="Y170" i="9"/>
  <c r="W170" i="9"/>
  <c r="BK170" i="9"/>
  <c r="BF170" i="9"/>
  <c r="BI169" i="9"/>
  <c r="BH169" i="9"/>
  <c r="BG169" i="9"/>
  <c r="BE169" i="9"/>
  <c r="AA169" i="9"/>
  <c r="Y169" i="9"/>
  <c r="W169" i="9"/>
  <c r="BK169" i="9"/>
  <c r="BF169" i="9"/>
  <c r="BI168" i="9"/>
  <c r="BH168" i="9"/>
  <c r="BG168" i="9"/>
  <c r="BE168" i="9"/>
  <c r="AA168" i="9"/>
  <c r="Y168" i="9"/>
  <c r="W168" i="9"/>
  <c r="BK168" i="9"/>
  <c r="BF168" i="9"/>
  <c r="BI167" i="9"/>
  <c r="BH167" i="9"/>
  <c r="BG167" i="9"/>
  <c r="BE167" i="9"/>
  <c r="AA167" i="9"/>
  <c r="Y167" i="9"/>
  <c r="W167" i="9"/>
  <c r="BK167" i="9"/>
  <c r="BF167" i="9"/>
  <c r="BI166" i="9"/>
  <c r="BH166" i="9"/>
  <c r="BG166" i="9"/>
  <c r="BE166" i="9"/>
  <c r="AA166" i="9"/>
  <c r="Y166" i="9"/>
  <c r="W166" i="9"/>
  <c r="BK166" i="9"/>
  <c r="BF166" i="9"/>
  <c r="BI165" i="9"/>
  <c r="BH165" i="9"/>
  <c r="BG165" i="9"/>
  <c r="BE165" i="9"/>
  <c r="AA165" i="9"/>
  <c r="Y165" i="9"/>
  <c r="W165" i="9"/>
  <c r="BK165" i="9"/>
  <c r="BF165" i="9"/>
  <c r="BI164" i="9"/>
  <c r="BH164" i="9"/>
  <c r="BG164" i="9"/>
  <c r="BE164" i="9"/>
  <c r="AA164" i="9"/>
  <c r="Y164" i="9"/>
  <c r="W164" i="9"/>
  <c r="BK164" i="9"/>
  <c r="BF164" i="9"/>
  <c r="BI162" i="9"/>
  <c r="BH162" i="9"/>
  <c r="BG162" i="9"/>
  <c r="BE162" i="9"/>
  <c r="AA162" i="9"/>
  <c r="Y162" i="9"/>
  <c r="W162" i="9"/>
  <c r="BK162" i="9"/>
  <c r="BF162" i="9"/>
  <c r="BI161" i="9"/>
  <c r="BH161" i="9"/>
  <c r="BG161" i="9"/>
  <c r="BE161" i="9"/>
  <c r="AA161" i="9"/>
  <c r="Y161" i="9"/>
  <c r="W161" i="9"/>
  <c r="BK161" i="9"/>
  <c r="BF161" i="9"/>
  <c r="BI160" i="9"/>
  <c r="BH160" i="9"/>
  <c r="BG160" i="9"/>
  <c r="BE160" i="9"/>
  <c r="AA160" i="9"/>
  <c r="Y160" i="9"/>
  <c r="W160" i="9"/>
  <c r="BK160" i="9"/>
  <c r="BF160" i="9"/>
  <c r="BI159" i="9"/>
  <c r="BH159" i="9"/>
  <c r="BG159" i="9"/>
  <c r="BE159" i="9"/>
  <c r="AA159" i="9"/>
  <c r="Y159" i="9"/>
  <c r="W159" i="9"/>
  <c r="BK159" i="9"/>
  <c r="BF159" i="9"/>
  <c r="BI158" i="9"/>
  <c r="BH158" i="9"/>
  <c r="BG158" i="9"/>
  <c r="BE158" i="9"/>
  <c r="AA158" i="9"/>
  <c r="AA156" i="9" s="1"/>
  <c r="Y158" i="9"/>
  <c r="W158" i="9"/>
  <c r="BK158" i="9"/>
  <c r="BF158" i="9"/>
  <c r="BI157" i="9"/>
  <c r="BH157" i="9"/>
  <c r="BG157" i="9"/>
  <c r="BE157" i="9"/>
  <c r="AA157" i="9"/>
  <c r="Y157" i="9"/>
  <c r="W157" i="9"/>
  <c r="BK157" i="9"/>
  <c r="BK156" i="9" s="1"/>
  <c r="BF157" i="9"/>
  <c r="BI155" i="9"/>
  <c r="BH155" i="9"/>
  <c r="BG155" i="9"/>
  <c r="BE155" i="9"/>
  <c r="AA155" i="9"/>
  <c r="Y155" i="9"/>
  <c r="W155" i="9"/>
  <c r="BK155" i="9"/>
  <c r="BF155" i="9"/>
  <c r="BI154" i="9"/>
  <c r="BH154" i="9"/>
  <c r="BG154" i="9"/>
  <c r="BE154" i="9"/>
  <c r="AA154" i="9"/>
  <c r="Y154" i="9"/>
  <c r="Y151" i="9" s="1"/>
  <c r="W154" i="9"/>
  <c r="BK154" i="9"/>
  <c r="BF154" i="9"/>
  <c r="BI153" i="9"/>
  <c r="BH153" i="9"/>
  <c r="BG153" i="9"/>
  <c r="BE153" i="9"/>
  <c r="AA153" i="9"/>
  <c r="Y153" i="9"/>
  <c r="W153" i="9"/>
  <c r="BK153" i="9"/>
  <c r="BF153" i="9"/>
  <c r="BI152" i="9"/>
  <c r="BH152" i="9"/>
  <c r="BG152" i="9"/>
  <c r="BE152" i="9"/>
  <c r="AA152" i="9"/>
  <c r="Y152" i="9"/>
  <c r="W152" i="9"/>
  <c r="BK152" i="9"/>
  <c r="BF152" i="9"/>
  <c r="BI150" i="9"/>
  <c r="BH150" i="9"/>
  <c r="BG150" i="9"/>
  <c r="BE150" i="9"/>
  <c r="AA150" i="9"/>
  <c r="Y150" i="9"/>
  <c r="W150" i="9"/>
  <c r="BK150" i="9"/>
  <c r="BF150" i="9"/>
  <c r="BI149" i="9"/>
  <c r="BH149" i="9"/>
  <c r="BG149" i="9"/>
  <c r="BE149" i="9"/>
  <c r="AA149" i="9"/>
  <c r="Y149" i="9"/>
  <c r="W149" i="9"/>
  <c r="BK149" i="9"/>
  <c r="BF149" i="9"/>
  <c r="BI148" i="9"/>
  <c r="BH148" i="9"/>
  <c r="BG148" i="9"/>
  <c r="BE148" i="9"/>
  <c r="AA148" i="9"/>
  <c r="Y148" i="9"/>
  <c r="W148" i="9"/>
  <c r="BK148" i="9"/>
  <c r="BF148" i="9"/>
  <c r="BI147" i="9"/>
  <c r="BH147" i="9"/>
  <c r="BG147" i="9"/>
  <c r="BE147" i="9"/>
  <c r="AA147" i="9"/>
  <c r="Y147" i="9"/>
  <c r="W147" i="9"/>
  <c r="BK147" i="9"/>
  <c r="BF147" i="9"/>
  <c r="BI146" i="9"/>
  <c r="BH146" i="9"/>
  <c r="BG146" i="9"/>
  <c r="BE146" i="9"/>
  <c r="AA146" i="9"/>
  <c r="Y146" i="9"/>
  <c r="W146" i="9"/>
  <c r="BK146" i="9"/>
  <c r="BF146" i="9"/>
  <c r="BI145" i="9"/>
  <c r="BH145" i="9"/>
  <c r="BG145" i="9"/>
  <c r="BE145" i="9"/>
  <c r="AA145" i="9"/>
  <c r="Y145" i="9"/>
  <c r="W145" i="9"/>
  <c r="BK145" i="9"/>
  <c r="BF145" i="9"/>
  <c r="BI144" i="9"/>
  <c r="BH144" i="9"/>
  <c r="BG144" i="9"/>
  <c r="BE144" i="9"/>
  <c r="AA144" i="9"/>
  <c r="Y144" i="9"/>
  <c r="W144" i="9"/>
  <c r="BK144" i="9"/>
  <c r="BF144" i="9"/>
  <c r="BI143" i="9"/>
  <c r="BH143" i="9"/>
  <c r="BG143" i="9"/>
  <c r="BE143" i="9"/>
  <c r="AA143" i="9"/>
  <c r="Y143" i="9"/>
  <c r="W143" i="9"/>
  <c r="BK143" i="9"/>
  <c r="BF143" i="9"/>
  <c r="BI142" i="9"/>
  <c r="BH142" i="9"/>
  <c r="BG142" i="9"/>
  <c r="BE142" i="9"/>
  <c r="AA142" i="9"/>
  <c r="Y142" i="9"/>
  <c r="W142" i="9"/>
  <c r="BK142" i="9"/>
  <c r="BF142" i="9"/>
  <c r="BI141" i="9"/>
  <c r="BH141" i="9"/>
  <c r="BG141" i="9"/>
  <c r="BE141" i="9"/>
  <c r="AA141" i="9"/>
  <c r="Y141" i="9"/>
  <c r="W141" i="9"/>
  <c r="BK141" i="9"/>
  <c r="BF141" i="9"/>
  <c r="BI140" i="9"/>
  <c r="BH140" i="9"/>
  <c r="BG140" i="9"/>
  <c r="BE140" i="9"/>
  <c r="AA140" i="9"/>
  <c r="Y140" i="9"/>
  <c r="W140" i="9"/>
  <c r="BK140" i="9"/>
  <c r="BF140" i="9"/>
  <c r="BI139" i="9"/>
  <c r="BH139" i="9"/>
  <c r="BG139" i="9"/>
  <c r="BE139" i="9"/>
  <c r="AA139" i="9"/>
  <c r="Y139" i="9"/>
  <c r="W139" i="9"/>
  <c r="BK139" i="9"/>
  <c r="BF139" i="9"/>
  <c r="BI138" i="9"/>
  <c r="BH138" i="9"/>
  <c r="BG138" i="9"/>
  <c r="BE138" i="9"/>
  <c r="AA138" i="9"/>
  <c r="Y138" i="9"/>
  <c r="W138" i="9"/>
  <c r="BK138" i="9"/>
  <c r="BF138" i="9"/>
  <c r="BI137" i="9"/>
  <c r="BH137" i="9"/>
  <c r="BG137" i="9"/>
  <c r="BE137" i="9"/>
  <c r="AA137" i="9"/>
  <c r="Y137" i="9"/>
  <c r="W137" i="9"/>
  <c r="BK137" i="9"/>
  <c r="BF137" i="9"/>
  <c r="BI136" i="9"/>
  <c r="BH136" i="9"/>
  <c r="BG136" i="9"/>
  <c r="BE136" i="9"/>
  <c r="AA136" i="9"/>
  <c r="Y136" i="9"/>
  <c r="W136" i="9"/>
  <c r="BK136" i="9"/>
  <c r="BF136" i="9"/>
  <c r="BI135" i="9"/>
  <c r="BH135" i="9"/>
  <c r="BG135" i="9"/>
  <c r="BE135" i="9"/>
  <c r="AA135" i="9"/>
  <c r="Y135" i="9"/>
  <c r="W135" i="9"/>
  <c r="BK135" i="9"/>
  <c r="BF135" i="9"/>
  <c r="BI134" i="9"/>
  <c r="BH134" i="9"/>
  <c r="BG134" i="9"/>
  <c r="BE134" i="9"/>
  <c r="AA134" i="9"/>
  <c r="Y134" i="9"/>
  <c r="W134" i="9"/>
  <c r="BK134" i="9"/>
  <c r="BF134" i="9"/>
  <c r="BI133" i="9"/>
  <c r="BH133" i="9"/>
  <c r="BG133" i="9"/>
  <c r="BE133" i="9"/>
  <c r="AA133" i="9"/>
  <c r="Y133" i="9"/>
  <c r="W133" i="9"/>
  <c r="BK133" i="9"/>
  <c r="BF133" i="9"/>
  <c r="BI132" i="9"/>
  <c r="BH132" i="9"/>
  <c r="BG132" i="9"/>
  <c r="BE132" i="9"/>
  <c r="AA132" i="9"/>
  <c r="Y132" i="9"/>
  <c r="W132" i="9"/>
  <c r="BK132" i="9"/>
  <c r="BF132" i="9"/>
  <c r="BI131" i="9"/>
  <c r="BH131" i="9"/>
  <c r="BG131" i="9"/>
  <c r="BE131" i="9"/>
  <c r="AA131" i="9"/>
  <c r="Y131" i="9"/>
  <c r="W131" i="9"/>
  <c r="BK131" i="9"/>
  <c r="BF131" i="9"/>
  <c r="BI130" i="9"/>
  <c r="BH130" i="9"/>
  <c r="BG130" i="9"/>
  <c r="BE130" i="9"/>
  <c r="AA130" i="9"/>
  <c r="Y130" i="9"/>
  <c r="W130" i="9"/>
  <c r="BK130" i="9"/>
  <c r="BF130" i="9"/>
  <c r="BI129" i="9"/>
  <c r="BH129" i="9"/>
  <c r="BG129" i="9"/>
  <c r="BE129" i="9"/>
  <c r="AA129" i="9"/>
  <c r="Y129" i="9"/>
  <c r="W129" i="9"/>
  <c r="BK129" i="9"/>
  <c r="BF129" i="9"/>
  <c r="BI128" i="9"/>
  <c r="BH128" i="9"/>
  <c r="BG128" i="9"/>
  <c r="BE128" i="9"/>
  <c r="AA128" i="9"/>
  <c r="Y128" i="9"/>
  <c r="W128" i="9"/>
  <c r="BK128" i="9"/>
  <c r="BF128" i="9"/>
  <c r="BI127" i="9"/>
  <c r="BH127" i="9"/>
  <c r="BG127" i="9"/>
  <c r="BE127" i="9"/>
  <c r="AA127" i="9"/>
  <c r="Y127" i="9"/>
  <c r="W127" i="9"/>
  <c r="BK127" i="9"/>
  <c r="BF127" i="9"/>
  <c r="BI126" i="9"/>
  <c r="BH126" i="9"/>
  <c r="BG126" i="9"/>
  <c r="BE126" i="9"/>
  <c r="AA126" i="9"/>
  <c r="Y126" i="9"/>
  <c r="W126" i="9"/>
  <c r="BK126" i="9"/>
  <c r="BF126" i="9"/>
  <c r="M118" i="9"/>
  <c r="F118" i="9"/>
  <c r="F116" i="9"/>
  <c r="F114" i="9"/>
  <c r="AS100" i="1"/>
  <c r="M85" i="9"/>
  <c r="F85" i="9"/>
  <c r="F83" i="9"/>
  <c r="F81" i="9"/>
  <c r="O23" i="9"/>
  <c r="E23" i="9"/>
  <c r="O22" i="9"/>
  <c r="O17" i="9"/>
  <c r="E17" i="9"/>
  <c r="F119" i="9" s="1"/>
  <c r="O16" i="9"/>
  <c r="M116" i="9"/>
  <c r="F6" i="9"/>
  <c r="AY99" i="1"/>
  <c r="AX99" i="1"/>
  <c r="BI193" i="8"/>
  <c r="BH193" i="8"/>
  <c r="BG193" i="8"/>
  <c r="BE193" i="8"/>
  <c r="AA193" i="8"/>
  <c r="Y193" i="8"/>
  <c r="W193" i="8"/>
  <c r="BK193" i="8"/>
  <c r="BF193" i="8"/>
  <c r="BI192" i="8"/>
  <c r="BH192" i="8"/>
  <c r="BG192" i="8"/>
  <c r="BE192" i="8"/>
  <c r="AA192" i="8"/>
  <c r="Y192" i="8"/>
  <c r="W192" i="8"/>
  <c r="BK192" i="8"/>
  <c r="BF192" i="8"/>
  <c r="BI191" i="8"/>
  <c r="BH191" i="8"/>
  <c r="BG191" i="8"/>
  <c r="BE191" i="8"/>
  <c r="AA191" i="8"/>
  <c r="AA190" i="8" s="1"/>
  <c r="Y191" i="8"/>
  <c r="W191" i="8"/>
  <c r="BK191" i="8"/>
  <c r="BF191" i="8"/>
  <c r="BI189" i="8"/>
  <c r="BH189" i="8"/>
  <c r="BG189" i="8"/>
  <c r="BE189" i="8"/>
  <c r="AA189" i="8"/>
  <c r="Y189" i="8"/>
  <c r="W189" i="8"/>
  <c r="BK189" i="8"/>
  <c r="BF189" i="8"/>
  <c r="BI188" i="8"/>
  <c r="BH188" i="8"/>
  <c r="BG188" i="8"/>
  <c r="BE188" i="8"/>
  <c r="AA188" i="8"/>
  <c r="Y188" i="8"/>
  <c r="W188" i="8"/>
  <c r="BK188" i="8"/>
  <c r="BF188" i="8"/>
  <c r="BI187" i="8"/>
  <c r="BH187" i="8"/>
  <c r="BG187" i="8"/>
  <c r="BE187" i="8"/>
  <c r="AA187" i="8"/>
  <c r="Y187" i="8"/>
  <c r="W187" i="8"/>
  <c r="BK187" i="8"/>
  <c r="BF187" i="8"/>
  <c r="BI186" i="8"/>
  <c r="BH186" i="8"/>
  <c r="BG186" i="8"/>
  <c r="BE186" i="8"/>
  <c r="AA186" i="8"/>
  <c r="Y186" i="8"/>
  <c r="W186" i="8"/>
  <c r="BK186" i="8"/>
  <c r="BF186" i="8"/>
  <c r="BI185" i="8"/>
  <c r="BH185" i="8"/>
  <c r="BG185" i="8"/>
  <c r="BE185" i="8"/>
  <c r="AA185" i="8"/>
  <c r="Y185" i="8"/>
  <c r="W185" i="8"/>
  <c r="BK185" i="8"/>
  <c r="BF185" i="8"/>
  <c r="BI184" i="8"/>
  <c r="BH184" i="8"/>
  <c r="BG184" i="8"/>
  <c r="BE184" i="8"/>
  <c r="AA184" i="8"/>
  <c r="Y184" i="8"/>
  <c r="W184" i="8"/>
  <c r="BK184" i="8"/>
  <c r="BF184" i="8"/>
  <c r="BI183" i="8"/>
  <c r="BH183" i="8"/>
  <c r="BG183" i="8"/>
  <c r="BE183" i="8"/>
  <c r="AA183" i="8"/>
  <c r="Y183" i="8"/>
  <c r="W183" i="8"/>
  <c r="BK183" i="8"/>
  <c r="BF183" i="8"/>
  <c r="BI182" i="8"/>
  <c r="BH182" i="8"/>
  <c r="BG182" i="8"/>
  <c r="BE182" i="8"/>
  <c r="AA182" i="8"/>
  <c r="Y182" i="8"/>
  <c r="W182" i="8"/>
  <c r="BK182" i="8"/>
  <c r="BF182" i="8"/>
  <c r="BI181" i="8"/>
  <c r="BH181" i="8"/>
  <c r="BG181" i="8"/>
  <c r="BE181" i="8"/>
  <c r="AA181" i="8"/>
  <c r="Y181" i="8"/>
  <c r="W181" i="8"/>
  <c r="BK181" i="8"/>
  <c r="BF181" i="8"/>
  <c r="BI180" i="8"/>
  <c r="BH180" i="8"/>
  <c r="BG180" i="8"/>
  <c r="BE180" i="8"/>
  <c r="AA180" i="8"/>
  <c r="Y180" i="8"/>
  <c r="W180" i="8"/>
  <c r="BK180" i="8"/>
  <c r="BF180" i="8"/>
  <c r="BI179" i="8"/>
  <c r="BH179" i="8"/>
  <c r="BG179" i="8"/>
  <c r="BE179" i="8"/>
  <c r="AA179" i="8"/>
  <c r="Y179" i="8"/>
  <c r="W179" i="8"/>
  <c r="BK179" i="8"/>
  <c r="BF179" i="8"/>
  <c r="BI178" i="8"/>
  <c r="BH178" i="8"/>
  <c r="BG178" i="8"/>
  <c r="BE178" i="8"/>
  <c r="AA178" i="8"/>
  <c r="Y178" i="8"/>
  <c r="W178" i="8"/>
  <c r="BK178" i="8"/>
  <c r="BF178" i="8"/>
  <c r="BI177" i="8"/>
  <c r="BH177" i="8"/>
  <c r="BG177" i="8"/>
  <c r="BE177" i="8"/>
  <c r="AA177" i="8"/>
  <c r="Y177" i="8"/>
  <c r="W177" i="8"/>
  <c r="BK177" i="8"/>
  <c r="BF177" i="8"/>
  <c r="BI176" i="8"/>
  <c r="BH176" i="8"/>
  <c r="BG176" i="8"/>
  <c r="BE176" i="8"/>
  <c r="AA176" i="8"/>
  <c r="Y176" i="8"/>
  <c r="W176" i="8"/>
  <c r="BK176" i="8"/>
  <c r="BF176" i="8"/>
  <c r="BI175" i="8"/>
  <c r="BH175" i="8"/>
  <c r="BG175" i="8"/>
  <c r="BE175" i="8"/>
  <c r="AA175" i="8"/>
  <c r="Y175" i="8"/>
  <c r="W175" i="8"/>
  <c r="BK175" i="8"/>
  <c r="BF175" i="8"/>
  <c r="BI173" i="8"/>
  <c r="BH173" i="8"/>
  <c r="BG173" i="8"/>
  <c r="BE173" i="8"/>
  <c r="AA173" i="8"/>
  <c r="Y173" i="8"/>
  <c r="W173" i="8"/>
  <c r="BK173" i="8"/>
  <c r="BF173" i="8"/>
  <c r="BI172" i="8"/>
  <c r="BH172" i="8"/>
  <c r="BG172" i="8"/>
  <c r="BE172" i="8"/>
  <c r="AA172" i="8"/>
  <c r="Y172" i="8"/>
  <c r="W172" i="8"/>
  <c r="BK172" i="8"/>
  <c r="BF172" i="8"/>
  <c r="BI171" i="8"/>
  <c r="BH171" i="8"/>
  <c r="BG171" i="8"/>
  <c r="BE171" i="8"/>
  <c r="AA171" i="8"/>
  <c r="Y171" i="8"/>
  <c r="W171" i="8"/>
  <c r="BK171" i="8"/>
  <c r="BF171" i="8"/>
  <c r="BI170" i="8"/>
  <c r="BH170" i="8"/>
  <c r="BG170" i="8"/>
  <c r="BE170" i="8"/>
  <c r="AA170" i="8"/>
  <c r="Y170" i="8"/>
  <c r="W170" i="8"/>
  <c r="BK170" i="8"/>
  <c r="BF170" i="8"/>
  <c r="BI169" i="8"/>
  <c r="BH169" i="8"/>
  <c r="BG169" i="8"/>
  <c r="BE169" i="8"/>
  <c r="AA169" i="8"/>
  <c r="Y169" i="8"/>
  <c r="W169" i="8"/>
  <c r="BK169" i="8"/>
  <c r="BF169" i="8"/>
  <c r="BI168" i="8"/>
  <c r="BH168" i="8"/>
  <c r="BG168" i="8"/>
  <c r="BE168" i="8"/>
  <c r="AA168" i="8"/>
  <c r="Y168" i="8"/>
  <c r="W168" i="8"/>
  <c r="BK168" i="8"/>
  <c r="BF168" i="8"/>
  <c r="BI167" i="8"/>
  <c r="BH167" i="8"/>
  <c r="BG167" i="8"/>
  <c r="BE167" i="8"/>
  <c r="AA167" i="8"/>
  <c r="Y167" i="8"/>
  <c r="W167" i="8"/>
  <c r="BK167" i="8"/>
  <c r="BF167" i="8"/>
  <c r="BI165" i="8"/>
  <c r="BH165" i="8"/>
  <c r="BG165" i="8"/>
  <c r="BE165" i="8"/>
  <c r="AA165" i="8"/>
  <c r="Y165" i="8"/>
  <c r="W165" i="8"/>
  <c r="BK165" i="8"/>
  <c r="BF165" i="8"/>
  <c r="BI164" i="8"/>
  <c r="BH164" i="8"/>
  <c r="BG164" i="8"/>
  <c r="BE164" i="8"/>
  <c r="AA164" i="8"/>
  <c r="Y164" i="8"/>
  <c r="W164" i="8"/>
  <c r="BK164" i="8"/>
  <c r="BF164" i="8"/>
  <c r="BI163" i="8"/>
  <c r="BH163" i="8"/>
  <c r="BG163" i="8"/>
  <c r="BE163" i="8"/>
  <c r="AA163" i="8"/>
  <c r="Y163" i="8"/>
  <c r="W163" i="8"/>
  <c r="BK163" i="8"/>
  <c r="BF163" i="8"/>
  <c r="BI162" i="8"/>
  <c r="BH162" i="8"/>
  <c r="BG162" i="8"/>
  <c r="BE162" i="8"/>
  <c r="AA162" i="8"/>
  <c r="Y162" i="8"/>
  <c r="W162" i="8"/>
  <c r="BK162" i="8"/>
  <c r="BF162" i="8"/>
  <c r="BI161" i="8"/>
  <c r="BH161" i="8"/>
  <c r="BG161" i="8"/>
  <c r="BE161" i="8"/>
  <c r="AA161" i="8"/>
  <c r="Y161" i="8"/>
  <c r="W161" i="8"/>
  <c r="BK161" i="8"/>
  <c r="BF161" i="8"/>
  <c r="BI160" i="8"/>
  <c r="BH160" i="8"/>
  <c r="BG160" i="8"/>
  <c r="BE160" i="8"/>
  <c r="AA160" i="8"/>
  <c r="Y160" i="8"/>
  <c r="W160" i="8"/>
  <c r="BK160" i="8"/>
  <c r="BF160" i="8"/>
  <c r="BI159" i="8"/>
  <c r="BH159" i="8"/>
  <c r="BG159" i="8"/>
  <c r="BE159" i="8"/>
  <c r="AA159" i="8"/>
  <c r="Y159" i="8"/>
  <c r="W159" i="8"/>
  <c r="BK159" i="8"/>
  <c r="BF159" i="8"/>
  <c r="BI158" i="8"/>
  <c r="BH158" i="8"/>
  <c r="BG158" i="8"/>
  <c r="BE158" i="8"/>
  <c r="AA158" i="8"/>
  <c r="Y158" i="8"/>
  <c r="W158" i="8"/>
  <c r="BK158" i="8"/>
  <c r="BF158" i="8"/>
  <c r="BI157" i="8"/>
  <c r="BH157" i="8"/>
  <c r="BG157" i="8"/>
  <c r="BE157" i="8"/>
  <c r="AA157" i="8"/>
  <c r="Y157" i="8"/>
  <c r="W157" i="8"/>
  <c r="BK157" i="8"/>
  <c r="BF157" i="8"/>
  <c r="BI156" i="8"/>
  <c r="BH156" i="8"/>
  <c r="BG156" i="8"/>
  <c r="BE156" i="8"/>
  <c r="AA156" i="8"/>
  <c r="Y156" i="8"/>
  <c r="W156" i="8"/>
  <c r="BK156" i="8"/>
  <c r="BF156" i="8"/>
  <c r="BI155" i="8"/>
  <c r="BH155" i="8"/>
  <c r="BG155" i="8"/>
  <c r="BE155" i="8"/>
  <c r="AA155" i="8"/>
  <c r="Y155" i="8"/>
  <c r="W155" i="8"/>
  <c r="BK155" i="8"/>
  <c r="BF155" i="8"/>
  <c r="BI154" i="8"/>
  <c r="BH154" i="8"/>
  <c r="BG154" i="8"/>
  <c r="BE154" i="8"/>
  <c r="AA154" i="8"/>
  <c r="Y154" i="8"/>
  <c r="W154" i="8"/>
  <c r="BK154" i="8"/>
  <c r="BF154" i="8"/>
  <c r="BI153" i="8"/>
  <c r="BH153" i="8"/>
  <c r="BG153" i="8"/>
  <c r="BE153" i="8"/>
  <c r="AA153" i="8"/>
  <c r="Y153" i="8"/>
  <c r="W153" i="8"/>
  <c r="BK153" i="8"/>
  <c r="BF153" i="8"/>
  <c r="BI152" i="8"/>
  <c r="BH152" i="8"/>
  <c r="BG152" i="8"/>
  <c r="BE152" i="8"/>
  <c r="AA152" i="8"/>
  <c r="Y152" i="8"/>
  <c r="W152" i="8"/>
  <c r="BK152" i="8"/>
  <c r="BF152" i="8"/>
  <c r="BI151" i="8"/>
  <c r="BH151" i="8"/>
  <c r="BG151" i="8"/>
  <c r="BE151" i="8"/>
  <c r="AA151" i="8"/>
  <c r="Y151" i="8"/>
  <c r="W151" i="8"/>
  <c r="BK151" i="8"/>
  <c r="BF151" i="8"/>
  <c r="BI150" i="8"/>
  <c r="BH150" i="8"/>
  <c r="BG150" i="8"/>
  <c r="BE150" i="8"/>
  <c r="AA150" i="8"/>
  <c r="Y150" i="8"/>
  <c r="W150" i="8"/>
  <c r="BK150" i="8"/>
  <c r="BF150" i="8"/>
  <c r="BI149" i="8"/>
  <c r="BH149" i="8"/>
  <c r="BG149" i="8"/>
  <c r="BE149" i="8"/>
  <c r="AA149" i="8"/>
  <c r="Y149" i="8"/>
  <c r="W149" i="8"/>
  <c r="BK149" i="8"/>
  <c r="BF149" i="8"/>
  <c r="BI148" i="8"/>
  <c r="BH148" i="8"/>
  <c r="BG148" i="8"/>
  <c r="BE148" i="8"/>
  <c r="AA148" i="8"/>
  <c r="Y148" i="8"/>
  <c r="W148" i="8"/>
  <c r="BK148" i="8"/>
  <c r="BF148" i="8"/>
  <c r="BI147" i="8"/>
  <c r="BH147" i="8"/>
  <c r="BG147" i="8"/>
  <c r="BE147" i="8"/>
  <c r="AA147" i="8"/>
  <c r="Y147" i="8"/>
  <c r="W147" i="8"/>
  <c r="BK147" i="8"/>
  <c r="BF147" i="8"/>
  <c r="BI146" i="8"/>
  <c r="BH146" i="8"/>
  <c r="BG146" i="8"/>
  <c r="BE146" i="8"/>
  <c r="AA146" i="8"/>
  <c r="Y146" i="8"/>
  <c r="W146" i="8"/>
  <c r="BK146" i="8"/>
  <c r="BF146" i="8"/>
  <c r="BI145" i="8"/>
  <c r="BH145" i="8"/>
  <c r="BG145" i="8"/>
  <c r="BE145" i="8"/>
  <c r="AA145" i="8"/>
  <c r="Y145" i="8"/>
  <c r="W145" i="8"/>
  <c r="BK145" i="8"/>
  <c r="BF145" i="8"/>
  <c r="BI144" i="8"/>
  <c r="BH144" i="8"/>
  <c r="BG144" i="8"/>
  <c r="BE144" i="8"/>
  <c r="AA144" i="8"/>
  <c r="Y144" i="8"/>
  <c r="W144" i="8"/>
  <c r="BK144" i="8"/>
  <c r="BF144" i="8"/>
  <c r="BI143" i="8"/>
  <c r="BH143" i="8"/>
  <c r="BG143" i="8"/>
  <c r="BE143" i="8"/>
  <c r="AA143" i="8"/>
  <c r="Y143" i="8"/>
  <c r="W143" i="8"/>
  <c r="BK143" i="8"/>
  <c r="BF143" i="8"/>
  <c r="BI142" i="8"/>
  <c r="BH142" i="8"/>
  <c r="BG142" i="8"/>
  <c r="BE142" i="8"/>
  <c r="AA142" i="8"/>
  <c r="Y142" i="8"/>
  <c r="W142" i="8"/>
  <c r="BK142" i="8"/>
  <c r="BF142" i="8"/>
  <c r="BI141" i="8"/>
  <c r="BH141" i="8"/>
  <c r="BG141" i="8"/>
  <c r="BE141" i="8"/>
  <c r="AA141" i="8"/>
  <c r="Y141" i="8"/>
  <c r="W141" i="8"/>
  <c r="BK141" i="8"/>
  <c r="BF141" i="8"/>
  <c r="BI140" i="8"/>
  <c r="BH140" i="8"/>
  <c r="BG140" i="8"/>
  <c r="BE140" i="8"/>
  <c r="AA140" i="8"/>
  <c r="Y140" i="8"/>
  <c r="W140" i="8"/>
  <c r="BK140" i="8"/>
  <c r="BF140" i="8"/>
  <c r="BI139" i="8"/>
  <c r="BH139" i="8"/>
  <c r="BG139" i="8"/>
  <c r="BE139" i="8"/>
  <c r="AA139" i="8"/>
  <c r="Y139" i="8"/>
  <c r="W139" i="8"/>
  <c r="BK139" i="8"/>
  <c r="BF139" i="8"/>
  <c r="BI138" i="8"/>
  <c r="BH138" i="8"/>
  <c r="BG138" i="8"/>
  <c r="BE138" i="8"/>
  <c r="AA138" i="8"/>
  <c r="Y138" i="8"/>
  <c r="W138" i="8"/>
  <c r="BK138" i="8"/>
  <c r="BF138" i="8"/>
  <c r="BI137" i="8"/>
  <c r="BH137" i="8"/>
  <c r="BG137" i="8"/>
  <c r="BE137" i="8"/>
  <c r="AA137" i="8"/>
  <c r="Y137" i="8"/>
  <c r="W137" i="8"/>
  <c r="BK137" i="8"/>
  <c r="BF137" i="8"/>
  <c r="BI136" i="8"/>
  <c r="BH136" i="8"/>
  <c r="BG136" i="8"/>
  <c r="BE136" i="8"/>
  <c r="AA136" i="8"/>
  <c r="Y136" i="8"/>
  <c r="W136" i="8"/>
  <c r="BK136" i="8"/>
  <c r="BF136" i="8"/>
  <c r="BI135" i="8"/>
  <c r="BH135" i="8"/>
  <c r="BG135" i="8"/>
  <c r="BE135" i="8"/>
  <c r="AA135" i="8"/>
  <c r="Y135" i="8"/>
  <c r="W135" i="8"/>
  <c r="BK135" i="8"/>
  <c r="BF135" i="8"/>
  <c r="BI134" i="8"/>
  <c r="BH134" i="8"/>
  <c r="BG134" i="8"/>
  <c r="BE134" i="8"/>
  <c r="AA134" i="8"/>
  <c r="Y134" i="8"/>
  <c r="W134" i="8"/>
  <c r="BK134" i="8"/>
  <c r="BF134" i="8"/>
  <c r="BI133" i="8"/>
  <c r="BH133" i="8"/>
  <c r="BG133" i="8"/>
  <c r="BE133" i="8"/>
  <c r="AA133" i="8"/>
  <c r="Y133" i="8"/>
  <c r="W133" i="8"/>
  <c r="BK133" i="8"/>
  <c r="BF133" i="8"/>
  <c r="BI132" i="8"/>
  <c r="BH132" i="8"/>
  <c r="BG132" i="8"/>
  <c r="BE132" i="8"/>
  <c r="AA132" i="8"/>
  <c r="Y132" i="8"/>
  <c r="W132" i="8"/>
  <c r="BK132" i="8"/>
  <c r="BF132" i="8"/>
  <c r="BI131" i="8"/>
  <c r="BH131" i="8"/>
  <c r="BG131" i="8"/>
  <c r="BE131" i="8"/>
  <c r="AA131" i="8"/>
  <c r="Y131" i="8"/>
  <c r="W131" i="8"/>
  <c r="BK131" i="8"/>
  <c r="BF131" i="8"/>
  <c r="BI130" i="8"/>
  <c r="BH130" i="8"/>
  <c r="BG130" i="8"/>
  <c r="BE130" i="8"/>
  <c r="AA130" i="8"/>
  <c r="Y130" i="8"/>
  <c r="W130" i="8"/>
  <c r="BK130" i="8"/>
  <c r="BF130" i="8"/>
  <c r="BI129" i="8"/>
  <c r="BH129" i="8"/>
  <c r="BG129" i="8"/>
  <c r="BE129" i="8"/>
  <c r="AA129" i="8"/>
  <c r="Y129" i="8"/>
  <c r="W129" i="8"/>
  <c r="BK129" i="8"/>
  <c r="BF129" i="8"/>
  <c r="BI128" i="8"/>
  <c r="BH128" i="8"/>
  <c r="BG128" i="8"/>
  <c r="BE128" i="8"/>
  <c r="AA128" i="8"/>
  <c r="Y128" i="8"/>
  <c r="W128" i="8"/>
  <c r="BK128" i="8"/>
  <c r="BF128" i="8"/>
  <c r="BI127" i="8"/>
  <c r="BH127" i="8"/>
  <c r="BG127" i="8"/>
  <c r="BE127" i="8"/>
  <c r="AA127" i="8"/>
  <c r="Y127" i="8"/>
  <c r="W127" i="8"/>
  <c r="BK127" i="8"/>
  <c r="BF127" i="8"/>
  <c r="BI126" i="8"/>
  <c r="BH126" i="8"/>
  <c r="BG126" i="8"/>
  <c r="BE126" i="8"/>
  <c r="AA126" i="8"/>
  <c r="Y126" i="8"/>
  <c r="W126" i="8"/>
  <c r="BK126" i="8"/>
  <c r="BF126" i="8"/>
  <c r="BI125" i="8"/>
  <c r="BH125" i="8"/>
  <c r="BG125" i="8"/>
  <c r="BE125" i="8"/>
  <c r="AA125" i="8"/>
  <c r="Y125" i="8"/>
  <c r="W125" i="8"/>
  <c r="BK125" i="8"/>
  <c r="BF125" i="8"/>
  <c r="BI124" i="8"/>
  <c r="BH124" i="8"/>
  <c r="BG124" i="8"/>
  <c r="BE124" i="8"/>
  <c r="AA124" i="8"/>
  <c r="Y124" i="8"/>
  <c r="W124" i="8"/>
  <c r="BK124" i="8"/>
  <c r="BF124" i="8"/>
  <c r="BI123" i="8"/>
  <c r="BH123" i="8"/>
  <c r="BG123" i="8"/>
  <c r="BE123" i="8"/>
  <c r="AA123" i="8"/>
  <c r="Y123" i="8"/>
  <c r="W123" i="8"/>
  <c r="BK123" i="8"/>
  <c r="BF123" i="8"/>
  <c r="BI122" i="8"/>
  <c r="BH122" i="8"/>
  <c r="BG122" i="8"/>
  <c r="BE122" i="8"/>
  <c r="AA122" i="8"/>
  <c r="Y122" i="8"/>
  <c r="W122" i="8"/>
  <c r="BK122" i="8"/>
  <c r="BF122" i="8"/>
  <c r="BI121" i="8"/>
  <c r="BH121" i="8"/>
  <c r="BG121" i="8"/>
  <c r="BE121" i="8"/>
  <c r="AA121" i="8"/>
  <c r="Y121" i="8"/>
  <c r="W121" i="8"/>
  <c r="BK121" i="8"/>
  <c r="BF121" i="8"/>
  <c r="M114" i="8"/>
  <c r="F114" i="8"/>
  <c r="F112" i="8"/>
  <c r="F110" i="8"/>
  <c r="AS99" i="1"/>
  <c r="M85" i="8"/>
  <c r="F85" i="8"/>
  <c r="F83" i="8"/>
  <c r="F81" i="8"/>
  <c r="O23" i="8"/>
  <c r="E23" i="8"/>
  <c r="M115" i="8" s="1"/>
  <c r="O22" i="8"/>
  <c r="O17" i="8"/>
  <c r="E17" i="8"/>
  <c r="F86" i="8" s="1"/>
  <c r="O16" i="8"/>
  <c r="M83" i="8"/>
  <c r="M112" i="8"/>
  <c r="F6" i="8"/>
  <c r="F107" i="8" s="1"/>
  <c r="AY97" i="1"/>
  <c r="AX97" i="1"/>
  <c r="BI136" i="7"/>
  <c r="BH136" i="7"/>
  <c r="BG136" i="7"/>
  <c r="BE136" i="7"/>
  <c r="AA136" i="7"/>
  <c r="Y136" i="7"/>
  <c r="W136" i="7"/>
  <c r="BK136" i="7"/>
  <c r="BF136" i="7"/>
  <c r="BI135" i="7"/>
  <c r="BH135" i="7"/>
  <c r="BG135" i="7"/>
  <c r="BE135" i="7"/>
  <c r="AA135" i="7"/>
  <c r="Y135" i="7"/>
  <c r="W135" i="7"/>
  <c r="BK135" i="7"/>
  <c r="BF135" i="7"/>
  <c r="BI134" i="7"/>
  <c r="BH134" i="7"/>
  <c r="BG134" i="7"/>
  <c r="BE134" i="7"/>
  <c r="AA134" i="7"/>
  <c r="Y134" i="7"/>
  <c r="W134" i="7"/>
  <c r="BK134" i="7"/>
  <c r="BF134" i="7"/>
  <c r="BI133" i="7"/>
  <c r="BH133" i="7"/>
  <c r="BG133" i="7"/>
  <c r="BE133" i="7"/>
  <c r="AA133" i="7"/>
  <c r="Y133" i="7"/>
  <c r="W133" i="7"/>
  <c r="BK133" i="7"/>
  <c r="BF133" i="7"/>
  <c r="BI132" i="7"/>
  <c r="BH132" i="7"/>
  <c r="BG132" i="7"/>
  <c r="BE132" i="7"/>
  <c r="AA132" i="7"/>
  <c r="Y132" i="7"/>
  <c r="W132" i="7"/>
  <c r="BK132" i="7"/>
  <c r="BF132" i="7"/>
  <c r="BI131" i="7"/>
  <c r="BH131" i="7"/>
  <c r="BG131" i="7"/>
  <c r="BE131" i="7"/>
  <c r="AA131" i="7"/>
  <c r="Y131" i="7"/>
  <c r="W131" i="7"/>
  <c r="BK131" i="7"/>
  <c r="BF131" i="7"/>
  <c r="BI130" i="7"/>
  <c r="BH130" i="7"/>
  <c r="BG130" i="7"/>
  <c r="BE130" i="7"/>
  <c r="AA130" i="7"/>
  <c r="Y130" i="7"/>
  <c r="W130" i="7"/>
  <c r="BK130" i="7"/>
  <c r="BF130" i="7"/>
  <c r="BI129" i="7"/>
  <c r="BH129" i="7"/>
  <c r="BG129" i="7"/>
  <c r="BE129" i="7"/>
  <c r="AA129" i="7"/>
  <c r="Y129" i="7"/>
  <c r="W129" i="7"/>
  <c r="BK129" i="7"/>
  <c r="BF129" i="7"/>
  <c r="BI128" i="7"/>
  <c r="BH128" i="7"/>
  <c r="BG128" i="7"/>
  <c r="BE128" i="7"/>
  <c r="AA128" i="7"/>
  <c r="Y128" i="7"/>
  <c r="W128" i="7"/>
  <c r="BK128" i="7"/>
  <c r="BF128" i="7"/>
  <c r="BI127" i="7"/>
  <c r="BH127" i="7"/>
  <c r="BG127" i="7"/>
  <c r="BE127" i="7"/>
  <c r="AA127" i="7"/>
  <c r="Y127" i="7"/>
  <c r="W127" i="7"/>
  <c r="BK127" i="7"/>
  <c r="BF127" i="7"/>
  <c r="BI126" i="7"/>
  <c r="BH126" i="7"/>
  <c r="BG126" i="7"/>
  <c r="BE126" i="7"/>
  <c r="AA126" i="7"/>
  <c r="Y126" i="7"/>
  <c r="W126" i="7"/>
  <c r="BK126" i="7"/>
  <c r="BF126" i="7"/>
  <c r="BI125" i="7"/>
  <c r="BH125" i="7"/>
  <c r="BG125" i="7"/>
  <c r="BE125" i="7"/>
  <c r="AA125" i="7"/>
  <c r="Y125" i="7"/>
  <c r="W125" i="7"/>
  <c r="BK125" i="7"/>
  <c r="BF125" i="7"/>
  <c r="BI124" i="7"/>
  <c r="BH124" i="7"/>
  <c r="BG124" i="7"/>
  <c r="BE124" i="7"/>
  <c r="AA124" i="7"/>
  <c r="Y124" i="7"/>
  <c r="W124" i="7"/>
  <c r="BK124" i="7"/>
  <c r="BF124" i="7"/>
  <c r="BI123" i="7"/>
  <c r="BH123" i="7"/>
  <c r="BG123" i="7"/>
  <c r="BE123" i="7"/>
  <c r="AA123" i="7"/>
  <c r="Y123" i="7"/>
  <c r="W123" i="7"/>
  <c r="BK123" i="7"/>
  <c r="BF123" i="7"/>
  <c r="BI122" i="7"/>
  <c r="BH122" i="7"/>
  <c r="BG122" i="7"/>
  <c r="BE122" i="7"/>
  <c r="AA122" i="7"/>
  <c r="Y122" i="7"/>
  <c r="W122" i="7"/>
  <c r="BK122" i="7"/>
  <c r="BF122" i="7"/>
  <c r="BI121" i="7"/>
  <c r="BH121" i="7"/>
  <c r="BG121" i="7"/>
  <c r="BE121" i="7"/>
  <c r="AA121" i="7"/>
  <c r="Y121" i="7"/>
  <c r="W121" i="7"/>
  <c r="BK121" i="7"/>
  <c r="BF121" i="7"/>
  <c r="BI120" i="7"/>
  <c r="BH120" i="7"/>
  <c r="BG120" i="7"/>
  <c r="BE120" i="7"/>
  <c r="AA120" i="7"/>
  <c r="Y120" i="7"/>
  <c r="W120" i="7"/>
  <c r="BK120" i="7"/>
  <c r="BF120" i="7"/>
  <c r="M112" i="7"/>
  <c r="F112" i="7"/>
  <c r="F110" i="7"/>
  <c r="F108" i="7"/>
  <c r="AS97" i="1"/>
  <c r="M85" i="7"/>
  <c r="F85" i="7"/>
  <c r="F83" i="7"/>
  <c r="F81" i="7"/>
  <c r="O23" i="7"/>
  <c r="E23" i="7"/>
  <c r="O22" i="7"/>
  <c r="O17" i="7"/>
  <c r="E17" i="7"/>
  <c r="F113" i="7" s="1"/>
  <c r="F86" i="7"/>
  <c r="O16" i="7"/>
  <c r="M110" i="7"/>
  <c r="M83" i="7"/>
  <c r="F6" i="7"/>
  <c r="AY96" i="1"/>
  <c r="AX96" i="1"/>
  <c r="BI237" i="6"/>
  <c r="BH237" i="6"/>
  <c r="BG237" i="6"/>
  <c r="BE237" i="6"/>
  <c r="AA237" i="6"/>
  <c r="AA236" i="6"/>
  <c r="Y237" i="6"/>
  <c r="Y236" i="6" s="1"/>
  <c r="W237" i="6"/>
  <c r="W236" i="6"/>
  <c r="BK237" i="6"/>
  <c r="BK236" i="6" s="1"/>
  <c r="BF237" i="6"/>
  <c r="BI235" i="6"/>
  <c r="BH235" i="6"/>
  <c r="BG235" i="6"/>
  <c r="BE235" i="6"/>
  <c r="AA235" i="6"/>
  <c r="Y235" i="6"/>
  <c r="W235" i="6"/>
  <c r="BK235" i="6"/>
  <c r="BF235" i="6"/>
  <c r="BI234" i="6"/>
  <c r="BH234" i="6"/>
  <c r="BG234" i="6"/>
  <c r="BE234" i="6"/>
  <c r="AA234" i="6"/>
  <c r="Y234" i="6"/>
  <c r="W234" i="6"/>
  <c r="BK234" i="6"/>
  <c r="BF234" i="6"/>
  <c r="BI233" i="6"/>
  <c r="BH233" i="6"/>
  <c r="BG233" i="6"/>
  <c r="BE233" i="6"/>
  <c r="AA233" i="6"/>
  <c r="Y233" i="6"/>
  <c r="W233" i="6"/>
  <c r="BK233" i="6"/>
  <c r="BF233" i="6"/>
  <c r="BI232" i="6"/>
  <c r="BH232" i="6"/>
  <c r="BG232" i="6"/>
  <c r="BE232" i="6"/>
  <c r="AA232" i="6"/>
  <c r="Y232" i="6"/>
  <c r="W232" i="6"/>
  <c r="BK232" i="6"/>
  <c r="BF232" i="6"/>
  <c r="BI229" i="6"/>
  <c r="BH229" i="6"/>
  <c r="BG229" i="6"/>
  <c r="BE229" i="6"/>
  <c r="AA229" i="6"/>
  <c r="Y229" i="6"/>
  <c r="W229" i="6"/>
  <c r="BK229" i="6"/>
  <c r="BF229" i="6"/>
  <c r="BI228" i="6"/>
  <c r="BH228" i="6"/>
  <c r="BG228" i="6"/>
  <c r="BE228" i="6"/>
  <c r="AA228" i="6"/>
  <c r="Y228" i="6"/>
  <c r="W228" i="6"/>
  <c r="BK228" i="6"/>
  <c r="BF228" i="6"/>
  <c r="BI227" i="6"/>
  <c r="BH227" i="6"/>
  <c r="BG227" i="6"/>
  <c r="BE227" i="6"/>
  <c r="AA227" i="6"/>
  <c r="Y227" i="6"/>
  <c r="W227" i="6"/>
  <c r="BK227" i="6"/>
  <c r="BF227" i="6"/>
  <c r="BI226" i="6"/>
  <c r="BH226" i="6"/>
  <c r="BG226" i="6"/>
  <c r="BE226" i="6"/>
  <c r="AA226" i="6"/>
  <c r="Y226" i="6"/>
  <c r="W226" i="6"/>
  <c r="BK226" i="6"/>
  <c r="BF226" i="6"/>
  <c r="BI225" i="6"/>
  <c r="BH225" i="6"/>
  <c r="BG225" i="6"/>
  <c r="BE225" i="6"/>
  <c r="AA225" i="6"/>
  <c r="Y225" i="6"/>
  <c r="W225" i="6"/>
  <c r="BK225" i="6"/>
  <c r="BF225" i="6"/>
  <c r="BI224" i="6"/>
  <c r="BH224" i="6"/>
  <c r="BG224" i="6"/>
  <c r="BE224" i="6"/>
  <c r="AA224" i="6"/>
  <c r="Y224" i="6"/>
  <c r="W224" i="6"/>
  <c r="BK224" i="6"/>
  <c r="BF224" i="6"/>
  <c r="BI223" i="6"/>
  <c r="BH223" i="6"/>
  <c r="BG223" i="6"/>
  <c r="BE223" i="6"/>
  <c r="AA223" i="6"/>
  <c r="Y223" i="6"/>
  <c r="W223" i="6"/>
  <c r="BK223" i="6"/>
  <c r="BF223" i="6"/>
  <c r="BI222" i="6"/>
  <c r="BH222" i="6"/>
  <c r="BG222" i="6"/>
  <c r="BE222" i="6"/>
  <c r="AA222" i="6"/>
  <c r="Y222" i="6"/>
  <c r="W222" i="6"/>
  <c r="BK222" i="6"/>
  <c r="BF222" i="6"/>
  <c r="BI221" i="6"/>
  <c r="BH221" i="6"/>
  <c r="BG221" i="6"/>
  <c r="BE221" i="6"/>
  <c r="AA221" i="6"/>
  <c r="Y221" i="6"/>
  <c r="W221" i="6"/>
  <c r="BK221" i="6"/>
  <c r="BF221" i="6"/>
  <c r="BI220" i="6"/>
  <c r="BH220" i="6"/>
  <c r="BG220" i="6"/>
  <c r="BE220" i="6"/>
  <c r="AA220" i="6"/>
  <c r="Y220" i="6"/>
  <c r="W220" i="6"/>
  <c r="BK220" i="6"/>
  <c r="BF220" i="6"/>
  <c r="BI219" i="6"/>
  <c r="BH219" i="6"/>
  <c r="BG219" i="6"/>
  <c r="BE219" i="6"/>
  <c r="AA219" i="6"/>
  <c r="Y219" i="6"/>
  <c r="W219" i="6"/>
  <c r="BK219" i="6"/>
  <c r="BF219" i="6"/>
  <c r="BI218" i="6"/>
  <c r="BH218" i="6"/>
  <c r="BG218" i="6"/>
  <c r="BE218" i="6"/>
  <c r="AA218" i="6"/>
  <c r="Y218" i="6"/>
  <c r="W218" i="6"/>
  <c r="BK218" i="6"/>
  <c r="BF218" i="6"/>
  <c r="BI217" i="6"/>
  <c r="BH217" i="6"/>
  <c r="BG217" i="6"/>
  <c r="BE217" i="6"/>
  <c r="AA217" i="6"/>
  <c r="Y217" i="6"/>
  <c r="W217" i="6"/>
  <c r="BK217" i="6"/>
  <c r="BF217" i="6"/>
  <c r="BI216" i="6"/>
  <c r="BH216" i="6"/>
  <c r="BG216" i="6"/>
  <c r="BE216" i="6"/>
  <c r="AA216" i="6"/>
  <c r="Y216" i="6"/>
  <c r="W216" i="6"/>
  <c r="BK216" i="6"/>
  <c r="BF216" i="6"/>
  <c r="BI215" i="6"/>
  <c r="BH215" i="6"/>
  <c r="BG215" i="6"/>
  <c r="BE215" i="6"/>
  <c r="AA215" i="6"/>
  <c r="Y215" i="6"/>
  <c r="W215" i="6"/>
  <c r="BK215" i="6"/>
  <c r="BF215" i="6"/>
  <c r="BI214" i="6"/>
  <c r="BH214" i="6"/>
  <c r="BG214" i="6"/>
  <c r="BE214" i="6"/>
  <c r="AA214" i="6"/>
  <c r="Y214" i="6"/>
  <c r="W214" i="6"/>
  <c r="BK214" i="6"/>
  <c r="BF214" i="6"/>
  <c r="BI213" i="6"/>
  <c r="BH213" i="6"/>
  <c r="BG213" i="6"/>
  <c r="BE213" i="6"/>
  <c r="AA213" i="6"/>
  <c r="Y213" i="6"/>
  <c r="W213" i="6"/>
  <c r="BK213" i="6"/>
  <c r="BF213" i="6"/>
  <c r="BI212" i="6"/>
  <c r="BH212" i="6"/>
  <c r="BG212" i="6"/>
  <c r="BE212" i="6"/>
  <c r="AA212" i="6"/>
  <c r="Y212" i="6"/>
  <c r="W212" i="6"/>
  <c r="BK212" i="6"/>
  <c r="BF212" i="6"/>
  <c r="BI209" i="6"/>
  <c r="BH209" i="6"/>
  <c r="BG209" i="6"/>
  <c r="BE209" i="6"/>
  <c r="AA209" i="6"/>
  <c r="Y209" i="6"/>
  <c r="W209" i="6"/>
  <c r="BK209" i="6"/>
  <c r="BF209" i="6"/>
  <c r="BI208" i="6"/>
  <c r="BH208" i="6"/>
  <c r="BG208" i="6"/>
  <c r="BE208" i="6"/>
  <c r="AA208" i="6"/>
  <c r="Y208" i="6"/>
  <c r="W208" i="6"/>
  <c r="BK208" i="6"/>
  <c r="BF208" i="6"/>
  <c r="BI207" i="6"/>
  <c r="BH207" i="6"/>
  <c r="BG207" i="6"/>
  <c r="BE207" i="6"/>
  <c r="AA207" i="6"/>
  <c r="Y207" i="6"/>
  <c r="W207" i="6"/>
  <c r="BK207" i="6"/>
  <c r="BF207" i="6"/>
  <c r="BI206" i="6"/>
  <c r="BH206" i="6"/>
  <c r="BG206" i="6"/>
  <c r="BE206" i="6"/>
  <c r="AA206" i="6"/>
  <c r="Y206" i="6"/>
  <c r="W206" i="6"/>
  <c r="BK206" i="6"/>
  <c r="BF206" i="6"/>
  <c r="BI205" i="6"/>
  <c r="BH205" i="6"/>
  <c r="BG205" i="6"/>
  <c r="BE205" i="6"/>
  <c r="AA205" i="6"/>
  <c r="Y205" i="6"/>
  <c r="W205" i="6"/>
  <c r="BK205" i="6"/>
  <c r="BF205" i="6"/>
  <c r="BI204" i="6"/>
  <c r="BH204" i="6"/>
  <c r="BG204" i="6"/>
  <c r="BE204" i="6"/>
  <c r="AA204" i="6"/>
  <c r="Y204" i="6"/>
  <c r="W204" i="6"/>
  <c r="BK204" i="6"/>
  <c r="BF204" i="6"/>
  <c r="BI203" i="6"/>
  <c r="BH203" i="6"/>
  <c r="BG203" i="6"/>
  <c r="BE203" i="6"/>
  <c r="AA203" i="6"/>
  <c r="Y203" i="6"/>
  <c r="W203" i="6"/>
  <c r="BK203" i="6"/>
  <c r="BF203" i="6"/>
  <c r="BI202" i="6"/>
  <c r="BH202" i="6"/>
  <c r="BG202" i="6"/>
  <c r="BE202" i="6"/>
  <c r="AA202" i="6"/>
  <c r="Y202" i="6"/>
  <c r="W202" i="6"/>
  <c r="BK202" i="6"/>
  <c r="BF202" i="6"/>
  <c r="BI201" i="6"/>
  <c r="BH201" i="6"/>
  <c r="BG201" i="6"/>
  <c r="BE201" i="6"/>
  <c r="AA201" i="6"/>
  <c r="Y201" i="6"/>
  <c r="W201" i="6"/>
  <c r="BK201" i="6"/>
  <c r="BF201" i="6"/>
  <c r="BI200" i="6"/>
  <c r="BH200" i="6"/>
  <c r="BG200" i="6"/>
  <c r="BE200" i="6"/>
  <c r="AA200" i="6"/>
  <c r="Y200" i="6"/>
  <c r="W200" i="6"/>
  <c r="BK200" i="6"/>
  <c r="BF200" i="6"/>
  <c r="BI199" i="6"/>
  <c r="BH199" i="6"/>
  <c r="BG199" i="6"/>
  <c r="BE199" i="6"/>
  <c r="AA199" i="6"/>
  <c r="Y199" i="6"/>
  <c r="W199" i="6"/>
  <c r="BK199" i="6"/>
  <c r="BF199" i="6"/>
  <c r="BI198" i="6"/>
  <c r="BH198" i="6"/>
  <c r="BG198" i="6"/>
  <c r="BE198" i="6"/>
  <c r="AA198" i="6"/>
  <c r="Y198" i="6"/>
  <c r="Y195" i="6" s="1"/>
  <c r="W198" i="6"/>
  <c r="BK198" i="6"/>
  <c r="BF198" i="6"/>
  <c r="BI197" i="6"/>
  <c r="BH197" i="6"/>
  <c r="BG197" i="6"/>
  <c r="BE197" i="6"/>
  <c r="AA197" i="6"/>
  <c r="AA195" i="6" s="1"/>
  <c r="Y197" i="6"/>
  <c r="W197" i="6"/>
  <c r="BK197" i="6"/>
  <c r="BF197" i="6"/>
  <c r="BI196" i="6"/>
  <c r="BH196" i="6"/>
  <c r="BG196" i="6"/>
  <c r="BE196" i="6"/>
  <c r="AA196" i="6"/>
  <c r="Y196" i="6"/>
  <c r="W196" i="6"/>
  <c r="BK196" i="6"/>
  <c r="BF196" i="6"/>
  <c r="BI194" i="6"/>
  <c r="BH194" i="6"/>
  <c r="BG194" i="6"/>
  <c r="BE194" i="6"/>
  <c r="AA194" i="6"/>
  <c r="Y194" i="6"/>
  <c r="W194" i="6"/>
  <c r="BK194" i="6"/>
  <c r="BF194" i="6"/>
  <c r="BI193" i="6"/>
  <c r="BH193" i="6"/>
  <c r="BG193" i="6"/>
  <c r="BE193" i="6"/>
  <c r="AA193" i="6"/>
  <c r="Y193" i="6"/>
  <c r="W193" i="6"/>
  <c r="BK193" i="6"/>
  <c r="BF193" i="6"/>
  <c r="BI192" i="6"/>
  <c r="BH192" i="6"/>
  <c r="BG192" i="6"/>
  <c r="BE192" i="6"/>
  <c r="AA192" i="6"/>
  <c r="Y192" i="6"/>
  <c r="W192" i="6"/>
  <c r="BK192" i="6"/>
  <c r="BF192" i="6"/>
  <c r="BI190" i="6"/>
  <c r="BH190" i="6"/>
  <c r="BG190" i="6"/>
  <c r="BE190" i="6"/>
  <c r="AA190" i="6"/>
  <c r="Y190" i="6"/>
  <c r="W190" i="6"/>
  <c r="BK190" i="6"/>
  <c r="BF190" i="6"/>
  <c r="BI189" i="6"/>
  <c r="BH189" i="6"/>
  <c r="BG189" i="6"/>
  <c r="BE189" i="6"/>
  <c r="AA189" i="6"/>
  <c r="Y189" i="6"/>
  <c r="W189" i="6"/>
  <c r="BK189" i="6"/>
  <c r="BF189" i="6"/>
  <c r="BI188" i="6"/>
  <c r="BH188" i="6"/>
  <c r="BG188" i="6"/>
  <c r="BE188" i="6"/>
  <c r="AA188" i="6"/>
  <c r="Y188" i="6"/>
  <c r="W188" i="6"/>
  <c r="BK188" i="6"/>
  <c r="BF188" i="6"/>
  <c r="BI187" i="6"/>
  <c r="BH187" i="6"/>
  <c r="BG187" i="6"/>
  <c r="BE187" i="6"/>
  <c r="AA187" i="6"/>
  <c r="Y187" i="6"/>
  <c r="W187" i="6"/>
  <c r="BK187" i="6"/>
  <c r="BF187" i="6"/>
  <c r="BI186" i="6"/>
  <c r="BH186" i="6"/>
  <c r="BG186" i="6"/>
  <c r="BE186" i="6"/>
  <c r="AA186" i="6"/>
  <c r="Y186" i="6"/>
  <c r="W186" i="6"/>
  <c r="BK186" i="6"/>
  <c r="BF186" i="6"/>
  <c r="BI185" i="6"/>
  <c r="BH185" i="6"/>
  <c r="BG185" i="6"/>
  <c r="BE185" i="6"/>
  <c r="AA185" i="6"/>
  <c r="Y185" i="6"/>
  <c r="W185" i="6"/>
  <c r="BK185" i="6"/>
  <c r="BF185" i="6"/>
  <c r="BI184" i="6"/>
  <c r="BH184" i="6"/>
  <c r="BG184" i="6"/>
  <c r="BE184" i="6"/>
  <c r="AA184" i="6"/>
  <c r="Y184" i="6"/>
  <c r="W184" i="6"/>
  <c r="BK184" i="6"/>
  <c r="BF184" i="6"/>
  <c r="BI183" i="6"/>
  <c r="BH183" i="6"/>
  <c r="BG183" i="6"/>
  <c r="BE183" i="6"/>
  <c r="AA183" i="6"/>
  <c r="Y183" i="6"/>
  <c r="W183" i="6"/>
  <c r="BK183" i="6"/>
  <c r="BF183" i="6"/>
  <c r="BI182" i="6"/>
  <c r="BH182" i="6"/>
  <c r="BG182" i="6"/>
  <c r="BE182" i="6"/>
  <c r="AA182" i="6"/>
  <c r="Y182" i="6"/>
  <c r="W182" i="6"/>
  <c r="BK182" i="6"/>
  <c r="BF182" i="6"/>
  <c r="BI181" i="6"/>
  <c r="BH181" i="6"/>
  <c r="BG181" i="6"/>
  <c r="BE181" i="6"/>
  <c r="AA181" i="6"/>
  <c r="Y181" i="6"/>
  <c r="W181" i="6"/>
  <c r="BK181" i="6"/>
  <c r="BF181" i="6"/>
  <c r="BI180" i="6"/>
  <c r="BH180" i="6"/>
  <c r="BG180" i="6"/>
  <c r="BE180" i="6"/>
  <c r="AA180" i="6"/>
  <c r="Y180" i="6"/>
  <c r="W180" i="6"/>
  <c r="BK180" i="6"/>
  <c r="BF180" i="6"/>
  <c r="BI179" i="6"/>
  <c r="BH179" i="6"/>
  <c r="BG179" i="6"/>
  <c r="BE179" i="6"/>
  <c r="AA179" i="6"/>
  <c r="Y179" i="6"/>
  <c r="W179" i="6"/>
  <c r="BK179" i="6"/>
  <c r="BF179" i="6"/>
  <c r="BI178" i="6"/>
  <c r="BH178" i="6"/>
  <c r="BG178" i="6"/>
  <c r="BE178" i="6"/>
  <c r="AA178" i="6"/>
  <c r="Y178" i="6"/>
  <c r="W178" i="6"/>
  <c r="BK178" i="6"/>
  <c r="BF178" i="6"/>
  <c r="BI177" i="6"/>
  <c r="BH177" i="6"/>
  <c r="BG177" i="6"/>
  <c r="BE177" i="6"/>
  <c r="AA177" i="6"/>
  <c r="Y177" i="6"/>
  <c r="W177" i="6"/>
  <c r="BK177" i="6"/>
  <c r="BF177" i="6"/>
  <c r="BI176" i="6"/>
  <c r="BH176" i="6"/>
  <c r="BG176" i="6"/>
  <c r="BE176" i="6"/>
  <c r="AA176" i="6"/>
  <c r="Y176" i="6"/>
  <c r="W176" i="6"/>
  <c r="BK176" i="6"/>
  <c r="BF176" i="6"/>
  <c r="BI175" i="6"/>
  <c r="BH175" i="6"/>
  <c r="BG175" i="6"/>
  <c r="BE175" i="6"/>
  <c r="AA175" i="6"/>
  <c r="Y175" i="6"/>
  <c r="W175" i="6"/>
  <c r="BK175" i="6"/>
  <c r="BF175" i="6"/>
  <c r="BI174" i="6"/>
  <c r="BH174" i="6"/>
  <c r="BG174" i="6"/>
  <c r="BE174" i="6"/>
  <c r="AA174" i="6"/>
  <c r="Y174" i="6"/>
  <c r="W174" i="6"/>
  <c r="BK174" i="6"/>
  <c r="BF174" i="6"/>
  <c r="BI173" i="6"/>
  <c r="BH173" i="6"/>
  <c r="BG173" i="6"/>
  <c r="BE173" i="6"/>
  <c r="AA173" i="6"/>
  <c r="Y173" i="6"/>
  <c r="W173" i="6"/>
  <c r="BK173" i="6"/>
  <c r="BF173" i="6"/>
  <c r="BI172" i="6"/>
  <c r="BH172" i="6"/>
  <c r="BG172" i="6"/>
  <c r="BE172" i="6"/>
  <c r="AA172" i="6"/>
  <c r="Y172" i="6"/>
  <c r="W172" i="6"/>
  <c r="BK172" i="6"/>
  <c r="BF172" i="6"/>
  <c r="BI171" i="6"/>
  <c r="BH171" i="6"/>
  <c r="BG171" i="6"/>
  <c r="BE171" i="6"/>
  <c r="AA171" i="6"/>
  <c r="Y171" i="6"/>
  <c r="W171" i="6"/>
  <c r="BK171" i="6"/>
  <c r="BF171" i="6"/>
  <c r="BI170" i="6"/>
  <c r="BH170" i="6"/>
  <c r="BG170" i="6"/>
  <c r="BE170" i="6"/>
  <c r="AA170" i="6"/>
  <c r="Y170" i="6"/>
  <c r="W170" i="6"/>
  <c r="BK170" i="6"/>
  <c r="BF170" i="6"/>
  <c r="BI169" i="6"/>
  <c r="BH169" i="6"/>
  <c r="BG169" i="6"/>
  <c r="BE169" i="6"/>
  <c r="AA169" i="6"/>
  <c r="Y169" i="6"/>
  <c r="W169" i="6"/>
  <c r="BK169" i="6"/>
  <c r="BF169" i="6"/>
  <c r="BI168" i="6"/>
  <c r="BH168" i="6"/>
  <c r="BG168" i="6"/>
  <c r="BE168" i="6"/>
  <c r="AA168" i="6"/>
  <c r="Y168" i="6"/>
  <c r="W168" i="6"/>
  <c r="BK168" i="6"/>
  <c r="BF168" i="6"/>
  <c r="BI167" i="6"/>
  <c r="BH167" i="6"/>
  <c r="BG167" i="6"/>
  <c r="BE167" i="6"/>
  <c r="AA167" i="6"/>
  <c r="Y167" i="6"/>
  <c r="W167" i="6"/>
  <c r="BK167" i="6"/>
  <c r="BF167" i="6"/>
  <c r="BI166" i="6"/>
  <c r="BH166" i="6"/>
  <c r="BG166" i="6"/>
  <c r="BE166" i="6"/>
  <c r="AA166" i="6"/>
  <c r="Y166" i="6"/>
  <c r="W166" i="6"/>
  <c r="BK166" i="6"/>
  <c r="BF166" i="6"/>
  <c r="BI165" i="6"/>
  <c r="BH165" i="6"/>
  <c r="BG165" i="6"/>
  <c r="BE165" i="6"/>
  <c r="AA165" i="6"/>
  <c r="Y165" i="6"/>
  <c r="W165" i="6"/>
  <c r="BK165" i="6"/>
  <c r="BF165" i="6"/>
  <c r="BI164" i="6"/>
  <c r="BH164" i="6"/>
  <c r="BG164" i="6"/>
  <c r="BE164" i="6"/>
  <c r="AA164" i="6"/>
  <c r="Y164" i="6"/>
  <c r="W164" i="6"/>
  <c r="BK164" i="6"/>
  <c r="BF164" i="6"/>
  <c r="BI163" i="6"/>
  <c r="BH163" i="6"/>
  <c r="BG163" i="6"/>
  <c r="BE163" i="6"/>
  <c r="AA163" i="6"/>
  <c r="Y163" i="6"/>
  <c r="W163" i="6"/>
  <c r="BK163" i="6"/>
  <c r="BF163" i="6"/>
  <c r="BI162" i="6"/>
  <c r="BH162" i="6"/>
  <c r="BG162" i="6"/>
  <c r="BE162" i="6"/>
  <c r="AA162" i="6"/>
  <c r="Y162" i="6"/>
  <c r="W162" i="6"/>
  <c r="BK162" i="6"/>
  <c r="BF162" i="6"/>
  <c r="BI161" i="6"/>
  <c r="BH161" i="6"/>
  <c r="BG161" i="6"/>
  <c r="BE161" i="6"/>
  <c r="AA161" i="6"/>
  <c r="Y161" i="6"/>
  <c r="W161" i="6"/>
  <c r="BK161" i="6"/>
  <c r="BF161" i="6"/>
  <c r="BI160" i="6"/>
  <c r="BH160" i="6"/>
  <c r="BG160" i="6"/>
  <c r="BE160" i="6"/>
  <c r="AA160" i="6"/>
  <c r="Y160" i="6"/>
  <c r="W160" i="6"/>
  <c r="BK160" i="6"/>
  <c r="BF160" i="6"/>
  <c r="BI159" i="6"/>
  <c r="BH159" i="6"/>
  <c r="BG159" i="6"/>
  <c r="BE159" i="6"/>
  <c r="AA159" i="6"/>
  <c r="Y159" i="6"/>
  <c r="W159" i="6"/>
  <c r="BK159" i="6"/>
  <c r="BF159" i="6"/>
  <c r="BI158" i="6"/>
  <c r="BH158" i="6"/>
  <c r="BG158" i="6"/>
  <c r="BE158" i="6"/>
  <c r="AA158" i="6"/>
  <c r="Y158" i="6"/>
  <c r="W158" i="6"/>
  <c r="BK158" i="6"/>
  <c r="BF158" i="6"/>
  <c r="BI157" i="6"/>
  <c r="BH157" i="6"/>
  <c r="BG157" i="6"/>
  <c r="BE157" i="6"/>
  <c r="AA157" i="6"/>
  <c r="Y157" i="6"/>
  <c r="W157" i="6"/>
  <c r="BK157" i="6"/>
  <c r="BF157" i="6"/>
  <c r="BI156" i="6"/>
  <c r="BH156" i="6"/>
  <c r="BG156" i="6"/>
  <c r="BE156" i="6"/>
  <c r="AA156" i="6"/>
  <c r="Y156" i="6"/>
  <c r="W156" i="6"/>
  <c r="BK156" i="6"/>
  <c r="BF156" i="6"/>
  <c r="BI155" i="6"/>
  <c r="BH155" i="6"/>
  <c r="BG155" i="6"/>
  <c r="BE155" i="6"/>
  <c r="AA155" i="6"/>
  <c r="Y155" i="6"/>
  <c r="W155" i="6"/>
  <c r="BK155" i="6"/>
  <c r="BF155" i="6"/>
  <c r="BI154" i="6"/>
  <c r="BH154" i="6"/>
  <c r="BG154" i="6"/>
  <c r="BE154" i="6"/>
  <c r="AA154" i="6"/>
  <c r="Y154" i="6"/>
  <c r="W154" i="6"/>
  <c r="BK154" i="6"/>
  <c r="BF154" i="6"/>
  <c r="BI153" i="6"/>
  <c r="BH153" i="6"/>
  <c r="BG153" i="6"/>
  <c r="BE153" i="6"/>
  <c r="AA153" i="6"/>
  <c r="Y153" i="6"/>
  <c r="W153" i="6"/>
  <c r="BK153" i="6"/>
  <c r="BF153" i="6"/>
  <c r="BI152" i="6"/>
  <c r="BH152" i="6"/>
  <c r="BG152" i="6"/>
  <c r="BE152" i="6"/>
  <c r="AA152" i="6"/>
  <c r="Y152" i="6"/>
  <c r="W152" i="6"/>
  <c r="BK152" i="6"/>
  <c r="BF152" i="6"/>
  <c r="BI151" i="6"/>
  <c r="BH151" i="6"/>
  <c r="BG151" i="6"/>
  <c r="BE151" i="6"/>
  <c r="AA151" i="6"/>
  <c r="Y151" i="6"/>
  <c r="W151" i="6"/>
  <c r="BK151" i="6"/>
  <c r="BF151" i="6"/>
  <c r="BI150" i="6"/>
  <c r="BH150" i="6"/>
  <c r="BG150" i="6"/>
  <c r="BE150" i="6"/>
  <c r="AA150" i="6"/>
  <c r="Y150" i="6"/>
  <c r="W150" i="6"/>
  <c r="BK150" i="6"/>
  <c r="BF150" i="6"/>
  <c r="BI149" i="6"/>
  <c r="BH149" i="6"/>
  <c r="BG149" i="6"/>
  <c r="BE149" i="6"/>
  <c r="AA149" i="6"/>
  <c r="Y149" i="6"/>
  <c r="W149" i="6"/>
  <c r="BK149" i="6"/>
  <c r="BF149" i="6"/>
  <c r="BI148" i="6"/>
  <c r="BH148" i="6"/>
  <c r="BG148" i="6"/>
  <c r="BE148" i="6"/>
  <c r="AA148" i="6"/>
  <c r="Y148" i="6"/>
  <c r="W148" i="6"/>
  <c r="BK148" i="6"/>
  <c r="BF148" i="6"/>
  <c r="BI147" i="6"/>
  <c r="BH147" i="6"/>
  <c r="BG147" i="6"/>
  <c r="BE147" i="6"/>
  <c r="AA147" i="6"/>
  <c r="Y147" i="6"/>
  <c r="W147" i="6"/>
  <c r="BK147" i="6"/>
  <c r="BF147" i="6"/>
  <c r="BI146" i="6"/>
  <c r="BH146" i="6"/>
  <c r="BG146" i="6"/>
  <c r="BE146" i="6"/>
  <c r="AA146" i="6"/>
  <c r="Y146" i="6"/>
  <c r="W146" i="6"/>
  <c r="BK146" i="6"/>
  <c r="BF146" i="6"/>
  <c r="BI145" i="6"/>
  <c r="BH145" i="6"/>
  <c r="BG145" i="6"/>
  <c r="BE145" i="6"/>
  <c r="AA145" i="6"/>
  <c r="Y145" i="6"/>
  <c r="W145" i="6"/>
  <c r="BK145" i="6"/>
  <c r="BF145" i="6"/>
  <c r="BI144" i="6"/>
  <c r="BH144" i="6"/>
  <c r="BG144" i="6"/>
  <c r="BE144" i="6"/>
  <c r="AA144" i="6"/>
  <c r="Y144" i="6"/>
  <c r="W144" i="6"/>
  <c r="BK144" i="6"/>
  <c r="BF144" i="6"/>
  <c r="BI143" i="6"/>
  <c r="BH143" i="6"/>
  <c r="BG143" i="6"/>
  <c r="BE143" i="6"/>
  <c r="AA143" i="6"/>
  <c r="AA140" i="6" s="1"/>
  <c r="Y143" i="6"/>
  <c r="W143" i="6"/>
  <c r="BK143" i="6"/>
  <c r="BF143" i="6"/>
  <c r="BI142" i="6"/>
  <c r="BH142" i="6"/>
  <c r="BG142" i="6"/>
  <c r="BE142" i="6"/>
  <c r="AA142" i="6"/>
  <c r="Y142" i="6"/>
  <c r="W142" i="6"/>
  <c r="BK142" i="6"/>
  <c r="BF142" i="6"/>
  <c r="BI141" i="6"/>
  <c r="BH141" i="6"/>
  <c r="BG141" i="6"/>
  <c r="BE141" i="6"/>
  <c r="AA141" i="6"/>
  <c r="Y141" i="6"/>
  <c r="W141" i="6"/>
  <c r="W140" i="6" s="1"/>
  <c r="BK141" i="6"/>
  <c r="BF141" i="6"/>
  <c r="BI138" i="6"/>
  <c r="BH138" i="6"/>
  <c r="BG138" i="6"/>
  <c r="BE138" i="6"/>
  <c r="AA138" i="6"/>
  <c r="Y138" i="6"/>
  <c r="W138" i="6"/>
  <c r="BK138" i="6"/>
  <c r="BF138" i="6"/>
  <c r="BI137" i="6"/>
  <c r="BH137" i="6"/>
  <c r="BG137" i="6"/>
  <c r="BE137" i="6"/>
  <c r="AA137" i="6"/>
  <c r="Y137" i="6"/>
  <c r="W137" i="6"/>
  <c r="BK137" i="6"/>
  <c r="BF137" i="6"/>
  <c r="BI136" i="6"/>
  <c r="BH136" i="6"/>
  <c r="BG136" i="6"/>
  <c r="BE136" i="6"/>
  <c r="AA136" i="6"/>
  <c r="Y136" i="6"/>
  <c r="W136" i="6"/>
  <c r="BK136" i="6"/>
  <c r="BF136" i="6"/>
  <c r="BI135" i="6"/>
  <c r="BH135" i="6"/>
  <c r="BG135" i="6"/>
  <c r="BE135" i="6"/>
  <c r="AA135" i="6"/>
  <c r="Y135" i="6"/>
  <c r="W135" i="6"/>
  <c r="BK135" i="6"/>
  <c r="BF135" i="6"/>
  <c r="BI134" i="6"/>
  <c r="BH134" i="6"/>
  <c r="BG134" i="6"/>
  <c r="BE134" i="6"/>
  <c r="AA134" i="6"/>
  <c r="Y134" i="6"/>
  <c r="W134" i="6"/>
  <c r="BK134" i="6"/>
  <c r="BF134" i="6"/>
  <c r="BI133" i="6"/>
  <c r="BH133" i="6"/>
  <c r="BG133" i="6"/>
  <c r="BE133" i="6"/>
  <c r="AA133" i="6"/>
  <c r="Y133" i="6"/>
  <c r="W133" i="6"/>
  <c r="BK133" i="6"/>
  <c r="BF133" i="6"/>
  <c r="BI132" i="6"/>
  <c r="BH132" i="6"/>
  <c r="BG132" i="6"/>
  <c r="BE132" i="6"/>
  <c r="AA132" i="6"/>
  <c r="Y132" i="6"/>
  <c r="W132" i="6"/>
  <c r="BK132" i="6"/>
  <c r="BF132" i="6"/>
  <c r="BI131" i="6"/>
  <c r="BH131" i="6"/>
  <c r="BG131" i="6"/>
  <c r="BE131" i="6"/>
  <c r="AA131" i="6"/>
  <c r="Y131" i="6"/>
  <c r="W131" i="6"/>
  <c r="BK131" i="6"/>
  <c r="BF131" i="6"/>
  <c r="BI130" i="6"/>
  <c r="BH130" i="6"/>
  <c r="BG130" i="6"/>
  <c r="BE130" i="6"/>
  <c r="AA130" i="6"/>
  <c r="Y130" i="6"/>
  <c r="W130" i="6"/>
  <c r="BK130" i="6"/>
  <c r="BF130" i="6"/>
  <c r="BI129" i="6"/>
  <c r="BH129" i="6"/>
  <c r="BG129" i="6"/>
  <c r="BE129" i="6"/>
  <c r="AA129" i="6"/>
  <c r="Y129" i="6"/>
  <c r="W129" i="6"/>
  <c r="BK129" i="6"/>
  <c r="BK128" i="6"/>
  <c r="BF129" i="6"/>
  <c r="M121" i="6"/>
  <c r="F121" i="6"/>
  <c r="F119" i="6"/>
  <c r="F117" i="6"/>
  <c r="AS96" i="1"/>
  <c r="M85" i="6"/>
  <c r="F85" i="6"/>
  <c r="F83" i="6"/>
  <c r="F81" i="6"/>
  <c r="O23" i="6"/>
  <c r="E23" i="6"/>
  <c r="M122" i="6" s="1"/>
  <c r="O22" i="6"/>
  <c r="O17" i="6"/>
  <c r="E17" i="6"/>
  <c r="F122" i="6" s="1"/>
  <c r="F86" i="6"/>
  <c r="O16" i="6"/>
  <c r="M119" i="6"/>
  <c r="F6" i="6"/>
  <c r="F114" i="6" s="1"/>
  <c r="AY94" i="1"/>
  <c r="AX94" i="1"/>
  <c r="BI269" i="5"/>
  <c r="BH269" i="5"/>
  <c r="BG269" i="5"/>
  <c r="BE269" i="5"/>
  <c r="AA269" i="5"/>
  <c r="Y269" i="5"/>
  <c r="W269" i="5"/>
  <c r="BK269" i="5"/>
  <c r="BF269" i="5"/>
  <c r="BI268" i="5"/>
  <c r="BH268" i="5"/>
  <c r="BG268" i="5"/>
  <c r="BE268" i="5"/>
  <c r="AA268" i="5"/>
  <c r="Y268" i="5"/>
  <c r="W268" i="5"/>
  <c r="BK268" i="5"/>
  <c r="BF268" i="5"/>
  <c r="BI267" i="5"/>
  <c r="BH267" i="5"/>
  <c r="BG267" i="5"/>
  <c r="BE267" i="5"/>
  <c r="AA267" i="5"/>
  <c r="Y267" i="5"/>
  <c r="W267" i="5"/>
  <c r="BK267" i="5"/>
  <c r="BF267" i="5"/>
  <c r="BI266" i="5"/>
  <c r="BH266" i="5"/>
  <c r="BG266" i="5"/>
  <c r="BE266" i="5"/>
  <c r="AA266" i="5"/>
  <c r="Y266" i="5"/>
  <c r="W266" i="5"/>
  <c r="BK266" i="5"/>
  <c r="BF266" i="5"/>
  <c r="BI265" i="5"/>
  <c r="BH265" i="5"/>
  <c r="BG265" i="5"/>
  <c r="BE265" i="5"/>
  <c r="AA265" i="5"/>
  <c r="Y265" i="5"/>
  <c r="W265" i="5"/>
  <c r="W263" i="5" s="1"/>
  <c r="BK265" i="5"/>
  <c r="BF265" i="5"/>
  <c r="BI264" i="5"/>
  <c r="BH264" i="5"/>
  <c r="BG264" i="5"/>
  <c r="BE264" i="5"/>
  <c r="AA264" i="5"/>
  <c r="Y264" i="5"/>
  <c r="W264" i="5"/>
  <c r="BK264" i="5"/>
  <c r="BF264" i="5"/>
  <c r="BI262" i="5"/>
  <c r="BH262" i="5"/>
  <c r="BG262" i="5"/>
  <c r="BE262" i="5"/>
  <c r="AA262" i="5"/>
  <c r="Y262" i="5"/>
  <c r="W262" i="5"/>
  <c r="BK262" i="5"/>
  <c r="BF262" i="5"/>
  <c r="BI261" i="5"/>
  <c r="BH261" i="5"/>
  <c r="BG261" i="5"/>
  <c r="BE261" i="5"/>
  <c r="AA261" i="5"/>
  <c r="Y261" i="5"/>
  <c r="W261" i="5"/>
  <c r="BK261" i="5"/>
  <c r="BF261" i="5"/>
  <c r="BI260" i="5"/>
  <c r="BH260" i="5"/>
  <c r="BG260" i="5"/>
  <c r="BE260" i="5"/>
  <c r="AA260" i="5"/>
  <c r="Y260" i="5"/>
  <c r="W260" i="5"/>
  <c r="BK260" i="5"/>
  <c r="BF260" i="5"/>
  <c r="BI259" i="5"/>
  <c r="BH259" i="5"/>
  <c r="BG259" i="5"/>
  <c r="BE259" i="5"/>
  <c r="AA259" i="5"/>
  <c r="Y259" i="5"/>
  <c r="W259" i="5"/>
  <c r="BK259" i="5"/>
  <c r="BF259" i="5"/>
  <c r="BI258" i="5"/>
  <c r="BH258" i="5"/>
  <c r="BG258" i="5"/>
  <c r="BE258" i="5"/>
  <c r="AA258" i="5"/>
  <c r="Y258" i="5"/>
  <c r="W258" i="5"/>
  <c r="BK258" i="5"/>
  <c r="BF258" i="5"/>
  <c r="BI257" i="5"/>
  <c r="BH257" i="5"/>
  <c r="BG257" i="5"/>
  <c r="BE257" i="5"/>
  <c r="AA257" i="5"/>
  <c r="Y257" i="5"/>
  <c r="W257" i="5"/>
  <c r="BK257" i="5"/>
  <c r="BF257" i="5"/>
  <c r="BI254" i="5"/>
  <c r="BH254" i="5"/>
  <c r="BG254" i="5"/>
  <c r="BE254" i="5"/>
  <c r="AA254" i="5"/>
  <c r="Y254" i="5"/>
  <c r="W254" i="5"/>
  <c r="BK254" i="5"/>
  <c r="BF254" i="5"/>
  <c r="BI253" i="5"/>
  <c r="BH253" i="5"/>
  <c r="BG253" i="5"/>
  <c r="BE253" i="5"/>
  <c r="AA253" i="5"/>
  <c r="Y253" i="5"/>
  <c r="W253" i="5"/>
  <c r="BK253" i="5"/>
  <c r="BF253" i="5"/>
  <c r="BI252" i="5"/>
  <c r="BH252" i="5"/>
  <c r="BG252" i="5"/>
  <c r="BE252" i="5"/>
  <c r="AA252" i="5"/>
  <c r="Y252" i="5"/>
  <c r="W252" i="5"/>
  <c r="BK252" i="5"/>
  <c r="BF252" i="5"/>
  <c r="BI251" i="5"/>
  <c r="BH251" i="5"/>
  <c r="BG251" i="5"/>
  <c r="BE251" i="5"/>
  <c r="AA251" i="5"/>
  <c r="Y251" i="5"/>
  <c r="W251" i="5"/>
  <c r="BK251" i="5"/>
  <c r="BF251" i="5"/>
  <c r="BI250" i="5"/>
  <c r="BH250" i="5"/>
  <c r="BG250" i="5"/>
  <c r="BE250" i="5"/>
  <c r="AA250" i="5"/>
  <c r="Y250" i="5"/>
  <c r="W250" i="5"/>
  <c r="BK250" i="5"/>
  <c r="BF250" i="5"/>
  <c r="BI249" i="5"/>
  <c r="BH249" i="5"/>
  <c r="BG249" i="5"/>
  <c r="BE249" i="5"/>
  <c r="AA249" i="5"/>
  <c r="Y249" i="5"/>
  <c r="W249" i="5"/>
  <c r="BK249" i="5"/>
  <c r="BF249" i="5"/>
  <c r="BI248" i="5"/>
  <c r="BH248" i="5"/>
  <c r="BG248" i="5"/>
  <c r="BE248" i="5"/>
  <c r="AA248" i="5"/>
  <c r="Y248" i="5"/>
  <c r="W248" i="5"/>
  <c r="BK248" i="5"/>
  <c r="BF248" i="5"/>
  <c r="BI247" i="5"/>
  <c r="BH247" i="5"/>
  <c r="BG247" i="5"/>
  <c r="BE247" i="5"/>
  <c r="AA247" i="5"/>
  <c r="Y247" i="5"/>
  <c r="W247" i="5"/>
  <c r="BK247" i="5"/>
  <c r="BF247" i="5"/>
  <c r="BI246" i="5"/>
  <c r="BH246" i="5"/>
  <c r="BG246" i="5"/>
  <c r="BE246" i="5"/>
  <c r="AA246" i="5"/>
  <c r="Y246" i="5"/>
  <c r="W246" i="5"/>
  <c r="BK246" i="5"/>
  <c r="BF246" i="5"/>
  <c r="BI245" i="5"/>
  <c r="BH245" i="5"/>
  <c r="BG245" i="5"/>
  <c r="BE245" i="5"/>
  <c r="AA245" i="5"/>
  <c r="Y245" i="5"/>
  <c r="W245" i="5"/>
  <c r="BK245" i="5"/>
  <c r="BF245" i="5"/>
  <c r="BI244" i="5"/>
  <c r="BH244" i="5"/>
  <c r="BG244" i="5"/>
  <c r="BE244" i="5"/>
  <c r="AA244" i="5"/>
  <c r="Y244" i="5"/>
  <c r="W244" i="5"/>
  <c r="BK244" i="5"/>
  <c r="BF244" i="5"/>
  <c r="BI243" i="5"/>
  <c r="BH243" i="5"/>
  <c r="BG243" i="5"/>
  <c r="BE243" i="5"/>
  <c r="AA243" i="5"/>
  <c r="Y243" i="5"/>
  <c r="W243" i="5"/>
  <c r="BK243" i="5"/>
  <c r="BF243" i="5"/>
  <c r="BI240" i="5"/>
  <c r="BH240" i="5"/>
  <c r="BG240" i="5"/>
  <c r="BE240" i="5"/>
  <c r="AA240" i="5"/>
  <c r="Y240" i="5"/>
  <c r="W240" i="5"/>
  <c r="BK240" i="5"/>
  <c r="BF240" i="5"/>
  <c r="BI239" i="5"/>
  <c r="BH239" i="5"/>
  <c r="BG239" i="5"/>
  <c r="BE239" i="5"/>
  <c r="AA239" i="5"/>
  <c r="Y239" i="5"/>
  <c r="W239" i="5"/>
  <c r="BK239" i="5"/>
  <c r="BF239" i="5"/>
  <c r="BI238" i="5"/>
  <c r="BH238" i="5"/>
  <c r="BG238" i="5"/>
  <c r="BE238" i="5"/>
  <c r="AA238" i="5"/>
  <c r="Y238" i="5"/>
  <c r="W238" i="5"/>
  <c r="BK238" i="5"/>
  <c r="BF238" i="5"/>
  <c r="BI237" i="5"/>
  <c r="BH237" i="5"/>
  <c r="BG237" i="5"/>
  <c r="BE237" i="5"/>
  <c r="AA237" i="5"/>
  <c r="Y237" i="5"/>
  <c r="W237" i="5"/>
  <c r="BK237" i="5"/>
  <c r="BF237" i="5"/>
  <c r="BI236" i="5"/>
  <c r="BH236" i="5"/>
  <c r="BG236" i="5"/>
  <c r="BE236" i="5"/>
  <c r="AA236" i="5"/>
  <c r="Y236" i="5"/>
  <c r="W236" i="5"/>
  <c r="BK236" i="5"/>
  <c r="BF236" i="5"/>
  <c r="BI235" i="5"/>
  <c r="BH235" i="5"/>
  <c r="BG235" i="5"/>
  <c r="BE235" i="5"/>
  <c r="AA235" i="5"/>
  <c r="Y235" i="5"/>
  <c r="W235" i="5"/>
  <c r="BK235" i="5"/>
  <c r="BF235" i="5"/>
  <c r="BI232" i="5"/>
  <c r="BH232" i="5"/>
  <c r="BG232" i="5"/>
  <c r="BE232" i="5"/>
  <c r="AA232" i="5"/>
  <c r="Y232" i="5"/>
  <c r="W232" i="5"/>
  <c r="BK232" i="5"/>
  <c r="BF232" i="5"/>
  <c r="BI231" i="5"/>
  <c r="BH231" i="5"/>
  <c r="BG231" i="5"/>
  <c r="BE231" i="5"/>
  <c r="AA231" i="5"/>
  <c r="Y231" i="5"/>
  <c r="W231" i="5"/>
  <c r="BK231" i="5"/>
  <c r="BF231" i="5"/>
  <c r="BI230" i="5"/>
  <c r="BH230" i="5"/>
  <c r="BG230" i="5"/>
  <c r="BE230" i="5"/>
  <c r="AA230" i="5"/>
  <c r="Y230" i="5"/>
  <c r="W230" i="5"/>
  <c r="BK230" i="5"/>
  <c r="BF230" i="5"/>
  <c r="BI229" i="5"/>
  <c r="BH229" i="5"/>
  <c r="BG229" i="5"/>
  <c r="BE229" i="5"/>
  <c r="AA229" i="5"/>
  <c r="Y229" i="5"/>
  <c r="W229" i="5"/>
  <c r="BK229" i="5"/>
  <c r="BF229" i="5"/>
  <c r="BI228" i="5"/>
  <c r="BH228" i="5"/>
  <c r="BG228" i="5"/>
  <c r="BE228" i="5"/>
  <c r="AA228" i="5"/>
  <c r="Y228" i="5"/>
  <c r="W228" i="5"/>
  <c r="BK228" i="5"/>
  <c r="BF228" i="5"/>
  <c r="BI227" i="5"/>
  <c r="BH227" i="5"/>
  <c r="BG227" i="5"/>
  <c r="BE227" i="5"/>
  <c r="AA227" i="5"/>
  <c r="Y227" i="5"/>
  <c r="W227" i="5"/>
  <c r="BK227" i="5"/>
  <c r="BF227" i="5"/>
  <c r="BI225" i="5"/>
  <c r="BH225" i="5"/>
  <c r="BG225" i="5"/>
  <c r="BE225" i="5"/>
  <c r="AA225" i="5"/>
  <c r="Y225" i="5"/>
  <c r="W225" i="5"/>
  <c r="BK225" i="5"/>
  <c r="BF225" i="5"/>
  <c r="BI224" i="5"/>
  <c r="BH224" i="5"/>
  <c r="BG224" i="5"/>
  <c r="BE224" i="5"/>
  <c r="AA224" i="5"/>
  <c r="Y224" i="5"/>
  <c r="W224" i="5"/>
  <c r="BK224" i="5"/>
  <c r="BF224" i="5"/>
  <c r="BI223" i="5"/>
  <c r="BH223" i="5"/>
  <c r="BG223" i="5"/>
  <c r="BE223" i="5"/>
  <c r="AA223" i="5"/>
  <c r="Y223" i="5"/>
  <c r="W223" i="5"/>
  <c r="BK223" i="5"/>
  <c r="BF223" i="5"/>
  <c r="BI222" i="5"/>
  <c r="BH222" i="5"/>
  <c r="BG222" i="5"/>
  <c r="BE222" i="5"/>
  <c r="AA222" i="5"/>
  <c r="Y222" i="5"/>
  <c r="W222" i="5"/>
  <c r="BK222" i="5"/>
  <c r="BF222" i="5"/>
  <c r="BI221" i="5"/>
  <c r="BH221" i="5"/>
  <c r="BG221" i="5"/>
  <c r="BE221" i="5"/>
  <c r="AA221" i="5"/>
  <c r="Y221" i="5"/>
  <c r="W221" i="5"/>
  <c r="BK221" i="5"/>
  <c r="BF221" i="5"/>
  <c r="BI220" i="5"/>
  <c r="BH220" i="5"/>
  <c r="BG220" i="5"/>
  <c r="BE220" i="5"/>
  <c r="AA220" i="5"/>
  <c r="Y220" i="5"/>
  <c r="W220" i="5"/>
  <c r="BK220" i="5"/>
  <c r="BF220" i="5"/>
  <c r="BI219" i="5"/>
  <c r="BH219" i="5"/>
  <c r="BG219" i="5"/>
  <c r="BE219" i="5"/>
  <c r="AA219" i="5"/>
  <c r="Y219" i="5"/>
  <c r="W219" i="5"/>
  <c r="BK219" i="5"/>
  <c r="BF219" i="5"/>
  <c r="BI218" i="5"/>
  <c r="BH218" i="5"/>
  <c r="BG218" i="5"/>
  <c r="BE218" i="5"/>
  <c r="AA218" i="5"/>
  <c r="Y218" i="5"/>
  <c r="W218" i="5"/>
  <c r="BK218" i="5"/>
  <c r="BF218" i="5"/>
  <c r="BI217" i="5"/>
  <c r="BH217" i="5"/>
  <c r="BG217" i="5"/>
  <c r="BE217" i="5"/>
  <c r="AA217" i="5"/>
  <c r="Y217" i="5"/>
  <c r="W217" i="5"/>
  <c r="BK217" i="5"/>
  <c r="BF217" i="5"/>
  <c r="BI216" i="5"/>
  <c r="BH216" i="5"/>
  <c r="BG216" i="5"/>
  <c r="BE216" i="5"/>
  <c r="AA216" i="5"/>
  <c r="Y216" i="5"/>
  <c r="W216" i="5"/>
  <c r="BK216" i="5"/>
  <c r="BF216" i="5"/>
  <c r="BI215" i="5"/>
  <c r="BH215" i="5"/>
  <c r="BG215" i="5"/>
  <c r="BE215" i="5"/>
  <c r="AA215" i="5"/>
  <c r="Y215" i="5"/>
  <c r="W215" i="5"/>
  <c r="BK215" i="5"/>
  <c r="BF215" i="5"/>
  <c r="BI214" i="5"/>
  <c r="BH214" i="5"/>
  <c r="BG214" i="5"/>
  <c r="BE214" i="5"/>
  <c r="AA214" i="5"/>
  <c r="Y214" i="5"/>
  <c r="W214" i="5"/>
  <c r="BK214" i="5"/>
  <c r="BF214" i="5"/>
  <c r="BI213" i="5"/>
  <c r="BH213" i="5"/>
  <c r="BG213" i="5"/>
  <c r="BE213" i="5"/>
  <c r="AA213" i="5"/>
  <c r="Y213" i="5"/>
  <c r="W213" i="5"/>
  <c r="BK213" i="5"/>
  <c r="BF213" i="5"/>
  <c r="BI212" i="5"/>
  <c r="BH212" i="5"/>
  <c r="BG212" i="5"/>
  <c r="BE212" i="5"/>
  <c r="AA212" i="5"/>
  <c r="Y212" i="5"/>
  <c r="W212" i="5"/>
  <c r="BK212" i="5"/>
  <c r="BF212" i="5"/>
  <c r="BI211" i="5"/>
  <c r="BH211" i="5"/>
  <c r="BG211" i="5"/>
  <c r="BE211" i="5"/>
  <c r="AA211" i="5"/>
  <c r="Y211" i="5"/>
  <c r="W211" i="5"/>
  <c r="BK211" i="5"/>
  <c r="BF211" i="5"/>
  <c r="BI210" i="5"/>
  <c r="BH210" i="5"/>
  <c r="BG210" i="5"/>
  <c r="BE210" i="5"/>
  <c r="AA210" i="5"/>
  <c r="Y210" i="5"/>
  <c r="W210" i="5"/>
  <c r="BK210" i="5"/>
  <c r="BF210" i="5"/>
  <c r="BI209" i="5"/>
  <c r="BH209" i="5"/>
  <c r="BG209" i="5"/>
  <c r="BE209" i="5"/>
  <c r="AA209" i="5"/>
  <c r="Y209" i="5"/>
  <c r="W209" i="5"/>
  <c r="BK209" i="5"/>
  <c r="BF209" i="5"/>
  <c r="BI208" i="5"/>
  <c r="BH208" i="5"/>
  <c r="BG208" i="5"/>
  <c r="BE208" i="5"/>
  <c r="AA208" i="5"/>
  <c r="Y208" i="5"/>
  <c r="W208" i="5"/>
  <c r="BK208" i="5"/>
  <c r="BF208" i="5"/>
  <c r="BI207" i="5"/>
  <c r="BH207" i="5"/>
  <c r="BG207" i="5"/>
  <c r="BE207" i="5"/>
  <c r="AA207" i="5"/>
  <c r="Y207" i="5"/>
  <c r="W207" i="5"/>
  <c r="BK207" i="5"/>
  <c r="BF207" i="5"/>
  <c r="BI206" i="5"/>
  <c r="BH206" i="5"/>
  <c r="BG206" i="5"/>
  <c r="BE206" i="5"/>
  <c r="AA206" i="5"/>
  <c r="Y206" i="5"/>
  <c r="W206" i="5"/>
  <c r="BK206" i="5"/>
  <c r="BF206" i="5"/>
  <c r="BI205" i="5"/>
  <c r="BH205" i="5"/>
  <c r="BG205" i="5"/>
  <c r="BE205" i="5"/>
  <c r="AA205" i="5"/>
  <c r="Y205" i="5"/>
  <c r="W205" i="5"/>
  <c r="BK205" i="5"/>
  <c r="BF205" i="5"/>
  <c r="BI203" i="5"/>
  <c r="BH203" i="5"/>
  <c r="BG203" i="5"/>
  <c r="BE203" i="5"/>
  <c r="AA203" i="5"/>
  <c r="AA202" i="5" s="1"/>
  <c r="Y203" i="5"/>
  <c r="Y202" i="5" s="1"/>
  <c r="W203" i="5"/>
  <c r="W202" i="5" s="1"/>
  <c r="BK203" i="5"/>
  <c r="BK202" i="5" s="1"/>
  <c r="BF203" i="5"/>
  <c r="BI201" i="5"/>
  <c r="BH201" i="5"/>
  <c r="BG201" i="5"/>
  <c r="BE201" i="5"/>
  <c r="AA201" i="5"/>
  <c r="Y201" i="5"/>
  <c r="W201" i="5"/>
  <c r="BK201" i="5"/>
  <c r="BF201" i="5"/>
  <c r="BI200" i="5"/>
  <c r="BH200" i="5"/>
  <c r="BG200" i="5"/>
  <c r="BE200" i="5"/>
  <c r="AA200" i="5"/>
  <c r="Y200" i="5"/>
  <c r="W200" i="5"/>
  <c r="BK200" i="5"/>
  <c r="BF200" i="5"/>
  <c r="BI199" i="5"/>
  <c r="BH199" i="5"/>
  <c r="BG199" i="5"/>
  <c r="BE199" i="5"/>
  <c r="AA199" i="5"/>
  <c r="Y199" i="5"/>
  <c r="W199" i="5"/>
  <c r="BK199" i="5"/>
  <c r="BF199" i="5"/>
  <c r="BI198" i="5"/>
  <c r="BH198" i="5"/>
  <c r="BG198" i="5"/>
  <c r="BE198" i="5"/>
  <c r="AA198" i="5"/>
  <c r="Y198" i="5"/>
  <c r="W198" i="5"/>
  <c r="BK198" i="5"/>
  <c r="BF198" i="5"/>
  <c r="BI197" i="5"/>
  <c r="BH197" i="5"/>
  <c r="BG197" i="5"/>
  <c r="BE197" i="5"/>
  <c r="AA197" i="5"/>
  <c r="Y197" i="5"/>
  <c r="W197" i="5"/>
  <c r="BK197" i="5"/>
  <c r="BF197" i="5"/>
  <c r="BI196" i="5"/>
  <c r="BH196" i="5"/>
  <c r="BG196" i="5"/>
  <c r="BE196" i="5"/>
  <c r="AA196" i="5"/>
  <c r="Y196" i="5"/>
  <c r="W196" i="5"/>
  <c r="BK196" i="5"/>
  <c r="BF196" i="5"/>
  <c r="BI193" i="5"/>
  <c r="BH193" i="5"/>
  <c r="BG193" i="5"/>
  <c r="BE193" i="5"/>
  <c r="AA193" i="5"/>
  <c r="Y193" i="5"/>
  <c r="W193" i="5"/>
  <c r="BK193" i="5"/>
  <c r="BF193" i="5"/>
  <c r="BI192" i="5"/>
  <c r="BH192" i="5"/>
  <c r="BG192" i="5"/>
  <c r="BE192" i="5"/>
  <c r="AA192" i="5"/>
  <c r="Y192" i="5"/>
  <c r="W192" i="5"/>
  <c r="BK192" i="5"/>
  <c r="BF192" i="5"/>
  <c r="BI191" i="5"/>
  <c r="BH191" i="5"/>
  <c r="BG191" i="5"/>
  <c r="BE191" i="5"/>
  <c r="AA191" i="5"/>
  <c r="Y191" i="5"/>
  <c r="W191" i="5"/>
  <c r="BK191" i="5"/>
  <c r="BF191" i="5"/>
  <c r="BI190" i="5"/>
  <c r="BH190" i="5"/>
  <c r="BG190" i="5"/>
  <c r="BE190" i="5"/>
  <c r="AA190" i="5"/>
  <c r="Y190" i="5"/>
  <c r="W190" i="5"/>
  <c r="BK190" i="5"/>
  <c r="BF190" i="5"/>
  <c r="BI189" i="5"/>
  <c r="BH189" i="5"/>
  <c r="BG189" i="5"/>
  <c r="BE189" i="5"/>
  <c r="AA189" i="5"/>
  <c r="Y189" i="5"/>
  <c r="W189" i="5"/>
  <c r="BK189" i="5"/>
  <c r="BF189" i="5"/>
  <c r="BI187" i="5"/>
  <c r="BH187" i="5"/>
  <c r="BG187" i="5"/>
  <c r="BE187" i="5"/>
  <c r="AA187" i="5"/>
  <c r="Y187" i="5"/>
  <c r="W187" i="5"/>
  <c r="BK187" i="5"/>
  <c r="BF187" i="5"/>
  <c r="BI186" i="5"/>
  <c r="BH186" i="5"/>
  <c r="BG186" i="5"/>
  <c r="BE186" i="5"/>
  <c r="AA186" i="5"/>
  <c r="Y186" i="5"/>
  <c r="W186" i="5"/>
  <c r="BK186" i="5"/>
  <c r="BF186" i="5"/>
  <c r="BI185" i="5"/>
  <c r="BH185" i="5"/>
  <c r="BG185" i="5"/>
  <c r="BE185" i="5"/>
  <c r="AA185" i="5"/>
  <c r="Y185" i="5"/>
  <c r="W185" i="5"/>
  <c r="BK185" i="5"/>
  <c r="BF185" i="5"/>
  <c r="BI181" i="5"/>
  <c r="BH181" i="5"/>
  <c r="BG181" i="5"/>
  <c r="BE181" i="5"/>
  <c r="AA181" i="5"/>
  <c r="AA180" i="5" s="1"/>
  <c r="Y181" i="5"/>
  <c r="Y180" i="5" s="1"/>
  <c r="W181" i="5"/>
  <c r="W180" i="5" s="1"/>
  <c r="BK181" i="5"/>
  <c r="BK180" i="5" s="1"/>
  <c r="BF181" i="5"/>
  <c r="BI179" i="5"/>
  <c r="BH179" i="5"/>
  <c r="BG179" i="5"/>
  <c r="BE179" i="5"/>
  <c r="AA179" i="5"/>
  <c r="Y179" i="5"/>
  <c r="W179" i="5"/>
  <c r="BK179" i="5"/>
  <c r="BF179" i="5"/>
  <c r="BI178" i="5"/>
  <c r="BH178" i="5"/>
  <c r="BG178" i="5"/>
  <c r="BE178" i="5"/>
  <c r="AA178" i="5"/>
  <c r="Y178" i="5"/>
  <c r="W178" i="5"/>
  <c r="BK178" i="5"/>
  <c r="BF178" i="5"/>
  <c r="BI177" i="5"/>
  <c r="BH177" i="5"/>
  <c r="BG177" i="5"/>
  <c r="BE177" i="5"/>
  <c r="AA177" i="5"/>
  <c r="Y177" i="5"/>
  <c r="W177" i="5"/>
  <c r="BK177" i="5"/>
  <c r="BF177" i="5"/>
  <c r="BI176" i="5"/>
  <c r="BH176" i="5"/>
  <c r="BG176" i="5"/>
  <c r="BE176" i="5"/>
  <c r="AA176" i="5"/>
  <c r="Y176" i="5"/>
  <c r="W176" i="5"/>
  <c r="BK176" i="5"/>
  <c r="BF176" i="5"/>
  <c r="BI175" i="5"/>
  <c r="BH175" i="5"/>
  <c r="BG175" i="5"/>
  <c r="BE175" i="5"/>
  <c r="AA175" i="5"/>
  <c r="Y175" i="5"/>
  <c r="W175" i="5"/>
  <c r="BK175" i="5"/>
  <c r="BF175" i="5"/>
  <c r="BI174" i="5"/>
  <c r="BH174" i="5"/>
  <c r="BG174" i="5"/>
  <c r="BE174" i="5"/>
  <c r="AA174" i="5"/>
  <c r="Y174" i="5"/>
  <c r="W174" i="5"/>
  <c r="BK174" i="5"/>
  <c r="BF174" i="5"/>
  <c r="BI173" i="5"/>
  <c r="BH173" i="5"/>
  <c r="BG173" i="5"/>
  <c r="BE173" i="5"/>
  <c r="AA173" i="5"/>
  <c r="Y173" i="5"/>
  <c r="W173" i="5"/>
  <c r="BK173" i="5"/>
  <c r="BF173" i="5"/>
  <c r="BI172" i="5"/>
  <c r="BH172" i="5"/>
  <c r="BG172" i="5"/>
  <c r="BE172" i="5"/>
  <c r="AA172" i="5"/>
  <c r="Y172" i="5"/>
  <c r="W172" i="5"/>
  <c r="BK172" i="5"/>
  <c r="BF172" i="5"/>
  <c r="BI171" i="5"/>
  <c r="BH171" i="5"/>
  <c r="BG171" i="5"/>
  <c r="BE171" i="5"/>
  <c r="AA171" i="5"/>
  <c r="Y171" i="5"/>
  <c r="W171" i="5"/>
  <c r="BK171" i="5"/>
  <c r="BF171" i="5"/>
  <c r="BI170" i="5"/>
  <c r="BH170" i="5"/>
  <c r="BG170" i="5"/>
  <c r="BE170" i="5"/>
  <c r="AA170" i="5"/>
  <c r="Y170" i="5"/>
  <c r="W170" i="5"/>
  <c r="BK170" i="5"/>
  <c r="BF170" i="5"/>
  <c r="BI169" i="5"/>
  <c r="BH169" i="5"/>
  <c r="BG169" i="5"/>
  <c r="BE169" i="5"/>
  <c r="AA169" i="5"/>
  <c r="Y169" i="5"/>
  <c r="W169" i="5"/>
  <c r="BK169" i="5"/>
  <c r="BF169" i="5"/>
  <c r="BI168" i="5"/>
  <c r="BH168" i="5"/>
  <c r="BG168" i="5"/>
  <c r="BE168" i="5"/>
  <c r="AA168" i="5"/>
  <c r="Y168" i="5"/>
  <c r="W168" i="5"/>
  <c r="BK168" i="5"/>
  <c r="BF168" i="5"/>
  <c r="BI167" i="5"/>
  <c r="BH167" i="5"/>
  <c r="BG167" i="5"/>
  <c r="BE167" i="5"/>
  <c r="AA167" i="5"/>
  <c r="Y167" i="5"/>
  <c r="W167" i="5"/>
  <c r="BK167" i="5"/>
  <c r="BF167" i="5"/>
  <c r="BI166" i="5"/>
  <c r="BH166" i="5"/>
  <c r="BG166" i="5"/>
  <c r="BE166" i="5"/>
  <c r="AA166" i="5"/>
  <c r="Y166" i="5"/>
  <c r="W166" i="5"/>
  <c r="BK166" i="5"/>
  <c r="BF166" i="5"/>
  <c r="BI165" i="5"/>
  <c r="BH165" i="5"/>
  <c r="BG165" i="5"/>
  <c r="BE165" i="5"/>
  <c r="AA165" i="5"/>
  <c r="Y165" i="5"/>
  <c r="W165" i="5"/>
  <c r="BK165" i="5"/>
  <c r="BF165" i="5"/>
  <c r="BI164" i="5"/>
  <c r="BH164" i="5"/>
  <c r="BG164" i="5"/>
  <c r="BE164" i="5"/>
  <c r="AA164" i="5"/>
  <c r="Y164" i="5"/>
  <c r="W164" i="5"/>
  <c r="BK164" i="5"/>
  <c r="BF164" i="5"/>
  <c r="BI163" i="5"/>
  <c r="BH163" i="5"/>
  <c r="BG163" i="5"/>
  <c r="BE163" i="5"/>
  <c r="AA163" i="5"/>
  <c r="Y163" i="5"/>
  <c r="W163" i="5"/>
  <c r="BK163" i="5"/>
  <c r="BF163" i="5"/>
  <c r="BI162" i="5"/>
  <c r="BH162" i="5"/>
  <c r="BG162" i="5"/>
  <c r="BE162" i="5"/>
  <c r="AA162" i="5"/>
  <c r="Y162" i="5"/>
  <c r="W162" i="5"/>
  <c r="BK162" i="5"/>
  <c r="BF162" i="5"/>
  <c r="BI161" i="5"/>
  <c r="BH161" i="5"/>
  <c r="BG161" i="5"/>
  <c r="BE161" i="5"/>
  <c r="AA161" i="5"/>
  <c r="Y161" i="5"/>
  <c r="W161" i="5"/>
  <c r="BK161" i="5"/>
  <c r="BF161" i="5"/>
  <c r="BI160" i="5"/>
  <c r="BH160" i="5"/>
  <c r="BG160" i="5"/>
  <c r="BE160" i="5"/>
  <c r="AA160" i="5"/>
  <c r="Y160" i="5"/>
  <c r="W160" i="5"/>
  <c r="BK160" i="5"/>
  <c r="BF160" i="5"/>
  <c r="BI159" i="5"/>
  <c r="BH159" i="5"/>
  <c r="BG159" i="5"/>
  <c r="BE159" i="5"/>
  <c r="AA159" i="5"/>
  <c r="Y159" i="5"/>
  <c r="W159" i="5"/>
  <c r="BK159" i="5"/>
  <c r="BF159" i="5"/>
  <c r="BI157" i="5"/>
  <c r="BH157" i="5"/>
  <c r="BG157" i="5"/>
  <c r="BE157" i="5"/>
  <c r="AA157" i="5"/>
  <c r="Y157" i="5"/>
  <c r="W157" i="5"/>
  <c r="BK157" i="5"/>
  <c r="BF157" i="5"/>
  <c r="BI156" i="5"/>
  <c r="BH156" i="5"/>
  <c r="BG156" i="5"/>
  <c r="BE156" i="5"/>
  <c r="AA156" i="5"/>
  <c r="Y156" i="5"/>
  <c r="W156" i="5"/>
  <c r="BK156" i="5"/>
  <c r="BF156" i="5"/>
  <c r="BI155" i="5"/>
  <c r="BH155" i="5"/>
  <c r="BG155" i="5"/>
  <c r="BE155" i="5"/>
  <c r="AA155" i="5"/>
  <c r="Y155" i="5"/>
  <c r="W155" i="5"/>
  <c r="BK155" i="5"/>
  <c r="BF155" i="5"/>
  <c r="BI154" i="5"/>
  <c r="BH154" i="5"/>
  <c r="BG154" i="5"/>
  <c r="BE154" i="5"/>
  <c r="AA154" i="5"/>
  <c r="Y154" i="5"/>
  <c r="W154" i="5"/>
  <c r="BK154" i="5"/>
  <c r="BF154" i="5"/>
  <c r="BI153" i="5"/>
  <c r="BH153" i="5"/>
  <c r="BG153" i="5"/>
  <c r="BE153" i="5"/>
  <c r="AA153" i="5"/>
  <c r="Y153" i="5"/>
  <c r="W153" i="5"/>
  <c r="BK153" i="5"/>
  <c r="BF153" i="5"/>
  <c r="BI152" i="5"/>
  <c r="BH152" i="5"/>
  <c r="BG152" i="5"/>
  <c r="BE152" i="5"/>
  <c r="AA152" i="5"/>
  <c r="Y152" i="5"/>
  <c r="W152" i="5"/>
  <c r="BK152" i="5"/>
  <c r="BF152" i="5"/>
  <c r="BI151" i="5"/>
  <c r="BH151" i="5"/>
  <c r="BG151" i="5"/>
  <c r="BE151" i="5"/>
  <c r="AA151" i="5"/>
  <c r="Y151" i="5"/>
  <c r="W151" i="5"/>
  <c r="BK151" i="5"/>
  <c r="BF151" i="5"/>
  <c r="BI150" i="5"/>
  <c r="BH150" i="5"/>
  <c r="BG150" i="5"/>
  <c r="BE150" i="5"/>
  <c r="AA150" i="5"/>
  <c r="Y150" i="5"/>
  <c r="W150" i="5"/>
  <c r="BK150" i="5"/>
  <c r="BF150" i="5"/>
  <c r="BI149" i="5"/>
  <c r="BH149" i="5"/>
  <c r="BG149" i="5"/>
  <c r="BE149" i="5"/>
  <c r="AA149" i="5"/>
  <c r="Y149" i="5"/>
  <c r="W149" i="5"/>
  <c r="BK149" i="5"/>
  <c r="BF149" i="5"/>
  <c r="BI148" i="5"/>
  <c r="BH148" i="5"/>
  <c r="BG148" i="5"/>
  <c r="BE148" i="5"/>
  <c r="AA148" i="5"/>
  <c r="Y148" i="5"/>
  <c r="W148" i="5"/>
  <c r="BK148" i="5"/>
  <c r="BF148" i="5"/>
  <c r="BI147" i="5"/>
  <c r="BH147" i="5"/>
  <c r="BG147" i="5"/>
  <c r="BE147" i="5"/>
  <c r="AA147" i="5"/>
  <c r="Y147" i="5"/>
  <c r="W147" i="5"/>
  <c r="BK147" i="5"/>
  <c r="BF147" i="5"/>
  <c r="BI146" i="5"/>
  <c r="BH146" i="5"/>
  <c r="BG146" i="5"/>
  <c r="BE146" i="5"/>
  <c r="AA146" i="5"/>
  <c r="Y146" i="5"/>
  <c r="W146" i="5"/>
  <c r="BK146" i="5"/>
  <c r="BK145" i="5" s="1"/>
  <c r="BF146" i="5"/>
  <c r="BI144" i="5"/>
  <c r="BH144" i="5"/>
  <c r="BG144" i="5"/>
  <c r="BE144" i="5"/>
  <c r="AA144" i="5"/>
  <c r="AA143" i="5" s="1"/>
  <c r="Y144" i="5"/>
  <c r="Y143" i="5"/>
  <c r="W144" i="5"/>
  <c r="W143" i="5" s="1"/>
  <c r="BK144" i="5"/>
  <c r="BK143" i="5"/>
  <c r="BF144" i="5"/>
  <c r="BI142" i="5"/>
  <c r="BH142" i="5"/>
  <c r="BG142" i="5"/>
  <c r="BE142" i="5"/>
  <c r="AA142" i="5"/>
  <c r="Y142" i="5"/>
  <c r="W142" i="5"/>
  <c r="BK142" i="5"/>
  <c r="BF142" i="5"/>
  <c r="BI141" i="5"/>
  <c r="BH141" i="5"/>
  <c r="BG141" i="5"/>
  <c r="BE141" i="5"/>
  <c r="AA141" i="5"/>
  <c r="Y141" i="5"/>
  <c r="W141" i="5"/>
  <c r="BK141" i="5"/>
  <c r="BF141" i="5"/>
  <c r="BI140" i="5"/>
  <c r="BH140" i="5"/>
  <c r="BG140" i="5"/>
  <c r="BE140" i="5"/>
  <c r="AA140" i="5"/>
  <c r="Y140" i="5"/>
  <c r="W140" i="5"/>
  <c r="BK140" i="5"/>
  <c r="BF140" i="5"/>
  <c r="BI139" i="5"/>
  <c r="BH139" i="5"/>
  <c r="BG139" i="5"/>
  <c r="BE139" i="5"/>
  <c r="AA139" i="5"/>
  <c r="Y139" i="5"/>
  <c r="W139" i="5"/>
  <c r="BK139" i="5"/>
  <c r="BF139" i="5"/>
  <c r="BI138" i="5"/>
  <c r="BH138" i="5"/>
  <c r="BG138" i="5"/>
  <c r="BE138" i="5"/>
  <c r="AA138" i="5"/>
  <c r="Y138" i="5"/>
  <c r="W138" i="5"/>
  <c r="BK138" i="5"/>
  <c r="BF138" i="5"/>
  <c r="M131" i="5"/>
  <c r="F131" i="5"/>
  <c r="F129" i="5"/>
  <c r="F127" i="5"/>
  <c r="AS94" i="1"/>
  <c r="M85" i="5"/>
  <c r="F85" i="5"/>
  <c r="F83" i="5"/>
  <c r="F81" i="5"/>
  <c r="O23" i="5"/>
  <c r="E23" i="5"/>
  <c r="M132" i="5" s="1"/>
  <c r="O22" i="5"/>
  <c r="O17" i="5"/>
  <c r="E17" i="5"/>
  <c r="F132" i="5" s="1"/>
  <c r="O16" i="5"/>
  <c r="M129" i="5"/>
  <c r="F6" i="5"/>
  <c r="F124" i="5" s="1"/>
  <c r="AY93" i="1"/>
  <c r="AX93" i="1"/>
  <c r="BI163" i="4"/>
  <c r="BH163" i="4"/>
  <c r="BG163" i="4"/>
  <c r="BE163" i="4"/>
  <c r="AA163" i="4"/>
  <c r="Y163" i="4"/>
  <c r="W163" i="4"/>
  <c r="BK163" i="4"/>
  <c r="BF163" i="4"/>
  <c r="BI162" i="4"/>
  <c r="BH162" i="4"/>
  <c r="BG162" i="4"/>
  <c r="BE162" i="4"/>
  <c r="AA162" i="4"/>
  <c r="Y162" i="4"/>
  <c r="W162" i="4"/>
  <c r="BK162" i="4"/>
  <c r="BF162" i="4"/>
  <c r="BI161" i="4"/>
  <c r="BH161" i="4"/>
  <c r="BG161" i="4"/>
  <c r="BE161" i="4"/>
  <c r="AA161" i="4"/>
  <c r="Y161" i="4"/>
  <c r="W161" i="4"/>
  <c r="BK161" i="4"/>
  <c r="BF161" i="4"/>
  <c r="BI160" i="4"/>
  <c r="BH160" i="4"/>
  <c r="BG160" i="4"/>
  <c r="BE160" i="4"/>
  <c r="AA160" i="4"/>
  <c r="Y160" i="4"/>
  <c r="W160" i="4"/>
  <c r="BK160" i="4"/>
  <c r="BF160" i="4"/>
  <c r="BI159" i="4"/>
  <c r="BH159" i="4"/>
  <c r="BG159" i="4"/>
  <c r="BE159" i="4"/>
  <c r="AA159" i="4"/>
  <c r="AA156" i="4" s="1"/>
  <c r="Y159" i="4"/>
  <c r="W159" i="4"/>
  <c r="BK159" i="4"/>
  <c r="BF159" i="4"/>
  <c r="BI158" i="4"/>
  <c r="BH158" i="4"/>
  <c r="BG158" i="4"/>
  <c r="BE158" i="4"/>
  <c r="AA158" i="4"/>
  <c r="Y158" i="4"/>
  <c r="W158" i="4"/>
  <c r="BK158" i="4"/>
  <c r="BK156" i="4" s="1"/>
  <c r="BF158" i="4"/>
  <c r="BI157" i="4"/>
  <c r="BH157" i="4"/>
  <c r="BG157" i="4"/>
  <c r="BE157" i="4"/>
  <c r="AA157" i="4"/>
  <c r="Y157" i="4"/>
  <c r="W157" i="4"/>
  <c r="W156" i="4" s="1"/>
  <c r="BK157" i="4"/>
  <c r="BF157" i="4"/>
  <c r="BI155" i="4"/>
  <c r="BH155" i="4"/>
  <c r="BG155" i="4"/>
  <c r="BE155" i="4"/>
  <c r="AA155" i="4"/>
  <c r="Y155" i="4"/>
  <c r="W155" i="4"/>
  <c r="BK155" i="4"/>
  <c r="BF155" i="4"/>
  <c r="BI154" i="4"/>
  <c r="BH154" i="4"/>
  <c r="BG154" i="4"/>
  <c r="BE154" i="4"/>
  <c r="AA154" i="4"/>
  <c r="Y154" i="4"/>
  <c r="W154" i="4"/>
  <c r="BK154" i="4"/>
  <c r="BF154" i="4"/>
  <c r="BI153" i="4"/>
  <c r="BH153" i="4"/>
  <c r="BG153" i="4"/>
  <c r="BE153" i="4"/>
  <c r="AA153" i="4"/>
  <c r="Y153" i="4"/>
  <c r="W153" i="4"/>
  <c r="BK153" i="4"/>
  <c r="BF153" i="4"/>
  <c r="BI152" i="4"/>
  <c r="BH152" i="4"/>
  <c r="BG152" i="4"/>
  <c r="BE152" i="4"/>
  <c r="AA152" i="4"/>
  <c r="Y152" i="4"/>
  <c r="W152" i="4"/>
  <c r="BK152" i="4"/>
  <c r="BF152" i="4"/>
  <c r="BI151" i="4"/>
  <c r="BH151" i="4"/>
  <c r="BG151" i="4"/>
  <c r="BE151" i="4"/>
  <c r="AA151" i="4"/>
  <c r="Y151" i="4"/>
  <c r="W151" i="4"/>
  <c r="BK151" i="4"/>
  <c r="BF151" i="4"/>
  <c r="BI150" i="4"/>
  <c r="BH150" i="4"/>
  <c r="BG150" i="4"/>
  <c r="BE150" i="4"/>
  <c r="AA150" i="4"/>
  <c r="Y150" i="4"/>
  <c r="W150" i="4"/>
  <c r="BK150" i="4"/>
  <c r="BF150" i="4"/>
  <c r="BI149" i="4"/>
  <c r="BH149" i="4"/>
  <c r="BG149" i="4"/>
  <c r="BE149" i="4"/>
  <c r="AA149" i="4"/>
  <c r="Y149" i="4"/>
  <c r="W149" i="4"/>
  <c r="BK149" i="4"/>
  <c r="BF149" i="4"/>
  <c r="BI148" i="4"/>
  <c r="BH148" i="4"/>
  <c r="BG148" i="4"/>
  <c r="BE148" i="4"/>
  <c r="AA148" i="4"/>
  <c r="Y148" i="4"/>
  <c r="W148" i="4"/>
  <c r="BK148" i="4"/>
  <c r="BF148" i="4"/>
  <c r="BI147" i="4"/>
  <c r="BH147" i="4"/>
  <c r="BG147" i="4"/>
  <c r="BE147" i="4"/>
  <c r="AA147" i="4"/>
  <c r="Y147" i="4"/>
  <c r="W147" i="4"/>
  <c r="BK147" i="4"/>
  <c r="BF147" i="4"/>
  <c r="BI146" i="4"/>
  <c r="BH146" i="4"/>
  <c r="BG146" i="4"/>
  <c r="BE146" i="4"/>
  <c r="AA146" i="4"/>
  <c r="Y146" i="4"/>
  <c r="W146" i="4"/>
  <c r="BK146" i="4"/>
  <c r="BF146" i="4"/>
  <c r="BI145" i="4"/>
  <c r="BH145" i="4"/>
  <c r="BG145" i="4"/>
  <c r="BE145" i="4"/>
  <c r="AA145" i="4"/>
  <c r="Y145" i="4"/>
  <c r="W145" i="4"/>
  <c r="BK145" i="4"/>
  <c r="BF145" i="4"/>
  <c r="BI144" i="4"/>
  <c r="BH144" i="4"/>
  <c r="BG144" i="4"/>
  <c r="BE144" i="4"/>
  <c r="AA144" i="4"/>
  <c r="Y144" i="4"/>
  <c r="W144" i="4"/>
  <c r="BK144" i="4"/>
  <c r="BF144" i="4"/>
  <c r="BI143" i="4"/>
  <c r="BH143" i="4"/>
  <c r="BG143" i="4"/>
  <c r="BE143" i="4"/>
  <c r="AA143" i="4"/>
  <c r="Y143" i="4"/>
  <c r="W143" i="4"/>
  <c r="BK143" i="4"/>
  <c r="BF143" i="4"/>
  <c r="BI142" i="4"/>
  <c r="BH142" i="4"/>
  <c r="BG142" i="4"/>
  <c r="BE142" i="4"/>
  <c r="AA142" i="4"/>
  <c r="Y142" i="4"/>
  <c r="W142" i="4"/>
  <c r="BK142" i="4"/>
  <c r="BF142" i="4"/>
  <c r="BI141" i="4"/>
  <c r="BH141" i="4"/>
  <c r="BG141" i="4"/>
  <c r="BE141" i="4"/>
  <c r="AA141" i="4"/>
  <c r="Y141" i="4"/>
  <c r="W141" i="4"/>
  <c r="BK141" i="4"/>
  <c r="BF141" i="4"/>
  <c r="BI140" i="4"/>
  <c r="BH140" i="4"/>
  <c r="BG140" i="4"/>
  <c r="BE140" i="4"/>
  <c r="AA140" i="4"/>
  <c r="Y140" i="4"/>
  <c r="W140" i="4"/>
  <c r="BK140" i="4"/>
  <c r="BF140" i="4"/>
  <c r="BI139" i="4"/>
  <c r="BH139" i="4"/>
  <c r="BG139" i="4"/>
  <c r="BE139" i="4"/>
  <c r="AA139" i="4"/>
  <c r="Y139" i="4"/>
  <c r="W139" i="4"/>
  <c r="BK139" i="4"/>
  <c r="BF139" i="4"/>
  <c r="BI138" i="4"/>
  <c r="BH138" i="4"/>
  <c r="BG138" i="4"/>
  <c r="BE138" i="4"/>
  <c r="AA138" i="4"/>
  <c r="AA136" i="4" s="1"/>
  <c r="Y138" i="4"/>
  <c r="W138" i="4"/>
  <c r="BK138" i="4"/>
  <c r="BF138" i="4"/>
  <c r="BI137" i="4"/>
  <c r="BH137" i="4"/>
  <c r="BG137" i="4"/>
  <c r="BE137" i="4"/>
  <c r="AA137" i="4"/>
  <c r="Y137" i="4"/>
  <c r="W137" i="4"/>
  <c r="BK137" i="4"/>
  <c r="BF137" i="4"/>
  <c r="BI135" i="4"/>
  <c r="BH135" i="4"/>
  <c r="BG135" i="4"/>
  <c r="BE135" i="4"/>
  <c r="AA135" i="4"/>
  <c r="Y135" i="4"/>
  <c r="W135" i="4"/>
  <c r="BK135" i="4"/>
  <c r="BF135" i="4"/>
  <c r="BI134" i="4"/>
  <c r="BH134" i="4"/>
  <c r="BG134" i="4"/>
  <c r="BE134" i="4"/>
  <c r="AA134" i="4"/>
  <c r="Y134" i="4"/>
  <c r="W134" i="4"/>
  <c r="BK134" i="4"/>
  <c r="BF134" i="4"/>
  <c r="BI133" i="4"/>
  <c r="BH133" i="4"/>
  <c r="BG133" i="4"/>
  <c r="BE133" i="4"/>
  <c r="AA133" i="4"/>
  <c r="Y133" i="4"/>
  <c r="W133" i="4"/>
  <c r="W132" i="4"/>
  <c r="BK133" i="4"/>
  <c r="BF133" i="4"/>
  <c r="BI129" i="4"/>
  <c r="BH129" i="4"/>
  <c r="BG129" i="4"/>
  <c r="BE129" i="4"/>
  <c r="AA129" i="4"/>
  <c r="AA128" i="4"/>
  <c r="Y129" i="4"/>
  <c r="Y128" i="4"/>
  <c r="W129" i="4"/>
  <c r="W128" i="4"/>
  <c r="BK129" i="4"/>
  <c r="BK128" i="4" s="1"/>
  <c r="BF129" i="4"/>
  <c r="BI127" i="4"/>
  <c r="BH127" i="4"/>
  <c r="BG127" i="4"/>
  <c r="BE127" i="4"/>
  <c r="AA127" i="4"/>
  <c r="Y127" i="4"/>
  <c r="Y126" i="4" s="1"/>
  <c r="W127" i="4"/>
  <c r="BK127" i="4"/>
  <c r="BF127" i="4"/>
  <c r="BI125" i="4"/>
  <c r="BH125" i="4"/>
  <c r="BG125" i="4"/>
  <c r="BE125" i="4"/>
  <c r="AA125" i="4"/>
  <c r="AA124" i="4"/>
  <c r="Y125" i="4"/>
  <c r="Y124" i="4"/>
  <c r="W125" i="4"/>
  <c r="W124" i="4"/>
  <c r="BK125" i="4"/>
  <c r="BK124" i="4" s="1"/>
  <c r="BF125" i="4"/>
  <c r="M118" i="4"/>
  <c r="F118" i="4"/>
  <c r="F116" i="4"/>
  <c r="F114" i="4"/>
  <c r="AS93" i="1"/>
  <c r="M85" i="4"/>
  <c r="F85" i="4"/>
  <c r="F83" i="4"/>
  <c r="F81" i="4"/>
  <c r="O23" i="4"/>
  <c r="E23" i="4"/>
  <c r="M119" i="4" s="1"/>
  <c r="O22" i="4"/>
  <c r="O17" i="4"/>
  <c r="E17" i="4"/>
  <c r="F119" i="4" s="1"/>
  <c r="O16" i="4"/>
  <c r="M116" i="4"/>
  <c r="F6" i="4"/>
  <c r="F111" i="4" s="1"/>
  <c r="F78" i="4"/>
  <c r="AY92" i="1"/>
  <c r="AX92" i="1"/>
  <c r="BI214" i="3"/>
  <c r="BH214" i="3"/>
  <c r="BG214" i="3"/>
  <c r="BE214" i="3"/>
  <c r="AA214" i="3"/>
  <c r="Y214" i="3"/>
  <c r="W214" i="3"/>
  <c r="BK214" i="3"/>
  <c r="BF214" i="3"/>
  <c r="BI213" i="3"/>
  <c r="BH213" i="3"/>
  <c r="BG213" i="3"/>
  <c r="BE213" i="3"/>
  <c r="AA213" i="3"/>
  <c r="AA212" i="3" s="1"/>
  <c r="Y213" i="3"/>
  <c r="W213" i="3"/>
  <c r="W212" i="3" s="1"/>
  <c r="BK213" i="3"/>
  <c r="BF213" i="3"/>
  <c r="BI211" i="3"/>
  <c r="BH211" i="3"/>
  <c r="BG211" i="3"/>
  <c r="BE211" i="3"/>
  <c r="AA211" i="3"/>
  <c r="AA210" i="3" s="1"/>
  <c r="Y211" i="3"/>
  <c r="Y210" i="3" s="1"/>
  <c r="W211" i="3"/>
  <c r="W210" i="3" s="1"/>
  <c r="BK211" i="3"/>
  <c r="BK210" i="3" s="1"/>
  <c r="BF211" i="3"/>
  <c r="BI208" i="3"/>
  <c r="BH208" i="3"/>
  <c r="BG208" i="3"/>
  <c r="BE208" i="3"/>
  <c r="AA208" i="3"/>
  <c r="Y208" i="3"/>
  <c r="W208" i="3"/>
  <c r="BK208" i="3"/>
  <c r="BF208" i="3"/>
  <c r="BI207" i="3"/>
  <c r="BH207" i="3"/>
  <c r="BG207" i="3"/>
  <c r="BE207" i="3"/>
  <c r="AA207" i="3"/>
  <c r="Y207" i="3"/>
  <c r="W207" i="3"/>
  <c r="BK207" i="3"/>
  <c r="BF207" i="3"/>
  <c r="BI206" i="3"/>
  <c r="BH206" i="3"/>
  <c r="BG206" i="3"/>
  <c r="BE206" i="3"/>
  <c r="AA206" i="3"/>
  <c r="Y206" i="3"/>
  <c r="W206" i="3"/>
  <c r="BK206" i="3"/>
  <c r="BF206" i="3"/>
  <c r="BI205" i="3"/>
  <c r="BH205" i="3"/>
  <c r="BG205" i="3"/>
  <c r="BE205" i="3"/>
  <c r="AA205" i="3"/>
  <c r="Y205" i="3"/>
  <c r="W205" i="3"/>
  <c r="BK205" i="3"/>
  <c r="BF205" i="3"/>
  <c r="BI204" i="3"/>
  <c r="BH204" i="3"/>
  <c r="BG204" i="3"/>
  <c r="BE204" i="3"/>
  <c r="AA204" i="3"/>
  <c r="Y204" i="3"/>
  <c r="W204" i="3"/>
  <c r="BK204" i="3"/>
  <c r="BF204" i="3"/>
  <c r="BI203" i="3"/>
  <c r="BH203" i="3"/>
  <c r="BG203" i="3"/>
  <c r="BE203" i="3"/>
  <c r="AA203" i="3"/>
  <c r="Y203" i="3"/>
  <c r="W203" i="3"/>
  <c r="BK203" i="3"/>
  <c r="BF203" i="3"/>
  <c r="BI202" i="3"/>
  <c r="BH202" i="3"/>
  <c r="BG202" i="3"/>
  <c r="BE202" i="3"/>
  <c r="AA202" i="3"/>
  <c r="Y202" i="3"/>
  <c r="W202" i="3"/>
  <c r="BK202" i="3"/>
  <c r="BF202" i="3"/>
  <c r="BI201" i="3"/>
  <c r="BH201" i="3"/>
  <c r="BG201" i="3"/>
  <c r="BE201" i="3"/>
  <c r="AA201" i="3"/>
  <c r="Y201" i="3"/>
  <c r="W201" i="3"/>
  <c r="BK201" i="3"/>
  <c r="BF201" i="3"/>
  <c r="BI200" i="3"/>
  <c r="BH200" i="3"/>
  <c r="BG200" i="3"/>
  <c r="BE200" i="3"/>
  <c r="AA200" i="3"/>
  <c r="Y200" i="3"/>
  <c r="W200" i="3"/>
  <c r="BK200" i="3"/>
  <c r="BF200" i="3"/>
  <c r="BI199" i="3"/>
  <c r="BH199" i="3"/>
  <c r="BG199" i="3"/>
  <c r="BE199" i="3"/>
  <c r="AA199" i="3"/>
  <c r="Y199" i="3"/>
  <c r="W199" i="3"/>
  <c r="BK199" i="3"/>
  <c r="BF199" i="3"/>
  <c r="BI198" i="3"/>
  <c r="BH198" i="3"/>
  <c r="BG198" i="3"/>
  <c r="BE198" i="3"/>
  <c r="AA198" i="3"/>
  <c r="Y198" i="3"/>
  <c r="W198" i="3"/>
  <c r="BK198" i="3"/>
  <c r="BF198" i="3"/>
  <c r="BI197" i="3"/>
  <c r="BH197" i="3"/>
  <c r="BG197" i="3"/>
  <c r="BE197" i="3"/>
  <c r="AA197" i="3"/>
  <c r="Y197" i="3"/>
  <c r="W197" i="3"/>
  <c r="BK197" i="3"/>
  <c r="BF197" i="3"/>
  <c r="BI196" i="3"/>
  <c r="BH196" i="3"/>
  <c r="BG196" i="3"/>
  <c r="BE196" i="3"/>
  <c r="AA196" i="3"/>
  <c r="Y196" i="3"/>
  <c r="Y195" i="3" s="1"/>
  <c r="W196" i="3"/>
  <c r="BK196" i="3"/>
  <c r="BF196" i="3"/>
  <c r="BI194" i="3"/>
  <c r="BH194" i="3"/>
  <c r="BG194" i="3"/>
  <c r="BE194" i="3"/>
  <c r="AA194" i="3"/>
  <c r="Y194" i="3"/>
  <c r="W194" i="3"/>
  <c r="BK194" i="3"/>
  <c r="BF194" i="3"/>
  <c r="BI193" i="3"/>
  <c r="BH193" i="3"/>
  <c r="BG193" i="3"/>
  <c r="BE193" i="3"/>
  <c r="AA193" i="3"/>
  <c r="Y193" i="3"/>
  <c r="W193" i="3"/>
  <c r="BK193" i="3"/>
  <c r="BF193" i="3"/>
  <c r="BI192" i="3"/>
  <c r="BH192" i="3"/>
  <c r="BG192" i="3"/>
  <c r="BE192" i="3"/>
  <c r="AA192" i="3"/>
  <c r="Y192" i="3"/>
  <c r="W192" i="3"/>
  <c r="BK192" i="3"/>
  <c r="BF192" i="3"/>
  <c r="BI191" i="3"/>
  <c r="BH191" i="3"/>
  <c r="BG191" i="3"/>
  <c r="BE191" i="3"/>
  <c r="AA191" i="3"/>
  <c r="Y191" i="3"/>
  <c r="W191" i="3"/>
  <c r="BK191" i="3"/>
  <c r="BF191" i="3"/>
  <c r="BI190" i="3"/>
  <c r="BH190" i="3"/>
  <c r="BG190" i="3"/>
  <c r="BE190" i="3"/>
  <c r="AA190" i="3"/>
  <c r="Y190" i="3"/>
  <c r="W190" i="3"/>
  <c r="BK190" i="3"/>
  <c r="BF190" i="3"/>
  <c r="BI189" i="3"/>
  <c r="BH189" i="3"/>
  <c r="BG189" i="3"/>
  <c r="BE189" i="3"/>
  <c r="AA189" i="3"/>
  <c r="Y189" i="3"/>
  <c r="W189" i="3"/>
  <c r="BK189" i="3"/>
  <c r="BF189" i="3"/>
  <c r="BI188" i="3"/>
  <c r="BH188" i="3"/>
  <c r="BG188" i="3"/>
  <c r="BE188" i="3"/>
  <c r="AA188" i="3"/>
  <c r="AA185" i="3" s="1"/>
  <c r="Y188" i="3"/>
  <c r="W188" i="3"/>
  <c r="BK188" i="3"/>
  <c r="BF188" i="3"/>
  <c r="BI187" i="3"/>
  <c r="BH187" i="3"/>
  <c r="BG187" i="3"/>
  <c r="BE187" i="3"/>
  <c r="AA187" i="3"/>
  <c r="Y187" i="3"/>
  <c r="W187" i="3"/>
  <c r="BK187" i="3"/>
  <c r="BF187" i="3"/>
  <c r="BI186" i="3"/>
  <c r="BH186" i="3"/>
  <c r="BG186" i="3"/>
  <c r="BE186" i="3"/>
  <c r="AA186" i="3"/>
  <c r="Y186" i="3"/>
  <c r="W186" i="3"/>
  <c r="W185" i="3" s="1"/>
  <c r="BK186" i="3"/>
  <c r="BF186" i="3"/>
  <c r="BI184" i="3"/>
  <c r="BH184" i="3"/>
  <c r="BG184" i="3"/>
  <c r="BE184" i="3"/>
  <c r="AA184" i="3"/>
  <c r="Y184" i="3"/>
  <c r="W184" i="3"/>
  <c r="BK184" i="3"/>
  <c r="BF184" i="3"/>
  <c r="BI183" i="3"/>
  <c r="BH183" i="3"/>
  <c r="BG183" i="3"/>
  <c r="BE183" i="3"/>
  <c r="AA183" i="3"/>
  <c r="Y183" i="3"/>
  <c r="W183" i="3"/>
  <c r="BK183" i="3"/>
  <c r="BF183" i="3"/>
  <c r="BI182" i="3"/>
  <c r="BH182" i="3"/>
  <c r="BG182" i="3"/>
  <c r="BE182" i="3"/>
  <c r="AA182" i="3"/>
  <c r="Y182" i="3"/>
  <c r="W182" i="3"/>
  <c r="BK182" i="3"/>
  <c r="BF182" i="3"/>
  <c r="BI181" i="3"/>
  <c r="BH181" i="3"/>
  <c r="BG181" i="3"/>
  <c r="BE181" i="3"/>
  <c r="AA181" i="3"/>
  <c r="Y181" i="3"/>
  <c r="W181" i="3"/>
  <c r="W180" i="3" s="1"/>
  <c r="BK181" i="3"/>
  <c r="BF181" i="3"/>
  <c r="BI177" i="3"/>
  <c r="BH177" i="3"/>
  <c r="BG177" i="3"/>
  <c r="BE177" i="3"/>
  <c r="AA177" i="3"/>
  <c r="AA176" i="3" s="1"/>
  <c r="Y177" i="3"/>
  <c r="Y176" i="3"/>
  <c r="W177" i="3"/>
  <c r="W176" i="3" s="1"/>
  <c r="BK177" i="3"/>
  <c r="BK176" i="3" s="1"/>
  <c r="BF177" i="3"/>
  <c r="BI175" i="3"/>
  <c r="BH175" i="3"/>
  <c r="BG175" i="3"/>
  <c r="BE175" i="3"/>
  <c r="AA175" i="3"/>
  <c r="Y175" i="3"/>
  <c r="W175" i="3"/>
  <c r="BK175" i="3"/>
  <c r="BF175" i="3"/>
  <c r="BI174" i="3"/>
  <c r="BH174" i="3"/>
  <c r="BG174" i="3"/>
  <c r="BE174" i="3"/>
  <c r="AA174" i="3"/>
  <c r="Y174" i="3"/>
  <c r="W174" i="3"/>
  <c r="BK174" i="3"/>
  <c r="BF174" i="3"/>
  <c r="BI173" i="3"/>
  <c r="BH173" i="3"/>
  <c r="BG173" i="3"/>
  <c r="BE173" i="3"/>
  <c r="AA173" i="3"/>
  <c r="Y173" i="3"/>
  <c r="W173" i="3"/>
  <c r="BK173" i="3"/>
  <c r="BF173" i="3"/>
  <c r="BI172" i="3"/>
  <c r="BH172" i="3"/>
  <c r="BG172" i="3"/>
  <c r="BE172" i="3"/>
  <c r="AA172" i="3"/>
  <c r="Y172" i="3"/>
  <c r="W172" i="3"/>
  <c r="BK172" i="3"/>
  <c r="BF172" i="3"/>
  <c r="BI171" i="3"/>
  <c r="BH171" i="3"/>
  <c r="BG171" i="3"/>
  <c r="BE171" i="3"/>
  <c r="AA171" i="3"/>
  <c r="Y171" i="3"/>
  <c r="W171" i="3"/>
  <c r="BK171" i="3"/>
  <c r="BF171" i="3"/>
  <c r="BI170" i="3"/>
  <c r="BH170" i="3"/>
  <c r="BG170" i="3"/>
  <c r="BE170" i="3"/>
  <c r="AA170" i="3"/>
  <c r="Y170" i="3"/>
  <c r="W170" i="3"/>
  <c r="BK170" i="3"/>
  <c r="BF170" i="3"/>
  <c r="BI169" i="3"/>
  <c r="BH169" i="3"/>
  <c r="BG169" i="3"/>
  <c r="BE169" i="3"/>
  <c r="AA169" i="3"/>
  <c r="Y169" i="3"/>
  <c r="W169" i="3"/>
  <c r="BK169" i="3"/>
  <c r="BF169" i="3"/>
  <c r="BI168" i="3"/>
  <c r="BH168" i="3"/>
  <c r="BG168" i="3"/>
  <c r="BE168" i="3"/>
  <c r="AA168" i="3"/>
  <c r="Y168" i="3"/>
  <c r="W168" i="3"/>
  <c r="BK168" i="3"/>
  <c r="BF168" i="3"/>
  <c r="BI167" i="3"/>
  <c r="BH167" i="3"/>
  <c r="BG167" i="3"/>
  <c r="BE167" i="3"/>
  <c r="AA167" i="3"/>
  <c r="Y167" i="3"/>
  <c r="W167" i="3"/>
  <c r="BK167" i="3"/>
  <c r="BF167" i="3"/>
  <c r="BI166" i="3"/>
  <c r="BH166" i="3"/>
  <c r="BG166" i="3"/>
  <c r="BE166" i="3"/>
  <c r="AA166" i="3"/>
  <c r="Y166" i="3"/>
  <c r="W166" i="3"/>
  <c r="BK166" i="3"/>
  <c r="BF166" i="3"/>
  <c r="BI165" i="3"/>
  <c r="BH165" i="3"/>
  <c r="BG165" i="3"/>
  <c r="BE165" i="3"/>
  <c r="AA165" i="3"/>
  <c r="Y165" i="3"/>
  <c r="W165" i="3"/>
  <c r="BK165" i="3"/>
  <c r="BF165" i="3"/>
  <c r="BI164" i="3"/>
  <c r="BH164" i="3"/>
  <c r="BG164" i="3"/>
  <c r="BE164" i="3"/>
  <c r="AA164" i="3"/>
  <c r="Y164" i="3"/>
  <c r="W164" i="3"/>
  <c r="BK164" i="3"/>
  <c r="BF164" i="3"/>
  <c r="BI163" i="3"/>
  <c r="BH163" i="3"/>
  <c r="BG163" i="3"/>
  <c r="BE163" i="3"/>
  <c r="AA163" i="3"/>
  <c r="Y163" i="3"/>
  <c r="W163" i="3"/>
  <c r="BK163" i="3"/>
  <c r="BF163" i="3"/>
  <c r="BI162" i="3"/>
  <c r="BH162" i="3"/>
  <c r="BG162" i="3"/>
  <c r="BE162" i="3"/>
  <c r="AA162" i="3"/>
  <c r="Y162" i="3"/>
  <c r="W162" i="3"/>
  <c r="BK162" i="3"/>
  <c r="BF162" i="3"/>
  <c r="BI161" i="3"/>
  <c r="BH161" i="3"/>
  <c r="BG161" i="3"/>
  <c r="BE161" i="3"/>
  <c r="AA161" i="3"/>
  <c r="Y161" i="3"/>
  <c r="W161" i="3"/>
  <c r="BK161" i="3"/>
  <c r="BF161" i="3"/>
  <c r="BI159" i="3"/>
  <c r="BH159" i="3"/>
  <c r="BG159" i="3"/>
  <c r="BE159" i="3"/>
  <c r="AA159" i="3"/>
  <c r="Y159" i="3"/>
  <c r="W159" i="3"/>
  <c r="BK159" i="3"/>
  <c r="BF159" i="3"/>
  <c r="BI158" i="3"/>
  <c r="BH158" i="3"/>
  <c r="BG158" i="3"/>
  <c r="BE158" i="3"/>
  <c r="AA158" i="3"/>
  <c r="Y158" i="3"/>
  <c r="W158" i="3"/>
  <c r="BK158" i="3"/>
  <c r="BF158" i="3"/>
  <c r="BI157" i="3"/>
  <c r="BH157" i="3"/>
  <c r="BG157" i="3"/>
  <c r="BE157" i="3"/>
  <c r="AA157" i="3"/>
  <c r="Y157" i="3"/>
  <c r="W157" i="3"/>
  <c r="BK157" i="3"/>
  <c r="BF157" i="3"/>
  <c r="BI156" i="3"/>
  <c r="BH156" i="3"/>
  <c r="BG156" i="3"/>
  <c r="BE156" i="3"/>
  <c r="AA156" i="3"/>
  <c r="Y156" i="3"/>
  <c r="W156" i="3"/>
  <c r="BK156" i="3"/>
  <c r="BF156" i="3"/>
  <c r="BI155" i="3"/>
  <c r="BH155" i="3"/>
  <c r="BG155" i="3"/>
  <c r="BE155" i="3"/>
  <c r="AA155" i="3"/>
  <c r="Y155" i="3"/>
  <c r="W155" i="3"/>
  <c r="BK155" i="3"/>
  <c r="BF155" i="3"/>
  <c r="BI154" i="3"/>
  <c r="BH154" i="3"/>
  <c r="BG154" i="3"/>
  <c r="BE154" i="3"/>
  <c r="AA154" i="3"/>
  <c r="Y154" i="3"/>
  <c r="W154" i="3"/>
  <c r="BK154" i="3"/>
  <c r="BF154" i="3"/>
  <c r="BI153" i="3"/>
  <c r="BH153" i="3"/>
  <c r="BG153" i="3"/>
  <c r="BE153" i="3"/>
  <c r="AA153" i="3"/>
  <c r="Y153" i="3"/>
  <c r="W153" i="3"/>
  <c r="BK153" i="3"/>
  <c r="BF153" i="3"/>
  <c r="BI152" i="3"/>
  <c r="BH152" i="3"/>
  <c r="BG152" i="3"/>
  <c r="BE152" i="3"/>
  <c r="AA152" i="3"/>
  <c r="Y152" i="3"/>
  <c r="W152" i="3"/>
  <c r="BK152" i="3"/>
  <c r="BF152" i="3"/>
  <c r="BI151" i="3"/>
  <c r="BH151" i="3"/>
  <c r="BG151" i="3"/>
  <c r="BE151" i="3"/>
  <c r="AA151" i="3"/>
  <c r="Y151" i="3"/>
  <c r="W151" i="3"/>
  <c r="BK151" i="3"/>
  <c r="BF151" i="3"/>
  <c r="BI150" i="3"/>
  <c r="BH150" i="3"/>
  <c r="BG150" i="3"/>
  <c r="BE150" i="3"/>
  <c r="AA150" i="3"/>
  <c r="Y150" i="3"/>
  <c r="W150" i="3"/>
  <c r="BK150" i="3"/>
  <c r="BF150" i="3"/>
  <c r="BI149" i="3"/>
  <c r="BH149" i="3"/>
  <c r="BG149" i="3"/>
  <c r="BE149" i="3"/>
  <c r="AA149" i="3"/>
  <c r="Y149" i="3"/>
  <c r="W149" i="3"/>
  <c r="BK149" i="3"/>
  <c r="BF149" i="3"/>
  <c r="BI148" i="3"/>
  <c r="BH148" i="3"/>
  <c r="BG148" i="3"/>
  <c r="BE148" i="3"/>
  <c r="AA148" i="3"/>
  <c r="Y148" i="3"/>
  <c r="W148" i="3"/>
  <c r="BK148" i="3"/>
  <c r="BF148" i="3"/>
  <c r="BI147" i="3"/>
  <c r="BH147" i="3"/>
  <c r="BG147" i="3"/>
  <c r="BE147" i="3"/>
  <c r="AA147" i="3"/>
  <c r="Y147" i="3"/>
  <c r="W147" i="3"/>
  <c r="BK147" i="3"/>
  <c r="BF147" i="3"/>
  <c r="BI146" i="3"/>
  <c r="BH146" i="3"/>
  <c r="BG146" i="3"/>
  <c r="BE146" i="3"/>
  <c r="AA146" i="3"/>
  <c r="Y146" i="3"/>
  <c r="W146" i="3"/>
  <c r="BK146" i="3"/>
  <c r="BF146" i="3"/>
  <c r="BI145" i="3"/>
  <c r="BH145" i="3"/>
  <c r="BG145" i="3"/>
  <c r="BE145" i="3"/>
  <c r="AA145" i="3"/>
  <c r="Y145" i="3"/>
  <c r="W145" i="3"/>
  <c r="BK145" i="3"/>
  <c r="BF145" i="3"/>
  <c r="BI144" i="3"/>
  <c r="BH144" i="3"/>
  <c r="BG144" i="3"/>
  <c r="BE144" i="3"/>
  <c r="AA144" i="3"/>
  <c r="Y144" i="3"/>
  <c r="W144" i="3"/>
  <c r="BK144" i="3"/>
  <c r="BF144" i="3"/>
  <c r="BI143" i="3"/>
  <c r="BH143" i="3"/>
  <c r="BG143" i="3"/>
  <c r="BE143" i="3"/>
  <c r="AA143" i="3"/>
  <c r="Y143" i="3"/>
  <c r="W143" i="3"/>
  <c r="BK143" i="3"/>
  <c r="BF143" i="3"/>
  <c r="BI142" i="3"/>
  <c r="BH142" i="3"/>
  <c r="BG142" i="3"/>
  <c r="BE142" i="3"/>
  <c r="AA142" i="3"/>
  <c r="Y142" i="3"/>
  <c r="W142" i="3"/>
  <c r="BK142" i="3"/>
  <c r="BF142" i="3"/>
  <c r="BI141" i="3"/>
  <c r="BH141" i="3"/>
  <c r="BG141" i="3"/>
  <c r="BE141" i="3"/>
  <c r="AA141" i="3"/>
  <c r="Y141" i="3"/>
  <c r="W141" i="3"/>
  <c r="BK141" i="3"/>
  <c r="BF141" i="3"/>
  <c r="BI140" i="3"/>
  <c r="BH140" i="3"/>
  <c r="BG140" i="3"/>
  <c r="BE140" i="3"/>
  <c r="AA140" i="3"/>
  <c r="Y140" i="3"/>
  <c r="W140" i="3"/>
  <c r="BK140" i="3"/>
  <c r="BF140" i="3"/>
  <c r="BI139" i="3"/>
  <c r="BH139" i="3"/>
  <c r="BG139" i="3"/>
  <c r="BE139" i="3"/>
  <c r="AA139" i="3"/>
  <c r="Y139" i="3"/>
  <c r="W139" i="3"/>
  <c r="BK139" i="3"/>
  <c r="BF139" i="3"/>
  <c r="BI138" i="3"/>
  <c r="BH138" i="3"/>
  <c r="BG138" i="3"/>
  <c r="BE138" i="3"/>
  <c r="AA138" i="3"/>
  <c r="Y138" i="3"/>
  <c r="W138" i="3"/>
  <c r="BK138" i="3"/>
  <c r="BF138" i="3"/>
  <c r="BI137" i="3"/>
  <c r="BH137" i="3"/>
  <c r="BG137" i="3"/>
  <c r="BE137" i="3"/>
  <c r="AA137" i="3"/>
  <c r="Y137" i="3"/>
  <c r="W137" i="3"/>
  <c r="BK137" i="3"/>
  <c r="BF137" i="3"/>
  <c r="BI136" i="3"/>
  <c r="BH136" i="3"/>
  <c r="BG136" i="3"/>
  <c r="BE136" i="3"/>
  <c r="AA136" i="3"/>
  <c r="Y136" i="3"/>
  <c r="W136" i="3"/>
  <c r="BK136" i="3"/>
  <c r="BF136" i="3"/>
  <c r="BI135" i="3"/>
  <c r="BH135" i="3"/>
  <c r="BG135" i="3"/>
  <c r="BE135" i="3"/>
  <c r="AA135" i="3"/>
  <c r="Y135" i="3"/>
  <c r="W135" i="3"/>
  <c r="BK135" i="3"/>
  <c r="BF135" i="3"/>
  <c r="BI134" i="3"/>
  <c r="BH134" i="3"/>
  <c r="BG134" i="3"/>
  <c r="BE134" i="3"/>
  <c r="AA134" i="3"/>
  <c r="Y134" i="3"/>
  <c r="W134" i="3"/>
  <c r="BK134" i="3"/>
  <c r="BF134" i="3"/>
  <c r="BI133" i="3"/>
  <c r="BH133" i="3"/>
  <c r="BG133" i="3"/>
  <c r="BE133" i="3"/>
  <c r="AA133" i="3"/>
  <c r="Y133" i="3"/>
  <c r="W133" i="3"/>
  <c r="BK133" i="3"/>
  <c r="BF133" i="3"/>
  <c r="BI132" i="3"/>
  <c r="BH132" i="3"/>
  <c r="BG132" i="3"/>
  <c r="BE132" i="3"/>
  <c r="AA132" i="3"/>
  <c r="Y132" i="3"/>
  <c r="W132" i="3"/>
  <c r="BK132" i="3"/>
  <c r="BF132" i="3"/>
  <c r="BI131" i="3"/>
  <c r="BH131" i="3"/>
  <c r="BG131" i="3"/>
  <c r="BE131" i="3"/>
  <c r="AA131" i="3"/>
  <c r="Y131" i="3"/>
  <c r="W131" i="3"/>
  <c r="BK131" i="3"/>
  <c r="BF131" i="3"/>
  <c r="BI130" i="3"/>
  <c r="BH130" i="3"/>
  <c r="BG130" i="3"/>
  <c r="BE130" i="3"/>
  <c r="AA130" i="3"/>
  <c r="Y130" i="3"/>
  <c r="W130" i="3"/>
  <c r="BK130" i="3"/>
  <c r="BF130" i="3"/>
  <c r="BI129" i="3"/>
  <c r="BH129" i="3"/>
  <c r="BG129" i="3"/>
  <c r="BE129" i="3"/>
  <c r="AA129" i="3"/>
  <c r="Y129" i="3"/>
  <c r="W129" i="3"/>
  <c r="BK129" i="3"/>
  <c r="BF129" i="3"/>
  <c r="BI128" i="3"/>
  <c r="BH128" i="3"/>
  <c r="BG128" i="3"/>
  <c r="BE128" i="3"/>
  <c r="AA128" i="3"/>
  <c r="Y128" i="3"/>
  <c r="Y127" i="3"/>
  <c r="W128" i="3"/>
  <c r="BK128" i="3"/>
  <c r="BF128" i="3"/>
  <c r="M121" i="3"/>
  <c r="F121" i="3"/>
  <c r="F119" i="3"/>
  <c r="F117" i="3"/>
  <c r="AS92" i="1"/>
  <c r="M85" i="3"/>
  <c r="F85" i="3"/>
  <c r="F83" i="3"/>
  <c r="F81" i="3"/>
  <c r="O23" i="3"/>
  <c r="E23" i="3"/>
  <c r="M122" i="3" s="1"/>
  <c r="O22" i="3"/>
  <c r="O17" i="3"/>
  <c r="E17" i="3"/>
  <c r="F86" i="3" s="1"/>
  <c r="O16" i="3"/>
  <c r="M83" i="3"/>
  <c r="F6" i="3"/>
  <c r="F114" i="3" s="1"/>
  <c r="AY91" i="1"/>
  <c r="AX91" i="1"/>
  <c r="BI201" i="2"/>
  <c r="BH201" i="2"/>
  <c r="BG201" i="2"/>
  <c r="BE201" i="2"/>
  <c r="AA201" i="2"/>
  <c r="Y201" i="2"/>
  <c r="W201" i="2"/>
  <c r="BK201" i="2"/>
  <c r="BF201" i="2"/>
  <c r="BI200" i="2"/>
  <c r="BH200" i="2"/>
  <c r="BG200" i="2"/>
  <c r="BE200" i="2"/>
  <c r="AA200" i="2"/>
  <c r="Y200" i="2"/>
  <c r="W200" i="2"/>
  <c r="BK200" i="2"/>
  <c r="BF200" i="2"/>
  <c r="BI199" i="2"/>
  <c r="BH199" i="2"/>
  <c r="BG199" i="2"/>
  <c r="BE199" i="2"/>
  <c r="AA199" i="2"/>
  <c r="Y199" i="2"/>
  <c r="W199" i="2"/>
  <c r="BK199" i="2"/>
  <c r="BF199" i="2"/>
  <c r="BI198" i="2"/>
  <c r="BH198" i="2"/>
  <c r="BG198" i="2"/>
  <c r="BE198" i="2"/>
  <c r="AA198" i="2"/>
  <c r="Y198" i="2"/>
  <c r="W198" i="2"/>
  <c r="BK198" i="2"/>
  <c r="BF198" i="2"/>
  <c r="BI197" i="2"/>
  <c r="BH197" i="2"/>
  <c r="BG197" i="2"/>
  <c r="BE197" i="2"/>
  <c r="AA197" i="2"/>
  <c r="Y197" i="2"/>
  <c r="W197" i="2"/>
  <c r="BK197" i="2"/>
  <c r="BF197" i="2"/>
  <c r="BI196" i="2"/>
  <c r="BH196" i="2"/>
  <c r="BG196" i="2"/>
  <c r="BE196" i="2"/>
  <c r="AA196" i="2"/>
  <c r="Y196" i="2"/>
  <c r="W196" i="2"/>
  <c r="BK196" i="2"/>
  <c r="BF196" i="2"/>
  <c r="BI195" i="2"/>
  <c r="BH195" i="2"/>
  <c r="BG195" i="2"/>
  <c r="BE195" i="2"/>
  <c r="AA195" i="2"/>
  <c r="Y195" i="2"/>
  <c r="W195" i="2"/>
  <c r="BK195" i="2"/>
  <c r="BF195" i="2"/>
  <c r="BI194" i="2"/>
  <c r="BH194" i="2"/>
  <c r="BG194" i="2"/>
  <c r="BE194" i="2"/>
  <c r="AA194" i="2"/>
  <c r="Y194" i="2"/>
  <c r="W194" i="2"/>
  <c r="BK194" i="2"/>
  <c r="BF194" i="2"/>
  <c r="BI193" i="2"/>
  <c r="BH193" i="2"/>
  <c r="BG193" i="2"/>
  <c r="BE193" i="2"/>
  <c r="AA193" i="2"/>
  <c r="Y193" i="2"/>
  <c r="W193" i="2"/>
  <c r="BK193" i="2"/>
  <c r="BF193" i="2"/>
  <c r="BI192" i="2"/>
  <c r="BH192" i="2"/>
  <c r="BG192" i="2"/>
  <c r="BE192" i="2"/>
  <c r="AA192" i="2"/>
  <c r="Y192" i="2"/>
  <c r="W192" i="2"/>
  <c r="BK192" i="2"/>
  <c r="BF192" i="2"/>
  <c r="BI191" i="2"/>
  <c r="BH191" i="2"/>
  <c r="BG191" i="2"/>
  <c r="BE191" i="2"/>
  <c r="AA191" i="2"/>
  <c r="Y191" i="2"/>
  <c r="W191" i="2"/>
  <c r="BK191" i="2"/>
  <c r="BF191" i="2"/>
  <c r="BI190" i="2"/>
  <c r="BH190" i="2"/>
  <c r="BG190" i="2"/>
  <c r="BE190" i="2"/>
  <c r="AA190" i="2"/>
  <c r="Y190" i="2"/>
  <c r="W190" i="2"/>
  <c r="BK190" i="2"/>
  <c r="BF190" i="2"/>
  <c r="BI189" i="2"/>
  <c r="BH189" i="2"/>
  <c r="BG189" i="2"/>
  <c r="BE189" i="2"/>
  <c r="AA189" i="2"/>
  <c r="Y189" i="2"/>
  <c r="W189" i="2"/>
  <c r="BK189" i="2"/>
  <c r="BF189" i="2"/>
  <c r="BI188" i="2"/>
  <c r="BH188" i="2"/>
  <c r="BG188" i="2"/>
  <c r="BE188" i="2"/>
  <c r="AA188" i="2"/>
  <c r="Y188" i="2"/>
  <c r="W188" i="2"/>
  <c r="BK188" i="2"/>
  <c r="BF188" i="2"/>
  <c r="BI187" i="2"/>
  <c r="BH187" i="2"/>
  <c r="BG187" i="2"/>
  <c r="BE187" i="2"/>
  <c r="AA187" i="2"/>
  <c r="Y187" i="2"/>
  <c r="W187" i="2"/>
  <c r="BK187" i="2"/>
  <c r="BF187" i="2"/>
  <c r="BI186" i="2"/>
  <c r="BH186" i="2"/>
  <c r="BG186" i="2"/>
  <c r="BE186" i="2"/>
  <c r="AA186" i="2"/>
  <c r="Y186" i="2"/>
  <c r="W186" i="2"/>
  <c r="BK186" i="2"/>
  <c r="BF186" i="2"/>
  <c r="BI185" i="2"/>
  <c r="BH185" i="2"/>
  <c r="BG185" i="2"/>
  <c r="BE185" i="2"/>
  <c r="AA185" i="2"/>
  <c r="Y185" i="2"/>
  <c r="W185" i="2"/>
  <c r="BK185" i="2"/>
  <c r="BF185" i="2"/>
  <c r="BI184" i="2"/>
  <c r="BH184" i="2"/>
  <c r="BG184" i="2"/>
  <c r="BE184" i="2"/>
  <c r="AA184" i="2"/>
  <c r="Y184" i="2"/>
  <c r="W184" i="2"/>
  <c r="BK184" i="2"/>
  <c r="BF184" i="2"/>
  <c r="BI183" i="2"/>
  <c r="BH183" i="2"/>
  <c r="BG183" i="2"/>
  <c r="BE183" i="2"/>
  <c r="AA183" i="2"/>
  <c r="Y183" i="2"/>
  <c r="W183" i="2"/>
  <c r="BK183" i="2"/>
  <c r="BF183" i="2"/>
  <c r="BI182" i="2"/>
  <c r="BH182" i="2"/>
  <c r="BG182" i="2"/>
  <c r="BE182" i="2"/>
  <c r="AA182" i="2"/>
  <c r="Y182" i="2"/>
  <c r="W182" i="2"/>
  <c r="BK182" i="2"/>
  <c r="BF182" i="2"/>
  <c r="BI181" i="2"/>
  <c r="BH181" i="2"/>
  <c r="BG181" i="2"/>
  <c r="BE181" i="2"/>
  <c r="AA181" i="2"/>
  <c r="Y181" i="2"/>
  <c r="W181" i="2"/>
  <c r="BK181" i="2"/>
  <c r="BF181" i="2"/>
  <c r="BI180" i="2"/>
  <c r="BH180" i="2"/>
  <c r="BG180" i="2"/>
  <c r="BE180" i="2"/>
  <c r="AA180" i="2"/>
  <c r="Y180" i="2"/>
  <c r="W180" i="2"/>
  <c r="BK180" i="2"/>
  <c r="BF180" i="2"/>
  <c r="BI179" i="2"/>
  <c r="BH179" i="2"/>
  <c r="BG179" i="2"/>
  <c r="BE179" i="2"/>
  <c r="AA179" i="2"/>
  <c r="Y179" i="2"/>
  <c r="W179" i="2"/>
  <c r="BK179" i="2"/>
  <c r="BF179" i="2"/>
  <c r="BI178" i="2"/>
  <c r="BH178" i="2"/>
  <c r="BG178" i="2"/>
  <c r="BE178" i="2"/>
  <c r="AA178" i="2"/>
  <c r="Y178" i="2"/>
  <c r="W178" i="2"/>
  <c r="BK178" i="2"/>
  <c r="BF178" i="2"/>
  <c r="BI177" i="2"/>
  <c r="BH177" i="2"/>
  <c r="BG177" i="2"/>
  <c r="BE177" i="2"/>
  <c r="AA177" i="2"/>
  <c r="Y177" i="2"/>
  <c r="W177" i="2"/>
  <c r="BK177" i="2"/>
  <c r="BF177" i="2"/>
  <c r="BI176" i="2"/>
  <c r="BH176" i="2"/>
  <c r="BG176" i="2"/>
  <c r="BE176" i="2"/>
  <c r="AA176" i="2"/>
  <c r="Y176" i="2"/>
  <c r="W176" i="2"/>
  <c r="BK176" i="2"/>
  <c r="BF176" i="2"/>
  <c r="BI175" i="2"/>
  <c r="BH175" i="2"/>
  <c r="BG175" i="2"/>
  <c r="BE175" i="2"/>
  <c r="AA175" i="2"/>
  <c r="Y175" i="2"/>
  <c r="W175" i="2"/>
  <c r="BK175" i="2"/>
  <c r="BF175" i="2"/>
  <c r="BI174" i="2"/>
  <c r="BH174" i="2"/>
  <c r="BG174" i="2"/>
  <c r="BE174" i="2"/>
  <c r="AA174" i="2"/>
  <c r="Y174" i="2"/>
  <c r="W174" i="2"/>
  <c r="BK174" i="2"/>
  <c r="BF174" i="2"/>
  <c r="BI173" i="2"/>
  <c r="BH173" i="2"/>
  <c r="BG173" i="2"/>
  <c r="BE173" i="2"/>
  <c r="AA173" i="2"/>
  <c r="AA172" i="2" s="1"/>
  <c r="AA171" i="2" s="1"/>
  <c r="AA170" i="2" s="1"/>
  <c r="Y173" i="2"/>
  <c r="W173" i="2"/>
  <c r="BK173" i="2"/>
  <c r="BF173" i="2"/>
  <c r="BI169" i="2"/>
  <c r="BH169" i="2"/>
  <c r="BG169" i="2"/>
  <c r="BE169" i="2"/>
  <c r="AA169" i="2"/>
  <c r="Y169" i="2"/>
  <c r="W169" i="2"/>
  <c r="BK169" i="2"/>
  <c r="BF169" i="2"/>
  <c r="BI167" i="2"/>
  <c r="BH167" i="2"/>
  <c r="BG167" i="2"/>
  <c r="BE167" i="2"/>
  <c r="AA167" i="2"/>
  <c r="Y167" i="2"/>
  <c r="W167" i="2"/>
  <c r="BK167" i="2"/>
  <c r="BF167" i="2"/>
  <c r="BI166" i="2"/>
  <c r="BH166" i="2"/>
  <c r="BG166" i="2"/>
  <c r="BE166" i="2"/>
  <c r="AA166" i="2"/>
  <c r="Y166" i="2"/>
  <c r="W166" i="2"/>
  <c r="BK166" i="2"/>
  <c r="BF166" i="2"/>
  <c r="BI165" i="2"/>
  <c r="BH165" i="2"/>
  <c r="BG165" i="2"/>
  <c r="BE165" i="2"/>
  <c r="AA165" i="2"/>
  <c r="Y165" i="2"/>
  <c r="W165" i="2"/>
  <c r="BK165" i="2"/>
  <c r="BF165" i="2"/>
  <c r="BI164" i="2"/>
  <c r="BH164" i="2"/>
  <c r="BG164" i="2"/>
  <c r="BE164" i="2"/>
  <c r="AA164" i="2"/>
  <c r="Y164" i="2"/>
  <c r="W164" i="2"/>
  <c r="BK164" i="2"/>
  <c r="BF164" i="2"/>
  <c r="BI163" i="2"/>
  <c r="BH163" i="2"/>
  <c r="BG163" i="2"/>
  <c r="BE163" i="2"/>
  <c r="AA163" i="2"/>
  <c r="Y163" i="2"/>
  <c r="W163" i="2"/>
  <c r="BK163" i="2"/>
  <c r="BF163" i="2"/>
  <c r="BI162" i="2"/>
  <c r="BH162" i="2"/>
  <c r="BG162" i="2"/>
  <c r="BE162" i="2"/>
  <c r="AA162" i="2"/>
  <c r="Y162" i="2"/>
  <c r="W162" i="2"/>
  <c r="BK162" i="2"/>
  <c r="BF162" i="2"/>
  <c r="BI161" i="2"/>
  <c r="BH161" i="2"/>
  <c r="BG161" i="2"/>
  <c r="BE161" i="2"/>
  <c r="AA161" i="2"/>
  <c r="Y161" i="2"/>
  <c r="W161" i="2"/>
  <c r="BK161" i="2"/>
  <c r="BF161" i="2"/>
  <c r="BI160" i="2"/>
  <c r="BH160" i="2"/>
  <c r="BG160" i="2"/>
  <c r="BE160" i="2"/>
  <c r="AA160" i="2"/>
  <c r="Y160" i="2"/>
  <c r="W160" i="2"/>
  <c r="BK160" i="2"/>
  <c r="BF160" i="2"/>
  <c r="BI159" i="2"/>
  <c r="BH159" i="2"/>
  <c r="BG159" i="2"/>
  <c r="BE159" i="2"/>
  <c r="AA159" i="2"/>
  <c r="Y159" i="2"/>
  <c r="W159" i="2"/>
  <c r="BK159" i="2"/>
  <c r="BF159" i="2"/>
  <c r="BI158" i="2"/>
  <c r="BH158" i="2"/>
  <c r="BG158" i="2"/>
  <c r="BE158" i="2"/>
  <c r="AA158" i="2"/>
  <c r="Y158" i="2"/>
  <c r="W158" i="2"/>
  <c r="BK158" i="2"/>
  <c r="BF158" i="2"/>
  <c r="BI157" i="2"/>
  <c r="BH157" i="2"/>
  <c r="BG157" i="2"/>
  <c r="BE157" i="2"/>
  <c r="AA157" i="2"/>
  <c r="Y157" i="2"/>
  <c r="W157" i="2"/>
  <c r="BK157" i="2"/>
  <c r="BF157" i="2"/>
  <c r="BI156" i="2"/>
  <c r="BH156" i="2"/>
  <c r="BG156" i="2"/>
  <c r="BE156" i="2"/>
  <c r="AA156" i="2"/>
  <c r="Y156" i="2"/>
  <c r="W156" i="2"/>
  <c r="BK156" i="2"/>
  <c r="BF156" i="2"/>
  <c r="BI155" i="2"/>
  <c r="BH155" i="2"/>
  <c r="BG155" i="2"/>
  <c r="BE155" i="2"/>
  <c r="AA155" i="2"/>
  <c r="Y155" i="2"/>
  <c r="W155" i="2"/>
  <c r="BK155" i="2"/>
  <c r="BF155" i="2"/>
  <c r="BI154" i="2"/>
  <c r="BH154" i="2"/>
  <c r="BG154" i="2"/>
  <c r="BE154" i="2"/>
  <c r="AA154" i="2"/>
  <c r="Y154" i="2"/>
  <c r="W154" i="2"/>
  <c r="BK154" i="2"/>
  <c r="BF154" i="2"/>
  <c r="BI153" i="2"/>
  <c r="BH153" i="2"/>
  <c r="BG153" i="2"/>
  <c r="BE153" i="2"/>
  <c r="AA153" i="2"/>
  <c r="Y153" i="2"/>
  <c r="W153" i="2"/>
  <c r="BK153" i="2"/>
  <c r="BF153" i="2"/>
  <c r="BI152" i="2"/>
  <c r="BH152" i="2"/>
  <c r="BG152" i="2"/>
  <c r="BE152" i="2"/>
  <c r="AA152" i="2"/>
  <c r="Y152" i="2"/>
  <c r="W152" i="2"/>
  <c r="BK152" i="2"/>
  <c r="BF152" i="2"/>
  <c r="BI151" i="2"/>
  <c r="BH151" i="2"/>
  <c r="BG151" i="2"/>
  <c r="BE151" i="2"/>
  <c r="AA151" i="2"/>
  <c r="Y151" i="2"/>
  <c r="W151" i="2"/>
  <c r="BK151" i="2"/>
  <c r="BF151" i="2"/>
  <c r="BI150" i="2"/>
  <c r="BH150" i="2"/>
  <c r="BG150" i="2"/>
  <c r="BE150" i="2"/>
  <c r="AA150" i="2"/>
  <c r="Y150" i="2"/>
  <c r="W150" i="2"/>
  <c r="BK150" i="2"/>
  <c r="BF150" i="2"/>
  <c r="BI149" i="2"/>
  <c r="BH149" i="2"/>
  <c r="BG149" i="2"/>
  <c r="BE149" i="2"/>
  <c r="AA149" i="2"/>
  <c r="Y149" i="2"/>
  <c r="W149" i="2"/>
  <c r="BK149" i="2"/>
  <c r="BF149" i="2"/>
  <c r="BI148" i="2"/>
  <c r="BH148" i="2"/>
  <c r="BG148" i="2"/>
  <c r="BE148" i="2"/>
  <c r="AA148" i="2"/>
  <c r="Y148" i="2"/>
  <c r="W148" i="2"/>
  <c r="BK148" i="2"/>
  <c r="BF148" i="2"/>
  <c r="BI147" i="2"/>
  <c r="BH147" i="2"/>
  <c r="BG147" i="2"/>
  <c r="BE147" i="2"/>
  <c r="AA147" i="2"/>
  <c r="Y147" i="2"/>
  <c r="W147" i="2"/>
  <c r="BK147" i="2"/>
  <c r="BF147" i="2"/>
  <c r="BI146" i="2"/>
  <c r="BH146" i="2"/>
  <c r="BG146" i="2"/>
  <c r="BE146" i="2"/>
  <c r="AA146" i="2"/>
  <c r="Y146" i="2"/>
  <c r="W146" i="2"/>
  <c r="BK146" i="2"/>
  <c r="BF146" i="2"/>
  <c r="BI145" i="2"/>
  <c r="BH145" i="2"/>
  <c r="BG145" i="2"/>
  <c r="BE145" i="2"/>
  <c r="AA145" i="2"/>
  <c r="Y145" i="2"/>
  <c r="W145" i="2"/>
  <c r="BK145" i="2"/>
  <c r="BF145" i="2"/>
  <c r="BI144" i="2"/>
  <c r="BH144" i="2"/>
  <c r="BG144" i="2"/>
  <c r="BE144" i="2"/>
  <c r="AA144" i="2"/>
  <c r="Y144" i="2"/>
  <c r="W144" i="2"/>
  <c r="BK144" i="2"/>
  <c r="BF144" i="2"/>
  <c r="BI143" i="2"/>
  <c r="BH143" i="2"/>
  <c r="BG143" i="2"/>
  <c r="BE143" i="2"/>
  <c r="AA143" i="2"/>
  <c r="Y143" i="2"/>
  <c r="W143" i="2"/>
  <c r="BK143" i="2"/>
  <c r="BF143" i="2"/>
  <c r="BI141" i="2"/>
  <c r="BH141" i="2"/>
  <c r="BG141" i="2"/>
  <c r="BE141" i="2"/>
  <c r="AA141" i="2"/>
  <c r="Y141" i="2"/>
  <c r="W141" i="2"/>
  <c r="BK141" i="2"/>
  <c r="BF141" i="2"/>
  <c r="BI140" i="2"/>
  <c r="BH140" i="2"/>
  <c r="BG140" i="2"/>
  <c r="BE140" i="2"/>
  <c r="AA140" i="2"/>
  <c r="Y140" i="2"/>
  <c r="W140" i="2"/>
  <c r="BK140" i="2"/>
  <c r="BF140" i="2"/>
  <c r="BI139" i="2"/>
  <c r="BH139" i="2"/>
  <c r="BG139" i="2"/>
  <c r="BE139" i="2"/>
  <c r="AA139" i="2"/>
  <c r="Y139" i="2"/>
  <c r="W139" i="2"/>
  <c r="BK139" i="2"/>
  <c r="BF139" i="2"/>
  <c r="BI138" i="2"/>
  <c r="BH138" i="2"/>
  <c r="BG138" i="2"/>
  <c r="BE138" i="2"/>
  <c r="AA138" i="2"/>
  <c r="Y138" i="2"/>
  <c r="W138" i="2"/>
  <c r="BK138" i="2"/>
  <c r="BF138" i="2"/>
  <c r="BI137" i="2"/>
  <c r="BH137" i="2"/>
  <c r="BG137" i="2"/>
  <c r="BE137" i="2"/>
  <c r="AA137" i="2"/>
  <c r="Y137" i="2"/>
  <c r="W137" i="2"/>
  <c r="BK137" i="2"/>
  <c r="BF137" i="2"/>
  <c r="BI136" i="2"/>
  <c r="BH136" i="2"/>
  <c r="BG136" i="2"/>
  <c r="BE136" i="2"/>
  <c r="AA136" i="2"/>
  <c r="Y136" i="2"/>
  <c r="W136" i="2"/>
  <c r="BK136" i="2"/>
  <c r="BF136" i="2"/>
  <c r="BI135" i="2"/>
  <c r="BH135" i="2"/>
  <c r="BG135" i="2"/>
  <c r="BE135" i="2"/>
  <c r="AA135" i="2"/>
  <c r="Y135" i="2"/>
  <c r="W135" i="2"/>
  <c r="BK135" i="2"/>
  <c r="BF135" i="2"/>
  <c r="BI134" i="2"/>
  <c r="BH134" i="2"/>
  <c r="BG134" i="2"/>
  <c r="BE134" i="2"/>
  <c r="AA134" i="2"/>
  <c r="Y134" i="2"/>
  <c r="W134" i="2"/>
  <c r="BK134" i="2"/>
  <c r="BF134" i="2"/>
  <c r="BI133" i="2"/>
  <c r="BH133" i="2"/>
  <c r="BG133" i="2"/>
  <c r="BE133" i="2"/>
  <c r="AA133" i="2"/>
  <c r="Y133" i="2"/>
  <c r="W133" i="2"/>
  <c r="BK133" i="2"/>
  <c r="BF133" i="2"/>
  <c r="BI132" i="2"/>
  <c r="BH132" i="2"/>
  <c r="BG132" i="2"/>
  <c r="BE132" i="2"/>
  <c r="AA132" i="2"/>
  <c r="Y132" i="2"/>
  <c r="W132" i="2"/>
  <c r="BK132" i="2"/>
  <c r="BF132" i="2"/>
  <c r="BI131" i="2"/>
  <c r="BH131" i="2"/>
  <c r="BG131" i="2"/>
  <c r="BE131" i="2"/>
  <c r="AA131" i="2"/>
  <c r="Y131" i="2"/>
  <c r="W131" i="2"/>
  <c r="BK131" i="2"/>
  <c r="BF131" i="2"/>
  <c r="BI130" i="2"/>
  <c r="BH130" i="2"/>
  <c r="BG130" i="2"/>
  <c r="BE130" i="2"/>
  <c r="AA130" i="2"/>
  <c r="Y130" i="2"/>
  <c r="W130" i="2"/>
  <c r="BK130" i="2"/>
  <c r="BF130" i="2"/>
  <c r="BI129" i="2"/>
  <c r="BH129" i="2"/>
  <c r="BG129" i="2"/>
  <c r="BE129" i="2"/>
  <c r="AA129" i="2"/>
  <c r="AA126" i="2" s="1"/>
  <c r="Y129" i="2"/>
  <c r="W129" i="2"/>
  <c r="BK129" i="2"/>
  <c r="BF129" i="2"/>
  <c r="BI128" i="2"/>
  <c r="BH128" i="2"/>
  <c r="BG128" i="2"/>
  <c r="BE128" i="2"/>
  <c r="AA128" i="2"/>
  <c r="Y128" i="2"/>
  <c r="W128" i="2"/>
  <c r="BK128" i="2"/>
  <c r="BF128" i="2"/>
  <c r="BI127" i="2"/>
  <c r="BH127" i="2"/>
  <c r="BG127" i="2"/>
  <c r="BE127" i="2"/>
  <c r="AA127" i="2"/>
  <c r="Y127" i="2"/>
  <c r="W127" i="2"/>
  <c r="BK127" i="2"/>
  <c r="BF127" i="2"/>
  <c r="BI125" i="2"/>
  <c r="BH125" i="2"/>
  <c r="BG125" i="2"/>
  <c r="BE125" i="2"/>
  <c r="AA125" i="2"/>
  <c r="AA124" i="2"/>
  <c r="Y125" i="2"/>
  <c r="Y124" i="2" s="1"/>
  <c r="W125" i="2"/>
  <c r="W124" i="2"/>
  <c r="BK125" i="2"/>
  <c r="BK124" i="2" s="1"/>
  <c r="BF125" i="2"/>
  <c r="BI123" i="2"/>
  <c r="BH123" i="2"/>
  <c r="BG123" i="2"/>
  <c r="BE123" i="2"/>
  <c r="AA123" i="2"/>
  <c r="AA122" i="2" s="1"/>
  <c r="Y123" i="2"/>
  <c r="Y122" i="2"/>
  <c r="W123" i="2"/>
  <c r="W122" i="2" s="1"/>
  <c r="BK123" i="2"/>
  <c r="BK122" i="2" s="1"/>
  <c r="BF123" i="2"/>
  <c r="M116" i="2"/>
  <c r="F116" i="2"/>
  <c r="F114" i="2"/>
  <c r="F112" i="2"/>
  <c r="AS91" i="1"/>
  <c r="M85" i="2"/>
  <c r="F85" i="2"/>
  <c r="F83" i="2"/>
  <c r="F81" i="2"/>
  <c r="O23" i="2"/>
  <c r="E23" i="2"/>
  <c r="M117" i="2" s="1"/>
  <c r="O22" i="2"/>
  <c r="O17" i="2"/>
  <c r="E17" i="2"/>
  <c r="F86" i="2" s="1"/>
  <c r="O16" i="2"/>
  <c r="M83" i="2"/>
  <c r="F6" i="2"/>
  <c r="F109" i="2" s="1"/>
  <c r="AS119" i="1"/>
  <c r="AM83" i="1"/>
  <c r="L83" i="1"/>
  <c r="AM82" i="1"/>
  <c r="L82" i="1"/>
  <c r="AM80" i="1"/>
  <c r="L80" i="1"/>
  <c r="L78" i="1"/>
  <c r="L77" i="1"/>
  <c r="Y126" i="2" l="1"/>
  <c r="W195" i="6"/>
  <c r="W231" i="6"/>
  <c r="W119" i="7"/>
  <c r="W118" i="7" s="1"/>
  <c r="W117" i="7" s="1"/>
  <c r="W116" i="7" s="1"/>
  <c r="AU97" i="1" s="1"/>
  <c r="AA120" i="8"/>
  <c r="Y250" i="12"/>
  <c r="AA264" i="12"/>
  <c r="AA165" i="15"/>
  <c r="W117" i="21"/>
  <c r="W116" i="21" s="1"/>
  <c r="W115" i="21" s="1"/>
  <c r="AU116" i="1" s="1"/>
  <c r="F86" i="24"/>
  <c r="AA126" i="4"/>
  <c r="W137" i="5"/>
  <c r="AA121" i="2"/>
  <c r="F122" i="3"/>
  <c r="AA180" i="3"/>
  <c r="AA179" i="3" s="1"/>
  <c r="Y180" i="3"/>
  <c r="Y212" i="3"/>
  <c r="Y209" i="3" s="1"/>
  <c r="W126" i="4"/>
  <c r="W136" i="4"/>
  <c r="W131" i="4" s="1"/>
  <c r="W130" i="4" s="1"/>
  <c r="F86" i="5"/>
  <c r="Y137" i="5"/>
  <c r="AA204" i="5"/>
  <c r="W234" i="5"/>
  <c r="W233" i="5" s="1"/>
  <c r="AA242" i="5"/>
  <c r="AA241" i="5" s="1"/>
  <c r="W128" i="6"/>
  <c r="W127" i="6" s="1"/>
  <c r="AA128" i="6"/>
  <c r="AA127" i="6" s="1"/>
  <c r="W191" i="6"/>
  <c r="W139" i="6" s="1"/>
  <c r="W126" i="6" s="1"/>
  <c r="BK191" i="6"/>
  <c r="AA191" i="6"/>
  <c r="AA211" i="6"/>
  <c r="AA210" i="6" s="1"/>
  <c r="Y119" i="7"/>
  <c r="Y118" i="7" s="1"/>
  <c r="Y117" i="7" s="1"/>
  <c r="Y116" i="7" s="1"/>
  <c r="F78" i="8"/>
  <c r="M86" i="11"/>
  <c r="M86" i="12"/>
  <c r="Y145" i="12"/>
  <c r="Y152" i="12"/>
  <c r="AA160" i="13"/>
  <c r="W160" i="13"/>
  <c r="W174" i="13"/>
  <c r="AA179" i="13"/>
  <c r="F78" i="14"/>
  <c r="F130" i="14"/>
  <c r="M86" i="14"/>
  <c r="BK213" i="14"/>
  <c r="AA135" i="16"/>
  <c r="AA134" i="16" s="1"/>
  <c r="BK143" i="19"/>
  <c r="M112" i="21"/>
  <c r="Y118" i="22"/>
  <c r="F104" i="23"/>
  <c r="W117" i="23"/>
  <c r="W116" i="23" s="1"/>
  <c r="W115" i="23" s="1"/>
  <c r="AU118" i="1" s="1"/>
  <c r="M86" i="24"/>
  <c r="BK142" i="24"/>
  <c r="W126" i="2"/>
  <c r="W121" i="2" s="1"/>
  <c r="W120" i="2" s="1"/>
  <c r="AU91" i="1" s="1"/>
  <c r="Y123" i="4"/>
  <c r="Y160" i="3"/>
  <c r="AA195" i="3"/>
  <c r="W195" i="3"/>
  <c r="W172" i="2"/>
  <c r="W171" i="2" s="1"/>
  <c r="W170" i="2" s="1"/>
  <c r="AA127" i="3"/>
  <c r="W127" i="3"/>
  <c r="AA132" i="4"/>
  <c r="AA131" i="4" s="1"/>
  <c r="AA130" i="4" s="1"/>
  <c r="M86" i="5"/>
  <c r="AA145" i="5"/>
  <c r="Y128" i="6"/>
  <c r="Y127" i="6" s="1"/>
  <c r="W211" i="6"/>
  <c r="W210" i="6" s="1"/>
  <c r="AA231" i="6"/>
  <c r="AA230" i="6" s="1"/>
  <c r="AA119" i="7"/>
  <c r="AA118" i="7" s="1"/>
  <c r="AA117" i="7" s="1"/>
  <c r="AA116" i="7" s="1"/>
  <c r="BK125" i="9"/>
  <c r="AA207" i="9"/>
  <c r="W218" i="9"/>
  <c r="Y118" i="10"/>
  <c r="BK137" i="12"/>
  <c r="Y137" i="12"/>
  <c r="F120" i="13"/>
  <c r="W133" i="13"/>
  <c r="BK133" i="13"/>
  <c r="Y160" i="13"/>
  <c r="Y202" i="13"/>
  <c r="Y201" i="13" s="1"/>
  <c r="Y143" i="14"/>
  <c r="Y146" i="14"/>
  <c r="Y230" i="14"/>
  <c r="Y229" i="14" s="1"/>
  <c r="M121" i="15"/>
  <c r="AA168" i="15"/>
  <c r="Y168" i="15"/>
  <c r="Y192" i="15"/>
  <c r="Y191" i="15" s="1"/>
  <c r="F119" i="16"/>
  <c r="W135" i="16"/>
  <c r="W134" i="16" s="1"/>
  <c r="F118" i="17"/>
  <c r="Y175" i="17"/>
  <c r="Y122" i="18"/>
  <c r="Y121" i="18" s="1"/>
  <c r="F86" i="19"/>
  <c r="Y143" i="19"/>
  <c r="H37" i="20"/>
  <c r="BC115" i="1" s="1"/>
  <c r="Y117" i="20"/>
  <c r="Y116" i="20" s="1"/>
  <c r="Y115" i="20" s="1"/>
  <c r="F113" i="22"/>
  <c r="M86" i="22"/>
  <c r="AS113" i="1"/>
  <c r="AW115" i="1"/>
  <c r="AT115" i="1" s="1"/>
  <c r="H36" i="19"/>
  <c r="BB114" i="1" s="1"/>
  <c r="BK135" i="16"/>
  <c r="BK140" i="16"/>
  <c r="BK139" i="16" s="1"/>
  <c r="BK165" i="15"/>
  <c r="BK164" i="15" s="1"/>
  <c r="BK126" i="15"/>
  <c r="BK208" i="14"/>
  <c r="BK186" i="14"/>
  <c r="BK173" i="14"/>
  <c r="BK162" i="14" s="1"/>
  <c r="AS105" i="1"/>
  <c r="AS104" i="1" s="1"/>
  <c r="BK197" i="13"/>
  <c r="BK206" i="13"/>
  <c r="BK160" i="13"/>
  <c r="BK132" i="13" s="1"/>
  <c r="BK259" i="12"/>
  <c r="BK250" i="12"/>
  <c r="BK220" i="12"/>
  <c r="BK203" i="12"/>
  <c r="BK182" i="12" s="1"/>
  <c r="BK191" i="12"/>
  <c r="BK183" i="12"/>
  <c r="BK151" i="11"/>
  <c r="BK118" i="11"/>
  <c r="BK151" i="10"/>
  <c r="BK163" i="9"/>
  <c r="AS98" i="1"/>
  <c r="AS95" i="1"/>
  <c r="BK195" i="3"/>
  <c r="BK185" i="3"/>
  <c r="BK160" i="3"/>
  <c r="BK126" i="2"/>
  <c r="BK121" i="2" s="1"/>
  <c r="M83" i="5"/>
  <c r="M116" i="16"/>
  <c r="M119" i="3"/>
  <c r="M83" i="6"/>
  <c r="M127" i="14"/>
  <c r="M115" i="17"/>
  <c r="M83" i="19"/>
  <c r="BK126" i="4"/>
  <c r="BK123" i="4" s="1"/>
  <c r="AA139" i="6"/>
  <c r="BK172" i="2"/>
  <c r="Y126" i="3"/>
  <c r="AA160" i="3"/>
  <c r="AA126" i="3" s="1"/>
  <c r="Y162" i="24"/>
  <c r="Y132" i="4"/>
  <c r="AA137" i="5"/>
  <c r="BK242" i="5"/>
  <c r="BK241" i="5" s="1"/>
  <c r="BK140" i="6"/>
  <c r="BK195" i="6"/>
  <c r="Y211" i="6"/>
  <c r="Y210" i="6" s="1"/>
  <c r="Y231" i="6"/>
  <c r="Y230" i="6" s="1"/>
  <c r="BK119" i="7"/>
  <c r="BK151" i="9"/>
  <c r="BK118" i="10"/>
  <c r="BK117" i="10" s="1"/>
  <c r="AA118" i="10"/>
  <c r="W178" i="15"/>
  <c r="BF192" i="18"/>
  <c r="AC128" i="3"/>
  <c r="M118" i="15"/>
  <c r="M83" i="15"/>
  <c r="M83" i="21"/>
  <c r="M109" i="21"/>
  <c r="BK127" i="3"/>
  <c r="BK180" i="3"/>
  <c r="BK212" i="3"/>
  <c r="BK209" i="3" s="1"/>
  <c r="M83" i="4"/>
  <c r="F86" i="4"/>
  <c r="BK132" i="4"/>
  <c r="Y136" i="4"/>
  <c r="W158" i="5"/>
  <c r="AA188" i="5"/>
  <c r="W226" i="5"/>
  <c r="W256" i="5"/>
  <c r="W255" i="5" s="1"/>
  <c r="M86" i="6"/>
  <c r="BK211" i="6"/>
  <c r="BK231" i="6"/>
  <c r="BK230" i="6" s="1"/>
  <c r="Y190" i="8"/>
  <c r="Y125" i="9"/>
  <c r="Y156" i="9"/>
  <c r="M83" i="10"/>
  <c r="M110" i="10"/>
  <c r="F121" i="15"/>
  <c r="F86" i="15"/>
  <c r="F85" i="18"/>
  <c r="F117" i="18"/>
  <c r="AA117" i="20"/>
  <c r="AA116" i="20" s="1"/>
  <c r="AA115" i="20" s="1"/>
  <c r="W160" i="3"/>
  <c r="W126" i="3" s="1"/>
  <c r="W120" i="8"/>
  <c r="AA164" i="15"/>
  <c r="AA163" i="15" s="1"/>
  <c r="Y121" i="2"/>
  <c r="Y172" i="2"/>
  <c r="Y171" i="2" s="1"/>
  <c r="Y170" i="2" s="1"/>
  <c r="Y185" i="3"/>
  <c r="Y179" i="3" s="1"/>
  <c r="Y178" i="3" s="1"/>
  <c r="BK136" i="4"/>
  <c r="Y156" i="4"/>
  <c r="W145" i="5"/>
  <c r="AA184" i="5"/>
  <c r="AA183" i="5" s="1"/>
  <c r="AA195" i="5"/>
  <c r="W242" i="5"/>
  <c r="W241" i="5" s="1"/>
  <c r="AA263" i="5"/>
  <c r="F78" i="6"/>
  <c r="Y191" i="6"/>
  <c r="H38" i="7"/>
  <c r="BD97" i="1" s="1"/>
  <c r="F115" i="8"/>
  <c r="M86" i="8"/>
  <c r="W166" i="8"/>
  <c r="AA151" i="9"/>
  <c r="W156" i="9"/>
  <c r="Y163" i="9"/>
  <c r="Y174" i="9"/>
  <c r="Y207" i="9"/>
  <c r="BK218" i="9"/>
  <c r="AS101" i="1"/>
  <c r="BK140" i="14"/>
  <c r="W168" i="15"/>
  <c r="W164" i="15" s="1"/>
  <c r="W163" i="15" s="1"/>
  <c r="AA178" i="15"/>
  <c r="F110" i="18"/>
  <c r="F78" i="18"/>
  <c r="BF126" i="18"/>
  <c r="AA137" i="12"/>
  <c r="BK145" i="12"/>
  <c r="BK160" i="12"/>
  <c r="Y220" i="12"/>
  <c r="Y219" i="12" s="1"/>
  <c r="Y238" i="12"/>
  <c r="BK264" i="12"/>
  <c r="BK174" i="13"/>
  <c r="AA174" i="13"/>
  <c r="W191" i="13"/>
  <c r="AA206" i="13"/>
  <c r="AA205" i="13" s="1"/>
  <c r="BK143" i="14"/>
  <c r="W220" i="14"/>
  <c r="W219" i="14" s="1"/>
  <c r="BK220" i="14"/>
  <c r="Y126" i="15"/>
  <c r="BK168" i="15"/>
  <c r="BK178" i="15"/>
  <c r="Y124" i="16"/>
  <c r="Y123" i="16" s="1"/>
  <c r="Y125" i="17"/>
  <c r="Y122" i="17" s="1"/>
  <c r="BK140" i="17"/>
  <c r="BK195" i="17"/>
  <c r="BK125" i="18"/>
  <c r="AA135" i="18"/>
  <c r="H37" i="18"/>
  <c r="BD112" i="1" s="1"/>
  <c r="BF145" i="18"/>
  <c r="BK118" i="19"/>
  <c r="BK117" i="19" s="1"/>
  <c r="AV114" i="1"/>
  <c r="BA115" i="1"/>
  <c r="Y117" i="21"/>
  <c r="Y116" i="21" s="1"/>
  <c r="Y115" i="21" s="1"/>
  <c r="H37" i="21"/>
  <c r="BC116" i="1" s="1"/>
  <c r="AW117" i="1"/>
  <c r="BK117" i="23"/>
  <c r="BK116" i="23" s="1"/>
  <c r="Y156" i="24"/>
  <c r="BK162" i="24"/>
  <c r="BK174" i="9"/>
  <c r="BK207" i="9"/>
  <c r="Y218" i="9"/>
  <c r="H37" i="10"/>
  <c r="BC102" i="1" s="1"/>
  <c r="W118" i="10"/>
  <c r="Y151" i="10"/>
  <c r="Y117" i="10" s="1"/>
  <c r="Y116" i="10" s="1"/>
  <c r="Y151" i="11"/>
  <c r="AZ103" i="1"/>
  <c r="BK152" i="12"/>
  <c r="AA152" i="12"/>
  <c r="Y183" i="12"/>
  <c r="Y191" i="12"/>
  <c r="Y203" i="12"/>
  <c r="Y133" i="13"/>
  <c r="Y179" i="13"/>
  <c r="Y191" i="13"/>
  <c r="Y190" i="13" s="1"/>
  <c r="Y140" i="14"/>
  <c r="W146" i="14"/>
  <c r="Y173" i="14"/>
  <c r="Y162" i="14" s="1"/>
  <c r="Y213" i="14"/>
  <c r="Y207" i="14" s="1"/>
  <c r="Y161" i="14" s="1"/>
  <c r="AA220" i="14"/>
  <c r="AA219" i="14" s="1"/>
  <c r="Y148" i="15"/>
  <c r="W124" i="16"/>
  <c r="AA140" i="16"/>
  <c r="AA139" i="16" s="1"/>
  <c r="AA133" i="16" s="1"/>
  <c r="W140" i="17"/>
  <c r="Y170" i="17"/>
  <c r="BK175" i="17"/>
  <c r="AA125" i="18"/>
  <c r="AA121" i="18" s="1"/>
  <c r="W125" i="18"/>
  <c r="W121" i="18" s="1"/>
  <c r="H35" i="18"/>
  <c r="BB112" i="1" s="1"/>
  <c r="BF139" i="18"/>
  <c r="AA138" i="18"/>
  <c r="BK138" i="18"/>
  <c r="BK132" i="18" s="1"/>
  <c r="BK191" i="18"/>
  <c r="M86" i="19"/>
  <c r="W143" i="19"/>
  <c r="BK117" i="21"/>
  <c r="BK118" i="22"/>
  <c r="Y124" i="22"/>
  <c r="Y117" i="22" s="1"/>
  <c r="Y116" i="22" s="1"/>
  <c r="Y142" i="24"/>
  <c r="AA163" i="9"/>
  <c r="AA145" i="12"/>
  <c r="Y160" i="12"/>
  <c r="AA183" i="12"/>
  <c r="AA191" i="12"/>
  <c r="AA203" i="12"/>
  <c r="BK238" i="12"/>
  <c r="Y264" i="12"/>
  <c r="Y249" i="12" s="1"/>
  <c r="Y174" i="13"/>
  <c r="BK179" i="13"/>
  <c r="W197" i="13"/>
  <c r="AA202" i="13"/>
  <c r="AA201" i="13" s="1"/>
  <c r="W173" i="14"/>
  <c r="W186" i="14"/>
  <c r="BK230" i="14"/>
  <c r="BK148" i="15"/>
  <c r="Y165" i="15"/>
  <c r="Y164" i="15" s="1"/>
  <c r="Y163" i="15" s="1"/>
  <c r="BK124" i="16"/>
  <c r="Y135" i="16"/>
  <c r="Y134" i="16" s="1"/>
  <c r="W140" i="16"/>
  <c r="W139" i="16" s="1"/>
  <c r="W133" i="16" s="1"/>
  <c r="BK125" i="17"/>
  <c r="Y140" i="17"/>
  <c r="W170" i="17"/>
  <c r="BK170" i="17"/>
  <c r="Y195" i="17"/>
  <c r="Y139" i="17" s="1"/>
  <c r="Y138" i="17" s="1"/>
  <c r="BF123" i="18"/>
  <c r="BF134" i="18"/>
  <c r="AW112" i="1" s="1"/>
  <c r="Y135" i="18"/>
  <c r="AA144" i="18"/>
  <c r="W144" i="18"/>
  <c r="BK144" i="18"/>
  <c r="Y144" i="18"/>
  <c r="BF119" i="19"/>
  <c r="BA114" i="1" s="1"/>
  <c r="Y118" i="19"/>
  <c r="Y117" i="19" s="1"/>
  <c r="Y116" i="19" s="1"/>
  <c r="BF144" i="19"/>
  <c r="W117" i="20"/>
  <c r="W116" i="20" s="1"/>
  <c r="W115" i="20" s="1"/>
  <c r="AU115" i="1" s="1"/>
  <c r="W128" i="24"/>
  <c r="BK150" i="24"/>
  <c r="AA174" i="8"/>
  <c r="F117" i="2"/>
  <c r="AS90" i="1"/>
  <c r="M114" i="2"/>
  <c r="AZ91" i="1"/>
  <c r="H36" i="2"/>
  <c r="BB91" i="1" s="1"/>
  <c r="H37" i="2"/>
  <c r="BC91" i="1" s="1"/>
  <c r="H38" i="2"/>
  <c r="BD91" i="1" s="1"/>
  <c r="H36" i="3"/>
  <c r="BB92" i="1" s="1"/>
  <c r="H37" i="3"/>
  <c r="BC92" i="1" s="1"/>
  <c r="AZ92" i="1"/>
  <c r="H38" i="3"/>
  <c r="BD92" i="1" s="1"/>
  <c r="H38" i="4"/>
  <c r="BD93" i="1" s="1"/>
  <c r="H36" i="4"/>
  <c r="BB93" i="1" s="1"/>
  <c r="W184" i="5"/>
  <c r="Y184" i="5"/>
  <c r="W188" i="5"/>
  <c r="W195" i="5"/>
  <c r="W204" i="5"/>
  <c r="W194" i="5" s="1"/>
  <c r="Y263" i="5"/>
  <c r="H36" i="5"/>
  <c r="BB94" i="1" s="1"/>
  <c r="AA226" i="5"/>
  <c r="AA194" i="5" s="1"/>
  <c r="BK137" i="5"/>
  <c r="H38" i="5"/>
  <c r="BD94" i="1" s="1"/>
  <c r="Y145" i="5"/>
  <c r="AA158" i="5"/>
  <c r="BK184" i="5"/>
  <c r="Y204" i="5"/>
  <c r="Y226" i="5"/>
  <c r="AA234" i="5"/>
  <c r="AA233" i="5" s="1"/>
  <c r="AA256" i="5"/>
  <c r="AA255" i="5" s="1"/>
  <c r="BK263" i="5"/>
  <c r="BK204" i="5"/>
  <c r="BK158" i="5"/>
  <c r="Y158" i="5"/>
  <c r="Y136" i="5" s="1"/>
  <c r="F78" i="5"/>
  <c r="BK188" i="5"/>
  <c r="Y188" i="5"/>
  <c r="Y242" i="5"/>
  <c r="Y241" i="5" s="1"/>
  <c r="BK226" i="5"/>
  <c r="H38" i="6"/>
  <c r="BD96" i="1" s="1"/>
  <c r="H36" i="6"/>
  <c r="BB96" i="1" s="1"/>
  <c r="H37" i="6"/>
  <c r="BC96" i="1" s="1"/>
  <c r="W230" i="6"/>
  <c r="H36" i="7"/>
  <c r="BB97" i="1" s="1"/>
  <c r="H37" i="7"/>
  <c r="BC97" i="1" s="1"/>
  <c r="W174" i="8"/>
  <c r="AA166" i="8"/>
  <c r="W190" i="8"/>
  <c r="H37" i="8"/>
  <c r="BC99" i="1" s="1"/>
  <c r="H38" i="8"/>
  <c r="BD99" i="1" s="1"/>
  <c r="H36" i="8"/>
  <c r="BB99" i="1" s="1"/>
  <c r="H37" i="9"/>
  <c r="BC100" i="1" s="1"/>
  <c r="AZ100" i="1"/>
  <c r="AV100" i="1"/>
  <c r="AV102" i="1"/>
  <c r="H38" i="10"/>
  <c r="BD102" i="1" s="1"/>
  <c r="AZ102" i="1"/>
  <c r="H37" i="11"/>
  <c r="BC103" i="1" s="1"/>
  <c r="BC101" i="1" s="1"/>
  <c r="AY101" i="1" s="1"/>
  <c r="AV103" i="1"/>
  <c r="AZ106" i="1"/>
  <c r="BC106" i="1"/>
  <c r="AV106" i="1"/>
  <c r="AZ107" i="1"/>
  <c r="H37" i="13"/>
  <c r="BC107" i="1" s="1"/>
  <c r="AV109" i="1"/>
  <c r="AZ109" i="1"/>
  <c r="H36" i="15"/>
  <c r="BB109" i="1" s="1"/>
  <c r="H38" i="15"/>
  <c r="BD109" i="1" s="1"/>
  <c r="H36" i="16"/>
  <c r="BB110" i="1" s="1"/>
  <c r="AV110" i="1"/>
  <c r="H37" i="16"/>
  <c r="BC110" i="1" s="1"/>
  <c r="H36" i="17"/>
  <c r="BC111" i="1" s="1"/>
  <c r="AV111" i="1"/>
  <c r="AZ111" i="1"/>
  <c r="AZ115" i="1"/>
  <c r="H36" i="20"/>
  <c r="BB115" i="1" s="1"/>
  <c r="H38" i="20"/>
  <c r="BD115" i="1" s="1"/>
  <c r="H38" i="21"/>
  <c r="BD116" i="1" s="1"/>
  <c r="H36" i="21"/>
  <c r="BB116" i="1" s="1"/>
  <c r="H38" i="22"/>
  <c r="BD117" i="1" s="1"/>
  <c r="AV117" i="1"/>
  <c r="H37" i="23"/>
  <c r="BC118" i="1" s="1"/>
  <c r="H38" i="23"/>
  <c r="BD118" i="1" s="1"/>
  <c r="AZ118" i="1"/>
  <c r="H36" i="23"/>
  <c r="BB118" i="1" s="1"/>
  <c r="Y120" i="2"/>
  <c r="BK171" i="2"/>
  <c r="AA120" i="2"/>
  <c r="BK126" i="3"/>
  <c r="M113" i="7"/>
  <c r="M86" i="7"/>
  <c r="W160" i="12"/>
  <c r="BK215" i="13"/>
  <c r="AV91" i="1"/>
  <c r="AV92" i="1"/>
  <c r="M86" i="4"/>
  <c r="W123" i="4"/>
  <c r="Y195" i="5"/>
  <c r="BK256" i="5"/>
  <c r="Y256" i="5"/>
  <c r="AZ96" i="1"/>
  <c r="AV97" i="1"/>
  <c r="AZ97" i="1"/>
  <c r="Y120" i="8"/>
  <c r="Y166" i="8"/>
  <c r="Y174" i="8"/>
  <c r="AA125" i="9"/>
  <c r="AA174" i="9"/>
  <c r="W174" i="9"/>
  <c r="W207" i="9"/>
  <c r="F113" i="11"/>
  <c r="F86" i="11"/>
  <c r="BK205" i="13"/>
  <c r="AV99" i="1"/>
  <c r="AZ99" i="1"/>
  <c r="AZ98" i="1" s="1"/>
  <c r="AV98" i="1" s="1"/>
  <c r="M86" i="2"/>
  <c r="F78" i="3"/>
  <c r="M86" i="3"/>
  <c r="W179" i="3"/>
  <c r="W209" i="3"/>
  <c r="AA209" i="3"/>
  <c r="AV93" i="1"/>
  <c r="AZ93" i="1"/>
  <c r="H37" i="4"/>
  <c r="BC93" i="1" s="1"/>
  <c r="AV94" i="1"/>
  <c r="AZ94" i="1"/>
  <c r="H37" i="5"/>
  <c r="BC94" i="1" s="1"/>
  <c r="BK195" i="5"/>
  <c r="AA126" i="6"/>
  <c r="F105" i="7"/>
  <c r="F78" i="7"/>
  <c r="BK120" i="8"/>
  <c r="BK166" i="8"/>
  <c r="BK174" i="8"/>
  <c r="BK190" i="8"/>
  <c r="M119" i="9"/>
  <c r="M86" i="9"/>
  <c r="H38" i="9"/>
  <c r="BD100" i="1" s="1"/>
  <c r="W125" i="9"/>
  <c r="H36" i="9"/>
  <c r="BB100" i="1" s="1"/>
  <c r="W151" i="9"/>
  <c r="W163" i="9"/>
  <c r="AA218" i="9"/>
  <c r="F86" i="10"/>
  <c r="F113" i="10"/>
  <c r="BK201" i="13"/>
  <c r="BK210" i="6"/>
  <c r="F111" i="9"/>
  <c r="F78" i="9"/>
  <c r="F78" i="2"/>
  <c r="AA123" i="4"/>
  <c r="AA122" i="4" s="1"/>
  <c r="BK234" i="5"/>
  <c r="Y234" i="5"/>
  <c r="Y233" i="5" s="1"/>
  <c r="BK127" i="6"/>
  <c r="Y140" i="6"/>
  <c r="Y139" i="6" s="1"/>
  <c r="M129" i="12"/>
  <c r="M83" i="12"/>
  <c r="AV96" i="1"/>
  <c r="M83" i="9"/>
  <c r="F86" i="9"/>
  <c r="F78" i="10"/>
  <c r="BK117" i="11"/>
  <c r="Y118" i="11"/>
  <c r="Y117" i="11" s="1"/>
  <c r="Y116" i="11" s="1"/>
  <c r="AA151" i="11"/>
  <c r="W151" i="11"/>
  <c r="W118" i="11" s="1"/>
  <c r="W117" i="11" s="1"/>
  <c r="W116" i="11" s="1"/>
  <c r="AU103" i="1" s="1"/>
  <c r="BD106" i="1"/>
  <c r="W137" i="12"/>
  <c r="BB106" i="1"/>
  <c r="AA220" i="12"/>
  <c r="W238" i="12"/>
  <c r="W250" i="12"/>
  <c r="AA250" i="12"/>
  <c r="AA249" i="12" s="1"/>
  <c r="W259" i="12"/>
  <c r="M125" i="13"/>
  <c r="M83" i="13"/>
  <c r="AZ108" i="1"/>
  <c r="AV108" i="1"/>
  <c r="BK219" i="14"/>
  <c r="H36" i="10"/>
  <c r="BB102" i="1" s="1"/>
  <c r="M110" i="11"/>
  <c r="M83" i="11"/>
  <c r="AA118" i="11"/>
  <c r="AA117" i="11" s="1"/>
  <c r="AA116" i="11" s="1"/>
  <c r="F132" i="12"/>
  <c r="F86" i="12"/>
  <c r="W145" i="12"/>
  <c r="W152" i="12"/>
  <c r="AA160" i="12"/>
  <c r="W183" i="12"/>
  <c r="W191" i="12"/>
  <c r="W203" i="12"/>
  <c r="W220" i="12"/>
  <c r="W264" i="12"/>
  <c r="H38" i="13"/>
  <c r="BD107" i="1" s="1"/>
  <c r="Y206" i="13"/>
  <c r="Y205" i="13" s="1"/>
  <c r="H38" i="14"/>
  <c r="BD108" i="1" s="1"/>
  <c r="BK146" i="14"/>
  <c r="AA151" i="10"/>
  <c r="AA117" i="10" s="1"/>
  <c r="AA116" i="10" s="1"/>
  <c r="W151" i="10"/>
  <c r="H38" i="11"/>
  <c r="BD103" i="1" s="1"/>
  <c r="BD101" i="1" s="1"/>
  <c r="H36" i="11"/>
  <c r="BB103" i="1" s="1"/>
  <c r="AA238" i="12"/>
  <c r="BK249" i="12"/>
  <c r="F128" i="13"/>
  <c r="F86" i="13"/>
  <c r="AA133" i="13"/>
  <c r="H36" i="13"/>
  <c r="BB107" i="1" s="1"/>
  <c r="AV107" i="1"/>
  <c r="BK190" i="13"/>
  <c r="BK229" i="14"/>
  <c r="W179" i="13"/>
  <c r="W132" i="13" s="1"/>
  <c r="AA197" i="13"/>
  <c r="W135" i="14"/>
  <c r="W134" i="14" s="1"/>
  <c r="AA135" i="14"/>
  <c r="H36" i="14"/>
  <c r="BB108" i="1" s="1"/>
  <c r="AA213" i="14"/>
  <c r="AA207" i="14" s="1"/>
  <c r="W213" i="14"/>
  <c r="W207" i="14" s="1"/>
  <c r="AA230" i="14"/>
  <c r="AA229" i="14" s="1"/>
  <c r="W230" i="14"/>
  <c r="W229" i="14" s="1"/>
  <c r="AA126" i="15"/>
  <c r="AA125" i="15" s="1"/>
  <c r="H37" i="15"/>
  <c r="BC109" i="1" s="1"/>
  <c r="BA110" i="1"/>
  <c r="AA124" i="16"/>
  <c r="AA123" i="16" s="1"/>
  <c r="H38" i="16"/>
  <c r="BD110" i="1" s="1"/>
  <c r="W123" i="16"/>
  <c r="Y138" i="18"/>
  <c r="AA191" i="13"/>
  <c r="W206" i="13"/>
  <c r="W205" i="13" s="1"/>
  <c r="BK135" i="14"/>
  <c r="AA163" i="14"/>
  <c r="W163" i="14"/>
  <c r="BK134" i="16"/>
  <c r="Y135" i="14"/>
  <c r="H37" i="14"/>
  <c r="BC108" i="1" s="1"/>
  <c r="AA146" i="14"/>
  <c r="AA186" i="14"/>
  <c r="W126" i="15"/>
  <c r="W125" i="15" s="1"/>
  <c r="W124" i="15" s="1"/>
  <c r="AU109" i="1" s="1"/>
  <c r="AZ112" i="1"/>
  <c r="M119" i="16"/>
  <c r="M86" i="16"/>
  <c r="AZ110" i="1"/>
  <c r="Y140" i="16"/>
  <c r="Y139" i="16" s="1"/>
  <c r="H35" i="17"/>
  <c r="BB111" i="1" s="1"/>
  <c r="H36" i="18"/>
  <c r="BC112" i="1" s="1"/>
  <c r="W118" i="19"/>
  <c r="AA140" i="17"/>
  <c r="AA170" i="17"/>
  <c r="AA175" i="17"/>
  <c r="W175" i="17"/>
  <c r="Y132" i="18"/>
  <c r="BA116" i="1"/>
  <c r="AW116" i="1"/>
  <c r="BK192" i="15"/>
  <c r="F111" i="16"/>
  <c r="F78" i="16"/>
  <c r="AW110" i="1"/>
  <c r="BA111" i="1"/>
  <c r="AW111" i="1"/>
  <c r="AA125" i="17"/>
  <c r="AA122" i="17" s="1"/>
  <c r="H37" i="17"/>
  <c r="BD111" i="1" s="1"/>
  <c r="W125" i="17"/>
  <c r="W122" i="17" s="1"/>
  <c r="AA195" i="17"/>
  <c r="W195" i="17"/>
  <c r="F78" i="17"/>
  <c r="M85" i="17"/>
  <c r="M85" i="18"/>
  <c r="BK121" i="18"/>
  <c r="W132" i="18"/>
  <c r="AA118" i="19"/>
  <c r="AA117" i="19" s="1"/>
  <c r="AA116" i="19" s="1"/>
  <c r="H38" i="19"/>
  <c r="BD114" i="1" s="1"/>
  <c r="M112" i="20"/>
  <c r="M86" i="20"/>
  <c r="BK128" i="24"/>
  <c r="Y150" i="24"/>
  <c r="M114" i="18"/>
  <c r="AV112" i="1"/>
  <c r="AW114" i="1"/>
  <c r="AT114" i="1" s="1"/>
  <c r="F86" i="21"/>
  <c r="F112" i="21"/>
  <c r="Y117" i="23"/>
  <c r="Y116" i="23" s="1"/>
  <c r="Y115" i="23" s="1"/>
  <c r="AA117" i="23"/>
  <c r="AA116" i="23" s="1"/>
  <c r="AA115" i="23" s="1"/>
  <c r="AZ120" i="1"/>
  <c r="AZ119" i="1" s="1"/>
  <c r="AV119" i="1" s="1"/>
  <c r="AV120" i="1"/>
  <c r="BK116" i="21"/>
  <c r="AV116" i="1"/>
  <c r="AZ116" i="1"/>
  <c r="AA117" i="21"/>
  <c r="AA116" i="21" s="1"/>
  <c r="AA115" i="21" s="1"/>
  <c r="H38" i="24"/>
  <c r="BD120" i="1" s="1"/>
  <c r="BD119" i="1" s="1"/>
  <c r="H37" i="22"/>
  <c r="BC117" i="1" s="1"/>
  <c r="BK124" i="22"/>
  <c r="F112" i="23"/>
  <c r="F86" i="23"/>
  <c r="AW118" i="1"/>
  <c r="H36" i="24"/>
  <c r="BB120" i="1" s="1"/>
  <c r="BB119" i="1" s="1"/>
  <c r="AX119" i="1" s="1"/>
  <c r="AA142" i="24"/>
  <c r="BK147" i="24"/>
  <c r="W150" i="24"/>
  <c r="W156" i="24"/>
  <c r="AA162" i="24"/>
  <c r="F78" i="19"/>
  <c r="AZ117" i="1"/>
  <c r="AV118" i="1"/>
  <c r="AA128" i="24"/>
  <c r="AA127" i="24" s="1"/>
  <c r="AA123" i="24" s="1"/>
  <c r="W142" i="24"/>
  <c r="W162" i="24"/>
  <c r="AZ114" i="1"/>
  <c r="H37" i="19"/>
  <c r="BC114" i="1" s="1"/>
  <c r="BK117" i="20"/>
  <c r="BA117" i="1"/>
  <c r="W118" i="22"/>
  <c r="W117" i="22" s="1"/>
  <c r="W116" i="22" s="1"/>
  <c r="AU117" i="1" s="1"/>
  <c r="AA118" i="22"/>
  <c r="AA117" i="22" s="1"/>
  <c r="AA116" i="22" s="1"/>
  <c r="H36" i="22"/>
  <c r="BB117" i="1" s="1"/>
  <c r="BB113" i="1" s="1"/>
  <c r="AX113" i="1" s="1"/>
  <c r="M109" i="23"/>
  <c r="M83" i="23"/>
  <c r="H37" i="24"/>
  <c r="BC120" i="1" s="1"/>
  <c r="BC119" i="1" s="1"/>
  <c r="AY119" i="1" s="1"/>
  <c r="W120" i="18" l="1"/>
  <c r="AU112" i="1" s="1"/>
  <c r="Y183" i="5"/>
  <c r="AA182" i="12"/>
  <c r="AA132" i="18"/>
  <c r="AA120" i="18" s="1"/>
  <c r="W136" i="5"/>
  <c r="Y120" i="18"/>
  <c r="W139" i="17"/>
  <c r="W138" i="17" s="1"/>
  <c r="W117" i="10"/>
  <c r="W116" i="10" s="1"/>
  <c r="AU102" i="1" s="1"/>
  <c r="AU101" i="1" s="1"/>
  <c r="Y121" i="17"/>
  <c r="W162" i="14"/>
  <c r="AA178" i="3"/>
  <c r="Y136" i="12"/>
  <c r="BK207" i="14"/>
  <c r="AT117" i="1"/>
  <c r="BK139" i="17"/>
  <c r="BK138" i="17" s="1"/>
  <c r="AS89" i="1"/>
  <c r="AS88" i="1" s="1"/>
  <c r="AS87" i="1" s="1"/>
  <c r="BB98" i="1"/>
  <c r="AX98" i="1" s="1"/>
  <c r="BD95" i="1"/>
  <c r="BK139" i="6"/>
  <c r="BK126" i="6" s="1"/>
  <c r="BK131" i="4"/>
  <c r="BK130" i="4" s="1"/>
  <c r="BK179" i="3"/>
  <c r="W127" i="24"/>
  <c r="W123" i="24" s="1"/>
  <c r="AU120" i="1" s="1"/>
  <c r="AU119" i="1" s="1"/>
  <c r="AT112" i="1"/>
  <c r="BA112" i="1"/>
  <c r="BK116" i="10"/>
  <c r="Y125" i="3"/>
  <c r="AT110" i="1"/>
  <c r="W122" i="16"/>
  <c r="AU110" i="1" s="1"/>
  <c r="BK136" i="12"/>
  <c r="W182" i="12"/>
  <c r="AA219" i="12"/>
  <c r="W136" i="12"/>
  <c r="AA125" i="3"/>
  <c r="Y255" i="5"/>
  <c r="W122" i="4"/>
  <c r="AU93" i="1" s="1"/>
  <c r="AZ101" i="1"/>
  <c r="AV101" i="1" s="1"/>
  <c r="BC98" i="1"/>
  <c r="AY98" i="1" s="1"/>
  <c r="W119" i="8"/>
  <c r="W118" i="8" s="1"/>
  <c r="AU99" i="1" s="1"/>
  <c r="AU98" i="1" s="1"/>
  <c r="W125" i="6"/>
  <c r="AU96" i="1" s="1"/>
  <c r="AU95" i="1" s="1"/>
  <c r="AA136" i="5"/>
  <c r="AA182" i="5"/>
  <c r="BK123" i="16"/>
  <c r="Y182" i="12"/>
  <c r="Y181" i="12" s="1"/>
  <c r="Y125" i="15"/>
  <c r="Y124" i="15" s="1"/>
  <c r="Y131" i="4"/>
  <c r="Y130" i="4" s="1"/>
  <c r="Y122" i="4" s="1"/>
  <c r="BK125" i="15"/>
  <c r="W117" i="19"/>
  <c r="W116" i="19" s="1"/>
  <c r="AU114" i="1" s="1"/>
  <c r="W123" i="9"/>
  <c r="W122" i="9" s="1"/>
  <c r="AU100" i="1" s="1"/>
  <c r="AA119" i="8"/>
  <c r="AA118" i="8" s="1"/>
  <c r="Y127" i="24"/>
  <c r="Y123" i="24" s="1"/>
  <c r="BK117" i="22"/>
  <c r="BK116" i="22" s="1"/>
  <c r="Y133" i="16"/>
  <c r="Y122" i="16" s="1"/>
  <c r="Y134" i="14"/>
  <c r="Y133" i="14" s="1"/>
  <c r="AA124" i="15"/>
  <c r="AA132" i="13"/>
  <c r="Y189" i="13"/>
  <c r="W219" i="12"/>
  <c r="AA136" i="12"/>
  <c r="Y126" i="6"/>
  <c r="Y125" i="6" s="1"/>
  <c r="BK123" i="9"/>
  <c r="BK122" i="9" s="1"/>
  <c r="BK219" i="12"/>
  <c r="BK181" i="12" s="1"/>
  <c r="BC95" i="1"/>
  <c r="AY95" i="1" s="1"/>
  <c r="BK122" i="17"/>
  <c r="Y132" i="13"/>
  <c r="W190" i="13"/>
  <c r="W189" i="13" s="1"/>
  <c r="W131" i="13" s="1"/>
  <c r="AU107" i="1" s="1"/>
  <c r="Y123" i="9"/>
  <c r="Y122" i="9" s="1"/>
  <c r="BK118" i="7"/>
  <c r="BK117" i="7" s="1"/>
  <c r="BK116" i="7" s="1"/>
  <c r="BB90" i="1"/>
  <c r="AX90" i="1" s="1"/>
  <c r="BD90" i="1"/>
  <c r="BC90" i="1"/>
  <c r="AZ90" i="1"/>
  <c r="AV90" i="1" s="1"/>
  <c r="Y194" i="5"/>
  <c r="Y182" i="5" s="1"/>
  <c r="BK183" i="5"/>
  <c r="BK136" i="5"/>
  <c r="W183" i="5"/>
  <c r="W182" i="5" s="1"/>
  <c r="W135" i="5" s="1"/>
  <c r="AU94" i="1" s="1"/>
  <c r="BB95" i="1"/>
  <c r="AX95" i="1" s="1"/>
  <c r="AA125" i="6"/>
  <c r="Y119" i="8"/>
  <c r="Y118" i="8" s="1"/>
  <c r="BD98" i="1"/>
  <c r="AZ105" i="1"/>
  <c r="AV105" i="1" s="1"/>
  <c r="AT111" i="1"/>
  <c r="BD113" i="1"/>
  <c r="BC113" i="1"/>
  <c r="AY113" i="1" s="1"/>
  <c r="AZ113" i="1"/>
  <c r="AV113" i="1" s="1"/>
  <c r="AT118" i="1"/>
  <c r="BK161" i="14"/>
  <c r="BK233" i="5"/>
  <c r="AU113" i="1"/>
  <c r="W121" i="17"/>
  <c r="AU111" i="1" s="1"/>
  <c r="BD105" i="1"/>
  <c r="BK116" i="11"/>
  <c r="AZ95" i="1"/>
  <c r="AV95" i="1" s="1"/>
  <c r="BK178" i="3"/>
  <c r="BK115" i="21"/>
  <c r="BK120" i="18"/>
  <c r="BK134" i="14"/>
  <c r="BK255" i="5"/>
  <c r="BK127" i="24"/>
  <c r="AT116" i="1"/>
  <c r="BK115" i="23"/>
  <c r="BK116" i="19"/>
  <c r="BK191" i="15"/>
  <c r="AA139" i="17"/>
  <c r="AA138" i="17" s="1"/>
  <c r="AA121" i="17" s="1"/>
  <c r="W161" i="14"/>
  <c r="W133" i="14" s="1"/>
  <c r="AU108" i="1" s="1"/>
  <c r="AA190" i="13"/>
  <c r="AA189" i="13" s="1"/>
  <c r="AA134" i="14"/>
  <c r="BK189" i="13"/>
  <c r="W249" i="12"/>
  <c r="BK194" i="5"/>
  <c r="W178" i="3"/>
  <c r="W125" i="3" s="1"/>
  <c r="AU92" i="1" s="1"/>
  <c r="BK116" i="20"/>
  <c r="BC105" i="1"/>
  <c r="BK133" i="16"/>
  <c r="BK163" i="15"/>
  <c r="AA162" i="14"/>
  <c r="AA161" i="14" s="1"/>
  <c r="AA122" i="16"/>
  <c r="BB101" i="1"/>
  <c r="AX101" i="1" s="1"/>
  <c r="BB105" i="1"/>
  <c r="AA135" i="5"/>
  <c r="BK119" i="8"/>
  <c r="AA123" i="9"/>
  <c r="AA122" i="9" s="1"/>
  <c r="BK170" i="2"/>
  <c r="W181" i="12" l="1"/>
  <c r="W135" i="12" s="1"/>
  <c r="AU106" i="1" s="1"/>
  <c r="Y131" i="13"/>
  <c r="AA131" i="13"/>
  <c r="Y135" i="12"/>
  <c r="AA181" i="12"/>
  <c r="AA135" i="12" s="1"/>
  <c r="BC89" i="1"/>
  <c r="BC88" i="1" s="1"/>
  <c r="AU105" i="1"/>
  <c r="AU104" i="1" s="1"/>
  <c r="BK125" i="3"/>
  <c r="BK135" i="12"/>
  <c r="BD104" i="1"/>
  <c r="Y135" i="5"/>
  <c r="BD89" i="1"/>
  <c r="BD88" i="1" s="1"/>
  <c r="AY90" i="1"/>
  <c r="AU90" i="1"/>
  <c r="AU89" i="1" s="1"/>
  <c r="AU88" i="1" s="1"/>
  <c r="AU87" i="1" s="1"/>
  <c r="BB89" i="1"/>
  <c r="BB88" i="1" s="1"/>
  <c r="AZ104" i="1"/>
  <c r="AV104" i="1" s="1"/>
  <c r="BK122" i="4"/>
  <c r="BK124" i="15"/>
  <c r="BC104" i="1"/>
  <c r="AY104" i="1" s="1"/>
  <c r="AY105" i="1"/>
  <c r="AA133" i="14"/>
  <c r="BK123" i="24"/>
  <c r="BK133" i="14"/>
  <c r="BK115" i="20"/>
  <c r="BK125" i="6"/>
  <c r="BK121" i="17"/>
  <c r="BK182" i="5"/>
  <c r="BA118" i="1"/>
  <c r="BA113" i="1" s="1"/>
  <c r="AW113" i="1" s="1"/>
  <c r="AT113" i="1" s="1"/>
  <c r="BK120" i="2"/>
  <c r="BK131" i="13"/>
  <c r="AZ89" i="1"/>
  <c r="BB104" i="1"/>
  <c r="AX104" i="1" s="1"/>
  <c r="AX105" i="1"/>
  <c r="BK118" i="8"/>
  <c r="BK122" i="16"/>
  <c r="AY89" i="1" l="1"/>
  <c r="BD87" i="1"/>
  <c r="W35" i="1" s="1"/>
  <c r="AW97" i="1"/>
  <c r="AT97" i="1" s="1"/>
  <c r="BA97" i="1"/>
  <c r="AW100" i="1"/>
  <c r="AT100" i="1" s="1"/>
  <c r="BA100" i="1"/>
  <c r="AW103" i="1"/>
  <c r="AT103" i="1" s="1"/>
  <c r="BA103" i="1"/>
  <c r="AW92" i="1"/>
  <c r="AT92" i="1" s="1"/>
  <c r="BA92" i="1"/>
  <c r="AX89" i="1"/>
  <c r="BB87" i="1"/>
  <c r="AX88" i="1"/>
  <c r="BK135" i="5"/>
  <c r="AZ88" i="1"/>
  <c r="AV89" i="1"/>
  <c r="AY88" i="1"/>
  <c r="BC87" i="1"/>
  <c r="BA106" i="1" l="1"/>
  <c r="AW120" i="1"/>
  <c r="AT120" i="1" s="1"/>
  <c r="BA120" i="1"/>
  <c r="BA119" i="1" s="1"/>
  <c r="AW119" i="1" s="1"/>
  <c r="AT119" i="1" s="1"/>
  <c r="AW109" i="1"/>
  <c r="AT109" i="1" s="1"/>
  <c r="BA109" i="1"/>
  <c r="AW93" i="1"/>
  <c r="AT93" i="1" s="1"/>
  <c r="BA93" i="1"/>
  <c r="BA102" i="1"/>
  <c r="BA101" i="1" s="1"/>
  <c r="AW101" i="1" s="1"/>
  <c r="AT101" i="1" s="1"/>
  <c r="AW96" i="1"/>
  <c r="AT96" i="1" s="1"/>
  <c r="BA96" i="1"/>
  <c r="BA95" i="1" s="1"/>
  <c r="AW95" i="1" s="1"/>
  <c r="AT95" i="1" s="1"/>
  <c r="AW108" i="1"/>
  <c r="AT108" i="1" s="1"/>
  <c r="BA108" i="1"/>
  <c r="AW99" i="1"/>
  <c r="AT99" i="1" s="1"/>
  <c r="BA99" i="1"/>
  <c r="BA98" i="1" s="1"/>
  <c r="AW98" i="1" s="1"/>
  <c r="AT98" i="1" s="1"/>
  <c r="AW91" i="1"/>
  <c r="AT91" i="1" s="1"/>
  <c r="BA91" i="1"/>
  <c r="AW107" i="1"/>
  <c r="AT107" i="1" s="1"/>
  <c r="BA107" i="1"/>
  <c r="W34" i="1"/>
  <c r="AY87" i="1"/>
  <c r="AV88" i="1"/>
  <c r="AZ87" i="1"/>
  <c r="AX87" i="1"/>
  <c r="W33" i="1"/>
  <c r="BA105" i="1" l="1"/>
  <c r="AW105" i="1" s="1"/>
  <c r="AT105" i="1" s="1"/>
  <c r="AW102" i="1"/>
  <c r="AT102" i="1" s="1"/>
  <c r="AW94" i="1"/>
  <c r="AT94" i="1" s="1"/>
  <c r="BA94" i="1"/>
  <c r="BA90" i="1"/>
  <c r="BA89" i="1" s="1"/>
  <c r="AW106" i="1"/>
  <c r="AT106" i="1" s="1"/>
  <c r="AV87" i="1"/>
  <c r="BA104" i="1" l="1"/>
  <c r="AW104" i="1" s="1"/>
  <c r="AT104" i="1" s="1"/>
  <c r="AW90" i="1"/>
  <c r="AT90" i="1" s="1"/>
  <c r="BA88" i="1"/>
  <c r="AW88" i="1" s="1"/>
  <c r="AT88" i="1" s="1"/>
  <c r="AW89" i="1"/>
  <c r="AT89" i="1" s="1"/>
  <c r="BA87" i="1" l="1"/>
  <c r="AW87" i="1" s="1"/>
  <c r="AT87" i="1" l="1"/>
</calcChain>
</file>

<file path=xl/sharedStrings.xml><?xml version="1.0" encoding="utf-8"?>
<sst xmlns="http://schemas.openxmlformats.org/spreadsheetml/2006/main" count="22783" uniqueCount="3188">
  <si>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</si>
  <si>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</si>
  <si>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</si>
  <si>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</si>
  <si>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</si>
  <si>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</si>
  <si>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</si>
  <si>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</si>
  <si>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</si>
  <si>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</si>
  <si>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</si>
  <si>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</si>
  <si>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</si>
  <si>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</si>
  <si>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103/3</t>
  </si>
  <si>
    <t>Stavba:</t>
  </si>
  <si>
    <t>Okresný úrad Košice - okolie, rekonštrukcia a modernizácia objektu</t>
  </si>
  <si>
    <t>JKSO:</t>
  </si>
  <si>
    <t>KS:</t>
  </si>
  <si>
    <t>Miesto:</t>
  </si>
  <si>
    <t>Košice, Hroncova 13, čís. parc.: 2616/1</t>
  </si>
  <si>
    <t>Dátum:</t>
  </si>
  <si>
    <t>Objednávateľ:</t>
  </si>
  <si>
    <t>IČO:</t>
  </si>
  <si>
    <t>00151866</t>
  </si>
  <si>
    <t>Ministerstvo vnútra SR,Pribinova 2, Bratislava</t>
  </si>
  <si>
    <t>IČO DPH:</t>
  </si>
  <si>
    <t>Zhotoviteľ:</t>
  </si>
  <si>
    <t xml:space="preserve"> </t>
  </si>
  <si>
    <t>Projektant:</t>
  </si>
  <si>
    <t>44413301</t>
  </si>
  <si>
    <t>Cobra Bauart s.r.o. Športová 40, Balog nad Ipľom</t>
  </si>
  <si>
    <t>2022709282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</si>
  <si>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</si>
  <si>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</si>
  <si>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</si>
  <si>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</si>
  <si>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</si>
  <si>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</si>
  <si>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</si>
  <si>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</si>
  <si>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</si>
  <si>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</si>
  <si>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</si>
  <si>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</si>
  <si>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</si>
  <si>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</si>
  <si>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</si>
  <si>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</si>
  <si>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</si>
  <si>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</si>
  <si>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</si>
  <si>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</si>
  <si>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</si>
  <si>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</si>
  <si>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</si>
  <si>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</si>
  <si>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</si>
  <si>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</si>
  <si>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</si>
  <si>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</si>
  <si>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</si>
  <si>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</si>
  <si>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</si>
  <si>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</si>
  <si>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</si>
  <si>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</si>
  <si>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</si>
  <si>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</si>
  <si>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</si>
  <si>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</si>
  <si>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</si>
  <si>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</si>
  <si>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</si>
  <si>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</si>
  <si>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</si>
  <si>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</si>
  <si>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</si>
  <si>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</si>
  <si>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{6df0a86c-ba4b-4e1b-aac2-586c43913528}</t>
  </si>
  <si>
    <t>{00000000-0000-0000-0000-000000000000}</t>
  </si>
  <si>
    <t>SO-01.1</t>
  </si>
  <si>
    <t>Košice-okolie OÚ - ZNÍŽENIE ENERGETICKEJ NÁROČNOSTI BUDOVY</t>
  </si>
  <si>
    <t>1</t>
  </si>
  <si>
    <t>{5749bdb5-96c0-483a-a148-ae1625371cef}</t>
  </si>
  <si>
    <t>I.</t>
  </si>
  <si>
    <t>OPRÁVNENÉ NÁKLADY</t>
  </si>
  <si>
    <t>2</t>
  </si>
  <si>
    <t>{af941861-6485-49d7-9166-318ff942d6de}</t>
  </si>
  <si>
    <t>1.</t>
  </si>
  <si>
    <t xml:space="preserve">STAVEBNÁ ČASŤ </t>
  </si>
  <si>
    <t>3</t>
  </si>
  <si>
    <t>{1b26a140-a4a0-464e-8201-0f1d13c7828a}</t>
  </si>
  <si>
    <t>/</t>
  </si>
  <si>
    <t>A.</t>
  </si>
  <si>
    <t>Zateplenie obvodového plášťa</t>
  </si>
  <si>
    <t>4</t>
  </si>
  <si>
    <t>{882ed734-1b0e-4035-9b0a-a8f5ec8be300}</t>
  </si>
  <si>
    <t>B.</t>
  </si>
  <si>
    <t>Výmena otvorových konštrukcií</t>
  </si>
  <si>
    <t>{5ca5d979-e7b9-4d81-916a-2e39cf02e8a8}</t>
  </si>
  <si>
    <t>C.</t>
  </si>
  <si>
    <t>Zateplenie strechy</t>
  </si>
  <si>
    <t>{f0152b40-e7bb-4a00-a09a-b987803c2c9f}</t>
  </si>
  <si>
    <t>D.</t>
  </si>
  <si>
    <t>Ostatné stavebné práce</t>
  </si>
  <si>
    <t>{6c80516d-eb8e-4011-93ad-20bef5fd0ff6}</t>
  </si>
  <si>
    <t>2.</t>
  </si>
  <si>
    <t>VYKUROVANIE</t>
  </si>
  <si>
    <t>{81e39de0-d49d-4814-9b9e-d1403cb2d2e4}</t>
  </si>
  <si>
    <t>Výmena rozvodov a vykurovacích telies</t>
  </si>
  <si>
    <t>{d3f3d9d2-f271-40e1-9819-c55ffdfc846e}</t>
  </si>
  <si>
    <t>Hydraulické vyregulovanie objektu</t>
  </si>
  <si>
    <t>{69df9666-6d63-43b9-9e1b-e2ffebb83680}</t>
  </si>
  <si>
    <t>3.</t>
  </si>
  <si>
    <t>ELEKTRO ČASŤ - SILNOPRÚD</t>
  </si>
  <si>
    <t>{1bb12b7c-0a14-4ba1-9a9a-455b9441c2d2}</t>
  </si>
  <si>
    <t>Bleskozvod</t>
  </si>
  <si>
    <t>{1e975714-c5b7-48ef-a0cd-2a7221cb46f7}</t>
  </si>
  <si>
    <t xml:space="preserve">Silnoprúd </t>
  </si>
  <si>
    <t>{c2e988d8-0597-4078-bcfc-90f15fc0b7ca}</t>
  </si>
  <si>
    <t>4.</t>
  </si>
  <si>
    <t>REKONŠTRUKCIA OSOBNÝCH VÝŤAHOV</t>
  </si>
  <si>
    <t>{a24cf364-12fa-4be5-a4ee-9d1c597b4168}</t>
  </si>
  <si>
    <t>Výťah ľavý</t>
  </si>
  <si>
    <t>{f6054cc6-8147-4a17-9d52-2bea9c421930}</t>
  </si>
  <si>
    <t>Výťah pravý</t>
  </si>
  <si>
    <t>{640b51e5-a691-43c5-8c24-634d62c2755a}</t>
  </si>
  <si>
    <t>SO-01.2</t>
  </si>
  <si>
    <t xml:space="preserve">Košice-okolie OÚ - PRACOVISKO KLIENTSKEHO CENTRA  </t>
  </si>
  <si>
    <t>{fa31b309-1fbf-4bcd-b1f0-210e82998f1a}</t>
  </si>
  <si>
    <t>{91f3da55-82af-400b-bc71-4c77fb081c8a}</t>
  </si>
  <si>
    <t>Vytvorenie nových miestností pracoviska klientskeho centra</t>
  </si>
  <si>
    <t>{8cafe1c2-9c74-4179-b0c9-7b841032d65a}</t>
  </si>
  <si>
    <t>Vybudovanie čakárne</t>
  </si>
  <si>
    <t>{3b2d5c54-61f2-4b40-8277-76424c8dec54}</t>
  </si>
  <si>
    <t>Vybudovanie sociálnej miestnosti pre imobilných</t>
  </si>
  <si>
    <t>{e7cb649e-7789-44f8-8235-e3fe99c68c8b}</t>
  </si>
  <si>
    <t>Výmena vnútorných otvorových konštrukcií</t>
  </si>
  <si>
    <t>{71bd3b0d-f001-4f5e-a397-348f97ebb154}</t>
  </si>
  <si>
    <t>E.</t>
  </si>
  <si>
    <t>Bezbariérový vstup</t>
  </si>
  <si>
    <t>{74b7f8d1-a1af-4ac4-93fd-1683e6cf265d}</t>
  </si>
  <si>
    <t>ZDRAVOTECHNIKA</t>
  </si>
  <si>
    <t>{eb3ca1e4-7b50-4960-a3cf-5697d3461616}</t>
  </si>
  <si>
    <t>VZDUCHOTECHNIKA</t>
  </si>
  <si>
    <t>{063447be-eccb-40d7-8836-e5db01336e6e}</t>
  </si>
  <si>
    <t>ELEKTRO ČASŤ -  SLABOPRÚD</t>
  </si>
  <si>
    <t>{7fec9470-a4c5-4df8-bd2f-a61de0e0933a}</t>
  </si>
  <si>
    <t>{6ff54b5b-bcc7-412b-bd98-f7535cef7365}</t>
  </si>
  <si>
    <t>Zabezpečovací systém</t>
  </si>
  <si>
    <t>{22195e24-9b19-4251-bec4-df5202aad138}</t>
  </si>
  <si>
    <t>{c9c2b593-1e49-4dc9-ace4-b68c25e92e49}</t>
  </si>
  <si>
    <t>{9bdba438-bde0-4314-9aa8-7aba7a2fbf68}</t>
  </si>
  <si>
    <t>Varovný rozhlas a individuálne hlásiče požiaru</t>
  </si>
  <si>
    <t>{3e9e7915-d7e0-4c99-b186-cf1b4f0017b6}</t>
  </si>
  <si>
    <t>5.</t>
  </si>
  <si>
    <t>ELEKTRO ČASŤ -  SILNOPRÚD</t>
  </si>
  <si>
    <t>{52771791-9a48-486d-ba1b-f7359df279a5}</t>
  </si>
  <si>
    <t>Dieselgenerátor</t>
  </si>
  <si>
    <t>{318978bd-d049-48ca-891e-4e16fa7ac5e1}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</si>
  <si>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</si>
  <si>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</si>
  <si>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</si>
  <si>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</si>
  <si>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</si>
  <si>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</si>
  <si>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</si>
  <si>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</si>
  <si>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</si>
  <si>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</si>
  <si>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</si>
  <si>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SO-01.1 - Košice-okolie OÚ - ZNÍŽENIE ENERGETICKEJ NÁROČNOSTI BUDOVY</t>
  </si>
  <si>
    <t>Časť:</t>
  </si>
  <si>
    <t>I. - OPRÁVNENÉ NÁKLADY</t>
  </si>
  <si>
    <t>Úroveň 4:</t>
  </si>
  <si>
    <t>A. - Zateplenie obvodového plášťa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</si>
  <si>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</si>
  <si>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</si>
  <si>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</si>
  <si>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</si>
  <si>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</si>
  <si>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</si>
  <si>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</si>
  <si>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</si>
  <si>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2 - Zakladanie</t>
  </si>
  <si>
    <t xml:space="preserve">    3 - Zvislé a kompletné konštrukcie</t>
  </si>
  <si>
    <t xml:space="preserve">    6 - Úpravy povrchov, podlahy, osadenie</t>
  </si>
  <si>
    <t>PSV - Práce a dodávky PSV</t>
  </si>
  <si>
    <t xml:space="preserve">    76 - Konštrukcie</t>
  </si>
  <si>
    <t xml:space="preserve">      764 - Konštrukcie klampiarske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</si>
  <si>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</si>
  <si>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</si>
  <si>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</si>
  <si>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</si>
  <si>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</si>
  <si>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</si>
  <si>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</si>
  <si>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</si>
  <si>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</si>
  <si>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</si>
  <si>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</si>
  <si>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</si>
  <si>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</si>
  <si>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</si>
  <si>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</si>
  <si>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</si>
  <si>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</si>
  <si>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289902111</t>
  </si>
  <si>
    <t>Otlčenie alebo osekanie vrstiev omietok a príprava podkladu L stien,  -0,06300t - 20% z plochy</t>
  </si>
  <si>
    <t>m2</t>
  </si>
  <si>
    <t>311273116</t>
  </si>
  <si>
    <t>Murivo nosné (m3) z tvárnic YTONG hr. 300 mm P2-400 PDK, na MVC a maltu YTONG (300x249x599)-zamurovanie nepotr.otvoru</t>
  </si>
  <si>
    <t>m3</t>
  </si>
  <si>
    <t>M</t>
  </si>
  <si>
    <t>62999-1310</t>
  </si>
  <si>
    <t>Soklový profil AL zakladací pre fasádne izol.dosky z minerálnej  vlny, hr. 140mm</t>
  </si>
  <si>
    <t>m</t>
  </si>
  <si>
    <t>8</t>
  </si>
  <si>
    <t>6</t>
  </si>
  <si>
    <t>R553 553483981</t>
  </si>
  <si>
    <t>Rohová lišta AL profil s integrovanou tkaninou100x100mm</t>
  </si>
  <si>
    <t>5</t>
  </si>
  <si>
    <t>R605 6054201601</t>
  </si>
  <si>
    <t>Okapová lišta s nosom 10x10 PVC</t>
  </si>
  <si>
    <t>10</t>
  </si>
  <si>
    <t>5534351011</t>
  </si>
  <si>
    <t>Okenný a dverový plastový profil - lišta APU</t>
  </si>
  <si>
    <t>12</t>
  </si>
  <si>
    <t>7</t>
  </si>
  <si>
    <t>622451073</t>
  </si>
  <si>
    <t>Vyrovnanie podkladu pod KZS - obvodové steny+ ostenia a nadpražia, fasádne výklenky , nanesením lepiacej malty v dvoch vrstvách na sklotextilnú výstužnú sieťku, hr. 3-4 mm</t>
  </si>
  <si>
    <t>14</t>
  </si>
  <si>
    <t>62515-7107</t>
  </si>
  <si>
    <t>Kontaktný zatepľovací systém na báze minerálnej vlny NOBASIL FKD hr. 140 mm,  čadičová minerálna izolácia,  množstvo zvýšené na stratu zatepľ.materiálu o 40 m2- zateplenie obvodových  stien</t>
  </si>
  <si>
    <t>16</t>
  </si>
  <si>
    <t>9</t>
  </si>
  <si>
    <t>62515-7107.1</t>
  </si>
  <si>
    <t>Kontaktný zatepľovací systém na báze minerálnej vlny NOBASIL FKD hr. 140 mm,  čadičová minerálna izolácia,- zateplenie stien miestnosti pre agregát, B-124 na 1.NP budovy „B“</t>
  </si>
  <si>
    <t>18</t>
  </si>
  <si>
    <t>62599-1101</t>
  </si>
  <si>
    <t>Kontaktný zatepľovací systém na báze minerálnej vlny NOBASIL FKD hr. 40mm- zateplenie ostení, nadpraží a fasádnych výklenkov</t>
  </si>
  <si>
    <t>11</t>
  </si>
  <si>
    <t>622451075</t>
  </si>
  <si>
    <t>Vyrovnanie podkladu sokla + odskokov sokla, ostení a nadpraží v úrovni sokla,  pod KZS, nanesením lepiacej malty v dvoch vrstvách na sklotextilnú výstužnú sieťku, hr. 3-4 mm</t>
  </si>
  <si>
    <t>22</t>
  </si>
  <si>
    <t>625250154</t>
  </si>
  <si>
    <t>Kontaktný zatepľovací systém sokla na báze extrudovaného polystyrénu XPS STYRODUR 2800 C, hr. izolantu 60mm</t>
  </si>
  <si>
    <t>24</t>
  </si>
  <si>
    <t>13</t>
  </si>
  <si>
    <t>625250152</t>
  </si>
  <si>
    <t>Kontaktný zatepľovací systém na báze extrudovaného polystyrénu XPS STYRODUR 2800 C - PCI, izolant, hr. 40 mm, odskoky sokla, ostenia a nadpražia v úrovni sokla</t>
  </si>
  <si>
    <t>26</t>
  </si>
  <si>
    <t>622464143</t>
  </si>
  <si>
    <t>Vonkajšia omietka stien tenkovrstvová silikónová roztieraná stredozrnná, hr.2mm</t>
  </si>
  <si>
    <t>28</t>
  </si>
  <si>
    <t>15</t>
  </si>
  <si>
    <t>622465112</t>
  </si>
  <si>
    <t>Vonkajšia omietka stien marmolit, mramorové zrná, strednozrnná</t>
  </si>
  <si>
    <t>30</t>
  </si>
  <si>
    <t>612409991</t>
  </si>
  <si>
    <t>Začistenie omietok (s dodaním hmoty) okolo okien, dverí,podláh, obkladov atď.</t>
  </si>
  <si>
    <t>32</t>
  </si>
  <si>
    <t>17</t>
  </si>
  <si>
    <t>625251383</t>
  </si>
  <si>
    <t>Kontaktný zatepľovací systém na báze extrudovaného polystyrénu XPS hr. 60 mm, skrutkovacie kotvy, riešenie pre podzemnú časť soklov bez povrchovej úpravy - odkvapové chodníky</t>
  </si>
  <si>
    <t>34</t>
  </si>
  <si>
    <t>9419410342</t>
  </si>
  <si>
    <t>Montáž lešenia ľahkého pracovného radového s podlahami šírky nad 1,00 do 1,20 m  v. nad 10 do 30 m</t>
  </si>
  <si>
    <t>36</t>
  </si>
  <si>
    <t>19</t>
  </si>
  <si>
    <t>944941103</t>
  </si>
  <si>
    <t>Ochranné zábradlie na lešeňových rúrkových konštrukciách dvojtyčové</t>
  </si>
  <si>
    <t>38</t>
  </si>
  <si>
    <t>941941292</t>
  </si>
  <si>
    <t>Príplatok za prvý a každý ďalší i začatý mesiac použitia lešenia ľahkého pracovného radového s podlahami šírky nad 1,00 do 1,20 m, v. nad 10 do 30 m</t>
  </si>
  <si>
    <t>40</t>
  </si>
  <si>
    <t>21</t>
  </si>
  <si>
    <t>941941842</t>
  </si>
  <si>
    <t>Demontáž lešenia ľahkého pracovného radového s podlahami šírky nad 1,00 do 1,20 m, výšky nad 10 do 30 m</t>
  </si>
  <si>
    <t>42</t>
  </si>
  <si>
    <t>941941041</t>
  </si>
  <si>
    <t>Montáž lešenia ľahkého pracovného radového s podlahami šírky nad 1,00 do 1,20 m a výšky do 10 m</t>
  </si>
  <si>
    <t>44</t>
  </si>
  <si>
    <t>23</t>
  </si>
  <si>
    <t>941941291</t>
  </si>
  <si>
    <t>Príplatok za prvý a každý ďalší i začatý mesiac použitia lešenia ľahkého pracovného radového s podlahami šírky nad 1,00 do 1,20 m, výšky do 10 m</t>
  </si>
  <si>
    <t>46</t>
  </si>
  <si>
    <t>941941841</t>
  </si>
  <si>
    <t>Demontáž lešenia ľahkého pracovného radového s podlahami šírky nad 1,00 do 1,20 m, výšky do 10 m</t>
  </si>
  <si>
    <t>48</t>
  </si>
  <si>
    <t>25</t>
  </si>
  <si>
    <t>941941030</t>
  </si>
  <si>
    <t>Montáž lešenia ľahkého pracovného radového, s podlahami šírky od 0,80 do 1,00 m, pracovná výška 2 m</t>
  </si>
  <si>
    <t>50</t>
  </si>
  <si>
    <t>941941191</t>
  </si>
  <si>
    <t>Príplatok za prvý a každý ďalší i začatý mesiac použitia lešenia k cene -1030</t>
  </si>
  <si>
    <t>52</t>
  </si>
  <si>
    <t>27</t>
  </si>
  <si>
    <t>941941831</t>
  </si>
  <si>
    <t>Demontáž lešenia ľahkého pracovného radového a s podlahami, šírky 0,80-1,00 m, pracovná výška 2 m</t>
  </si>
  <si>
    <t>54</t>
  </si>
  <si>
    <t>944944104</t>
  </si>
  <si>
    <t>Ochranná sieť na boku lešenia zo siete</t>
  </si>
  <si>
    <t>56</t>
  </si>
  <si>
    <t>29</t>
  </si>
  <si>
    <t>944944105</t>
  </si>
  <si>
    <t>Demontáž ochrannej siete na boku lešenia zo siete</t>
  </si>
  <si>
    <t>58</t>
  </si>
  <si>
    <t>941954131</t>
  </si>
  <si>
    <t>Montáž závesných lávok vo výške do 20 m</t>
  </si>
  <si>
    <t>-1897368534</t>
  </si>
  <si>
    <t>31</t>
  </si>
  <si>
    <t>941954132</t>
  </si>
  <si>
    <t>Montáž závesných lávok vo výške nad 20 do 30 m</t>
  </si>
  <si>
    <t>381123670</t>
  </si>
  <si>
    <t>941954191</t>
  </si>
  <si>
    <t>Príplatok za prvý a každý ďalší i začatý mesiac použitia závesných lávok do 20 m a  nad 20 do 30 m</t>
  </si>
  <si>
    <t>2009350124</t>
  </si>
  <si>
    <t>33</t>
  </si>
  <si>
    <t>941954831</t>
  </si>
  <si>
    <t>Demontáž závesných lávok vo výške do 20 m</t>
  </si>
  <si>
    <t>-198987653</t>
  </si>
  <si>
    <t>941954832</t>
  </si>
  <si>
    <t>Demontáž závesných lávok vo výške nad 20 do 30 m</t>
  </si>
  <si>
    <t>185683301</t>
  </si>
  <si>
    <t>35</t>
  </si>
  <si>
    <t>979011111</t>
  </si>
  <si>
    <t>Zvislá doprava sutiny a vybúraných hmôt za prvé podlažie nad alebo pod základným podlažím</t>
  </si>
  <si>
    <t>t</t>
  </si>
  <si>
    <t>60</t>
  </si>
  <si>
    <t>979011121</t>
  </si>
  <si>
    <t>Zvislá doprava sutiny a vybúraných hmôt za každé ďalšie podlažie</t>
  </si>
  <si>
    <t>62</t>
  </si>
  <si>
    <t>37</t>
  </si>
  <si>
    <t>979082111</t>
  </si>
  <si>
    <t>Vnútrostavenisková doprava sutiny a vybúraných hmôt do 10 m(1x)</t>
  </si>
  <si>
    <t>64</t>
  </si>
  <si>
    <t>979082121</t>
  </si>
  <si>
    <t>Vnútrostavenisková doprava sutiny a vybúraných hmôt za každých ďalších 5 m</t>
  </si>
  <si>
    <t>66</t>
  </si>
  <si>
    <t>39</t>
  </si>
  <si>
    <t>979087113</t>
  </si>
  <si>
    <t>Nakladanie na dopravný prostriedok pre vodorovnú dopravu vybúraných hmôt</t>
  </si>
  <si>
    <t>68</t>
  </si>
  <si>
    <t>979081111</t>
  </si>
  <si>
    <t>Odvoz sute a vybúraných hmôt na skládku odpadov do 1km</t>
  </si>
  <si>
    <t>70</t>
  </si>
  <si>
    <t>41</t>
  </si>
  <si>
    <t>979081121</t>
  </si>
  <si>
    <t>Odvoz sute a vybúraných hmôt na skládku odpadov za každý ďalší 1km</t>
  </si>
  <si>
    <t>72</t>
  </si>
  <si>
    <t>97913-1409</t>
  </si>
  <si>
    <t>Poplatok za ulož.a znešk.staveb.sute na vymedzených skládkach "O"-ostatný odpad</t>
  </si>
  <si>
    <t>74</t>
  </si>
  <si>
    <t>43</t>
  </si>
  <si>
    <t>999281112</t>
  </si>
  <si>
    <t>Presun hmôt pre opravy a údržbu objektov vrátane vonkajších plášťov výšky 25-36 m</t>
  </si>
  <si>
    <t>76</t>
  </si>
  <si>
    <t>764352810</t>
  </si>
  <si>
    <t>Demontáž žľabov pododkvapových, vrát. hákov, do sutiny</t>
  </si>
  <si>
    <t>-1873358736</t>
  </si>
  <si>
    <t>45</t>
  </si>
  <si>
    <t>764761333</t>
  </si>
  <si>
    <t>Montáž žľabu pododkvapového polkruhového MASLEN</t>
  </si>
  <si>
    <t>625914530</t>
  </si>
  <si>
    <t>5537301100</t>
  </si>
  <si>
    <t>Odkvapový systém-žľab pododkvapový pozink. plech + HB 50 μm 150, obj.č.187 MASLEN</t>
  </si>
  <si>
    <t>1476281738</t>
  </si>
  <si>
    <t>47</t>
  </si>
  <si>
    <t>764751232</t>
  </si>
  <si>
    <t>Koleno zvodovej rúry DN 125 mm</t>
  </si>
  <si>
    <t>ks</t>
  </si>
  <si>
    <t>82</t>
  </si>
  <si>
    <t>764454801</t>
  </si>
  <si>
    <t>Demontáž rúr odkvapových, vrátane objímok, do sutiny</t>
  </si>
  <si>
    <t>99361140</t>
  </si>
  <si>
    <t>49</t>
  </si>
  <si>
    <t>764751215</t>
  </si>
  <si>
    <t>Montáž odpadovej rúry zvodovej kruhovej DN 87 - 100 mm MASLEN</t>
  </si>
  <si>
    <t>-1396681389</t>
  </si>
  <si>
    <t>5537301150</t>
  </si>
  <si>
    <t>Odkvapový systém- zvodová rúra 100mm, pozink. plech + HB 50 μm MASLEN</t>
  </si>
  <si>
    <t>1050575707</t>
  </si>
  <si>
    <t>51</t>
  </si>
  <si>
    <t>764259341</t>
  </si>
  <si>
    <t>Ochranný kôš streš. vpustu pre rúry s priemerom do 150 mm</t>
  </si>
  <si>
    <t>88</t>
  </si>
  <si>
    <t>764348813</t>
  </si>
  <si>
    <t>Demontáž ostatných prvkov kusových, snehový lapač,držiak lana bleskozvodu, sklon do 30st.,  -0,00410t</t>
  </si>
  <si>
    <t>90</t>
  </si>
  <si>
    <t>53</t>
  </si>
  <si>
    <t>764430810</t>
  </si>
  <si>
    <t>Demontáž oplechovania múrov a nadmuroviek rš od 250 mm do 330mm,  -0,00142t - atiky</t>
  </si>
  <si>
    <t>1097926033</t>
  </si>
  <si>
    <t>764430840</t>
  </si>
  <si>
    <t>Demontáž oplechovania múrov a nadmuroviek rš od 330 do 500 mm,  -0,00230t - atiky</t>
  </si>
  <si>
    <t>1220663929</t>
  </si>
  <si>
    <t>55</t>
  </si>
  <si>
    <t>764430240</t>
  </si>
  <si>
    <t>Oplechovanie atík z pozinkovaného PZ plechu, vrátane rohov r.š. 500 mm</t>
  </si>
  <si>
    <t>234567433</t>
  </si>
  <si>
    <t>764430247</t>
  </si>
  <si>
    <t>Oplechovanie atík z pozinkovaného PZ plechu, vrátane rohov r.š. 515 mm</t>
  </si>
  <si>
    <t>678627548</t>
  </si>
  <si>
    <t>57</t>
  </si>
  <si>
    <t>764430253</t>
  </si>
  <si>
    <t>Oplechovanie atík z pozinkovaného PZ plechu, vrátane rohov r.š. 550 mm</t>
  </si>
  <si>
    <t>-958379294</t>
  </si>
  <si>
    <t>HZS-004</t>
  </si>
  <si>
    <t>Nešpecifikované práce - jestv. klampiarskych prvkov strechy</t>
  </si>
  <si>
    <t>hod</t>
  </si>
  <si>
    <t>96</t>
  </si>
  <si>
    <t>59</t>
  </si>
  <si>
    <t>7644308502</t>
  </si>
  <si>
    <t>Demontáž oplechovania  okolo murovaných vetracích komínov rš 600 mm,  -0,00337t</t>
  </si>
  <si>
    <t>117958661</t>
  </si>
  <si>
    <t>764430259</t>
  </si>
  <si>
    <t>Oplechovanie okolo murovaných vetracích komínov z pozinkovaného PZ plechu, r.š. 600 mm</t>
  </si>
  <si>
    <t>-1551805864</t>
  </si>
  <si>
    <t>61</t>
  </si>
  <si>
    <t>764430844</t>
  </si>
  <si>
    <t>Demontáž oplechovania fasádnych výklenkov a balkónov rš od 330 do 500 mm,  -0,00230t</t>
  </si>
  <si>
    <t>-812783864</t>
  </si>
  <si>
    <t>764430230</t>
  </si>
  <si>
    <t>Oplechovanie fasádnych výklenkov a balkónov z pozinkovaného PZ plechu, vrátane rohov r.š. 400 mm</t>
  </si>
  <si>
    <t>257528082</t>
  </si>
  <si>
    <t>63</t>
  </si>
  <si>
    <t>764430850</t>
  </si>
  <si>
    <t>Demontáž oplechovania vrchnej časti murovaných vetracích komínov rš 800 mm,  -0,00337t</t>
  </si>
  <si>
    <t>-1087534125</t>
  </si>
  <si>
    <t>764430258</t>
  </si>
  <si>
    <t>Oplechovanie vrchnej časti murovaných vetracích komínov z pozinkovaného PZ plechu, r.š. 800 mm</t>
  </si>
  <si>
    <t>1120159884</t>
  </si>
  <si>
    <t>65</t>
  </si>
  <si>
    <t>764311820</t>
  </si>
  <si>
    <t>Demontáž plastovej krytiny prístrešku nad garážami do sutiny</t>
  </si>
  <si>
    <t>108</t>
  </si>
  <si>
    <t>764311822</t>
  </si>
  <si>
    <t>Demontáž krytiny hladkej strešnej plechovej, so sklonom do 45 st. - strecha miestností B-123 Zádverie a B-124 Miestnosť pre agregát</t>
  </si>
  <si>
    <t>110</t>
  </si>
  <si>
    <t>67</t>
  </si>
  <si>
    <t>764175717</t>
  </si>
  <si>
    <t>Krytina MASLEN - trapézový systém T-50, šírka 1040 mm, hr. 1 mm, na prístrešok nad garážami a na strechu miestností B-123 Zádverie a B-124 Miestnosť pre agregát</t>
  </si>
  <si>
    <t>112</t>
  </si>
  <si>
    <t>764762002</t>
  </si>
  <si>
    <t>Vyrezanie priestupu v trapézovej plechovej krytine, vyústenie výfukového potrubia dieselgenerátora</t>
  </si>
  <si>
    <t>114</t>
  </si>
  <si>
    <t>69</t>
  </si>
  <si>
    <t>764173705</t>
  </si>
  <si>
    <t>Prestupová manžeta pre plechovú strešnú krytinu MASLEN priemer otvoru 150 - 285 mm</t>
  </si>
  <si>
    <t>116</t>
  </si>
  <si>
    <t>764359381</t>
  </si>
  <si>
    <t>Montáž kotlíka kónického z poplastovaného plechu, pre rúry s priemerom do 150 mm</t>
  </si>
  <si>
    <t>118</t>
  </si>
  <si>
    <t>71</t>
  </si>
  <si>
    <t>764359213</t>
  </si>
  <si>
    <t>Kotlík kónický z poplatovaného plechu, pre rúry s priemerom od 125 do 150 mm</t>
  </si>
  <si>
    <t>120</t>
  </si>
  <si>
    <t>998764104</t>
  </si>
  <si>
    <t>Presun hmôt pre konštrukcie klampiarske v objektoch výšky nad 24 do 36 m</t>
  </si>
  <si>
    <t>122</t>
  </si>
  <si>
    <t>B. - Výmena otvorových konštrukcií</t>
  </si>
  <si>
    <t xml:space="preserve">    9 - Ostatné konštrukcie a práce-búranie</t>
  </si>
  <si>
    <t xml:space="preserve">      99 - Presun hmôt HSV</t>
  </si>
  <si>
    <t xml:space="preserve">      766 - Konštrukcie stolárske</t>
  </si>
  <si>
    <t xml:space="preserve">      767 - Konštrukcie doplnkové kovové</t>
  </si>
  <si>
    <t xml:space="preserve">    78 - Dokončovacie práce</t>
  </si>
  <si>
    <t xml:space="preserve">      784 - Maľby</t>
  </si>
  <si>
    <t xml:space="preserve">      786 - Čalúnnicke práce</t>
  </si>
  <si>
    <t>641991611</t>
  </si>
  <si>
    <t>Osadenie rámov okien z plastov do 1 m2 s montážnou penou</t>
  </si>
  <si>
    <t>839440328</t>
  </si>
  <si>
    <t>6114123/O3</t>
  </si>
  <si>
    <t>Plastové okno jednokrídlové OS, 500x500mm (šxv), farby bielej, so zasklením izolačným mliečnym trojsklom - 6 komorový profil</t>
  </si>
  <si>
    <t>338791448</t>
  </si>
  <si>
    <t>6114123/O2</t>
  </si>
  <si>
    <t>Plastové okno jednokrídlové OS, 600x600mm (šxv), farby bielej, so zasklením izolačným  trojsklom - 6 komorový profil</t>
  </si>
  <si>
    <t>621117459</t>
  </si>
  <si>
    <t>6114123/O2a</t>
  </si>
  <si>
    <t>Plastové okno jednokrídlové OS, 600x600mm (šxv), farby bielej, so zasklením izolačným nepriehľadným trojsklom - 6 komorový profil</t>
  </si>
  <si>
    <t>-1548643806</t>
  </si>
  <si>
    <t>641991721</t>
  </si>
  <si>
    <t>Osadenie rámov okien z plastov do 2m2 s montážnou penou</t>
  </si>
  <si>
    <t>6114124/O1b</t>
  </si>
  <si>
    <t>Plastové okno jednokrídlové OS, 1500x1000 mm (šxv), so zasklením izolačným mliečnym trojsklom - 6 komorový profil</t>
  </si>
  <si>
    <t>6114123/O5</t>
  </si>
  <si>
    <t>Plastové okno P+S+P, 1800x600mm  (šxv),  so zasklením izolačným  nepriehľadným trojsklom - 6 komorový profil</t>
  </si>
  <si>
    <t>6114124/O17</t>
  </si>
  <si>
    <t>Plastové okno jednokrídlové OS, 1200x1500 mm (šxv), so zasklením izolačným trojsklom - 6 komorový profil</t>
  </si>
  <si>
    <t>6114124/O17N</t>
  </si>
  <si>
    <t>Plastové okno jednokrídlové OS, 1200x1500 mm (šxv), so zasklením nepriehľadným izolačným trojsklom - 6 komorový profil</t>
  </si>
  <si>
    <t>2003007976</t>
  </si>
  <si>
    <t>641991723</t>
  </si>
  <si>
    <t>Osadenie rámov okien z plastov do 4 m2 s montážnou penou</t>
  </si>
  <si>
    <t>6114123/O1</t>
  </si>
  <si>
    <t>Plastové okno jednokrídlové OS,1500x1500 mm (šxv) so zasklením izolačným trojsklom - 6 komorový profil</t>
  </si>
  <si>
    <t>6114124/O19</t>
  </si>
  <si>
    <t>Plastové okno FIX+S, 1500x2200 mm (šxv) so zasklením izolačným trojsklom - 6 komorový profil</t>
  </si>
  <si>
    <t>641991831</t>
  </si>
  <si>
    <t>Osadenie rámov okien z plastov do 10 m2 s montážnou penou</t>
  </si>
  <si>
    <t>6114124/O11</t>
  </si>
  <si>
    <t>Plastové okno FIX+S, 1800x2250 mm (šxv) so zasklením izolačným trojsklom - 6 komorový profil</t>
  </si>
  <si>
    <t>6114124/O10</t>
  </si>
  <si>
    <t>Plastové okno FIX+S, 2300x2250 mm (šxv) so zasklením izolačným trojsklom - 6 komorový profil</t>
  </si>
  <si>
    <t>6114114/1Z</t>
  </si>
  <si>
    <t>Zasklenná stena s plastovým profilom 5650x1990 (šxv) so zasklením izolačným trojsklom, s montážou</t>
  </si>
  <si>
    <t>6114114/2Z</t>
  </si>
  <si>
    <t>Zasklenná stena s hliníkovým profilom 5150x 2890 (šxv)+ dvere 2kr. otváravé 1600x 2170mm (šxv), s montážou</t>
  </si>
  <si>
    <t>6114114/3Z</t>
  </si>
  <si>
    <t>Zasklenná stena s hliníkovým profilom s prerušovaným tepelným mostom 3275x2850mm (šxv) so zasklením izolačným trojsklom,  s montážou - 8 kusov</t>
  </si>
  <si>
    <t>642942331</t>
  </si>
  <si>
    <t>Osadenie oceľovej dverovej zárubne alebo rámu, plochy otvoru nad 4,5 do 10 m2</t>
  </si>
  <si>
    <t>5534140/PD1</t>
  </si>
  <si>
    <t>Hliníkové presklené požiarne dvere s oceľovou zárubňou,pevné steny EW45 číre sklo, 2350 x 2270mm+600mm nadsvetlík (šxv), s bezpečnostným pásom</t>
  </si>
  <si>
    <t>642951122</t>
  </si>
  <si>
    <t>Osadenie plastových dverných zárubní a rámov, s plochou do 4 m2</t>
  </si>
  <si>
    <t>6114100/O4</t>
  </si>
  <si>
    <t>Plastové dvere balkónové dvojkrídlové OS+O 1800x2200 (šxv) so zasklením izolačným trojsklom</t>
  </si>
  <si>
    <t>6114114/O9</t>
  </si>
  <si>
    <t>-914736112</t>
  </si>
  <si>
    <t>6114114/O12</t>
  </si>
  <si>
    <t>Plastové dvere vstupné dvojkrídlové, bezpečnostné, O, 1250x2050mm  (šxv) so zasklením izolačným trojsklom</t>
  </si>
  <si>
    <t>642992940</t>
  </si>
  <si>
    <t>Osadenie sekciových garážových brán do 10 m2 s mont. penou</t>
  </si>
  <si>
    <t>6114114/O7</t>
  </si>
  <si>
    <t>Garážová brána sekciová, 2400/2500, na diaľkové ovládane, s lamelovým vzorom ACTUAL, farby bielej</t>
  </si>
  <si>
    <t>6312901277</t>
  </si>
  <si>
    <t>Sieť na okno zo skleného vlákna potiahnutého plastom, rám siete z extrudovaného hliníka, dodávka + montáž</t>
  </si>
  <si>
    <t>713131143</t>
  </si>
  <si>
    <t>Montáž parotesnej pásky inter. šírka 50mm - okolo otvorov</t>
  </si>
  <si>
    <t>2830010400</t>
  </si>
  <si>
    <t>Parotesná páska inter. šírka 50mm</t>
  </si>
  <si>
    <t>7313131144</t>
  </si>
  <si>
    <t>Montáž paropriepustnej pásky exter.komprim. šírka 70mm - okolo otvorov</t>
  </si>
  <si>
    <t>2838003570</t>
  </si>
  <si>
    <t>Paropriepustná páska exter.komprimovaná - šírka 70mm</t>
  </si>
  <si>
    <t>612462322</t>
  </si>
  <si>
    <t>Vnútorná sanačná omietka ostení a nadpraží otvorov hr. 10 mm</t>
  </si>
  <si>
    <t>968062244</t>
  </si>
  <si>
    <t>Vybúranie drevených rámov okien jednod. plochy do 1 m2,  -0,04100t</t>
  </si>
  <si>
    <t>968062245</t>
  </si>
  <si>
    <t>Vybúranie rámov okien jednoduchých plochy do 2 m2,  -0,03600t</t>
  </si>
  <si>
    <t>968062246</t>
  </si>
  <si>
    <t>Vybúranie rámov okien jednoduchých plochy do 4 m2,  -0,02700t</t>
  </si>
  <si>
    <t>78</t>
  </si>
  <si>
    <t>968062247</t>
  </si>
  <si>
    <t>Vybúranie rámov okien jednoduchých plochy nad 4 m2,  -0,02300t</t>
  </si>
  <si>
    <t>80</t>
  </si>
  <si>
    <t>968062558</t>
  </si>
  <si>
    <t>Vybúranie drevených a plastových dverí plochy do 5 m2,  -0,06000t</t>
  </si>
  <si>
    <t>968062559</t>
  </si>
  <si>
    <t>Vybúranie drevených a  plastových dverí plochy nad 5 m2, -0,05200t</t>
  </si>
  <si>
    <t>84</t>
  </si>
  <si>
    <t>968072559</t>
  </si>
  <si>
    <t>Vybúranie kovových vrát plochy nad 5 m2,  -0,06600t</t>
  </si>
  <si>
    <t>86</t>
  </si>
  <si>
    <t>968072641</t>
  </si>
  <si>
    <t>Vybúranie kovových stien plných, zasklených alebo výkladných,  -0,02500t</t>
  </si>
  <si>
    <t>92</t>
  </si>
  <si>
    <t>94</t>
  </si>
  <si>
    <t>98</t>
  </si>
  <si>
    <t>100</t>
  </si>
  <si>
    <t>102</t>
  </si>
  <si>
    <t>Presun hmôt pre opravy a údržbu objektov výšky 25-36 m - výmenu otvorových konštrukcií</t>
  </si>
  <si>
    <t>104</t>
  </si>
  <si>
    <t>764410850</t>
  </si>
  <si>
    <t>Demontáž oplechovania parapetov rš od 100 do 330 mm,  -0,00135t</t>
  </si>
  <si>
    <t>130</t>
  </si>
  <si>
    <t>764410220</t>
  </si>
  <si>
    <t>Oplechovanie parapetov z pozinkovaného PZ plechu, vrátane rohov r.š. 160 mm</t>
  </si>
  <si>
    <t>-2145908185</t>
  </si>
  <si>
    <t>764410240</t>
  </si>
  <si>
    <t>Oplechovanie parapetov z pozinkovaného PZ plechu, vrátane rohov r.š. 280 mm</t>
  </si>
  <si>
    <t>-303218668</t>
  </si>
  <si>
    <t>134</t>
  </si>
  <si>
    <t>766694980</t>
  </si>
  <si>
    <t>Demontáž parapetnej dosky drevenej šírky do 300 mm, dĺžky do 1600 mm, -0,003t</t>
  </si>
  <si>
    <t>-1801307602</t>
  </si>
  <si>
    <t>766694981</t>
  </si>
  <si>
    <t>Demontáž parapetnej dosky drevenej šírky do 300 mm, dĺžky nad 1600 mm, -0,006t</t>
  </si>
  <si>
    <t>-328348470</t>
  </si>
  <si>
    <t>766694141</t>
  </si>
  <si>
    <t>Montáž parapetnej dosky plastovej šírky do 300 mm, dĺžky do 1000 mm</t>
  </si>
  <si>
    <t>-540978652</t>
  </si>
  <si>
    <t>766694142</t>
  </si>
  <si>
    <t>Montáž parapetnej dosky plastovej šírky do 300 mm, dĺžky 1000-1600 mm</t>
  </si>
  <si>
    <t>416902848</t>
  </si>
  <si>
    <t>766694143</t>
  </si>
  <si>
    <t>Montáž parapetnej dosky plastovej šírky do 300 mm, dĺžky 1600-2600 mm</t>
  </si>
  <si>
    <t>1318146979</t>
  </si>
  <si>
    <t>766694144</t>
  </si>
  <si>
    <t>Montáž parapetnej dosky plastovej šírky do 300 mm, dĺžky nad 2600 mm</t>
  </si>
  <si>
    <t>279209025</t>
  </si>
  <si>
    <t>6119000980</t>
  </si>
  <si>
    <t xml:space="preserve">Vnútorné parapetné dosky plastové komôrkové,B=300mm biele </t>
  </si>
  <si>
    <t>814249288</t>
  </si>
  <si>
    <t>6119001030</t>
  </si>
  <si>
    <t>Plastové krytky k vnútorným parapetom plastovým, pár vo farbe biela, zlatý dub, buk</t>
  </si>
  <si>
    <t>pár</t>
  </si>
  <si>
    <t>940941652</t>
  </si>
  <si>
    <t>998766102</t>
  </si>
  <si>
    <t>Presun hmot pre konštrukcie stolárske v objektoch výšky nad 6 do 12 m</t>
  </si>
  <si>
    <t>900787284</t>
  </si>
  <si>
    <t>767635010</t>
  </si>
  <si>
    <t>Montáž ochrannej, bezpečnostnej a protislnečnej fólie na okná + siluety dravcov</t>
  </si>
  <si>
    <t>106</t>
  </si>
  <si>
    <t>2830200120</t>
  </si>
  <si>
    <t>Ochranná a bezpečnostná fólia na sklo číra s atestom P2A, SC X (3vrstvy 350 µm), šírka 1,83m</t>
  </si>
  <si>
    <t>31621545644</t>
  </si>
  <si>
    <t>Samolepiaca fólia čierna silueta dravca 404x166 mm</t>
  </si>
  <si>
    <t>376645400</t>
  </si>
  <si>
    <t>767662130-1</t>
  </si>
  <si>
    <t>Demontáž kovových bezpečnostných okenných a dverových mreží, do zberu</t>
  </si>
  <si>
    <t>7671330.91</t>
  </si>
  <si>
    <t>Montáž bezpečnostnej mreže ADLO pevnej do 1,0m2 (al.ekvivalent), chemickým kotvením</t>
  </si>
  <si>
    <t>7671339.05</t>
  </si>
  <si>
    <t>Výroba a dodávka bezpečnostnej mreže ADLO, pevnej do 0,5m2  (al.ekvivalent)</t>
  </si>
  <si>
    <t>76711330.92</t>
  </si>
  <si>
    <t>Montáž bezpečnostnej mreže ADLO pevnej nad 1,0m2 (al.ekvivalent), chemickým kotvením</t>
  </si>
  <si>
    <t>76711339.20</t>
  </si>
  <si>
    <t>Výroba a dodávka bezpečnostnej mreže ADLO, pevnej do 2m2  (al.ekvivalent)</t>
  </si>
  <si>
    <t>76711339.21</t>
  </si>
  <si>
    <t>Výroba a dodávka bezpečnostnej mreže ADLO, pevnej nad 2m2  (al.ekvivalent)</t>
  </si>
  <si>
    <t>76711330.99</t>
  </si>
  <si>
    <t>Montáž bezpečnostnej mreže ADLO otvárateľnej, (al.ekvivalent)</t>
  </si>
  <si>
    <t>7671305.00</t>
  </si>
  <si>
    <t>Výroba a dodávka bezpečnostnej mreže ADLO, otvárateľnej 1300x2050mm s integrovaným rozvorovým zámkom  (al.ekvivalent)</t>
  </si>
  <si>
    <t>124</t>
  </si>
  <si>
    <t>73</t>
  </si>
  <si>
    <t>7671310.24</t>
  </si>
  <si>
    <t>Príplatok bezpečnostná mreža ADLO otvárateľná iná výška do max výšky 240cm (šírka mreže štandardná)</t>
  </si>
  <si>
    <t>126</t>
  </si>
  <si>
    <t>998767104</t>
  </si>
  <si>
    <t>Presun hmôt pre kovové stavebné doplnkové konštrukcie v objektoch výšky nad 24 do 36 m</t>
  </si>
  <si>
    <t>128</t>
  </si>
  <si>
    <t>75</t>
  </si>
  <si>
    <t>784452271</t>
  </si>
  <si>
    <t>Maľby z maliarskych zmesí tekutých jednofarebné dvojnás. výšky do 3,80 m - maľby ostení a nadpraží otvorov</t>
  </si>
  <si>
    <t>136</t>
  </si>
  <si>
    <t>786621121</t>
  </si>
  <si>
    <t>Žalúzie interiérové, hliníkové, horizontálne, biele, s bočnou fixáciou, s retiazkovým ovládaním</t>
  </si>
  <si>
    <t>138</t>
  </si>
  <si>
    <t>77</t>
  </si>
  <si>
    <t>998786104</t>
  </si>
  <si>
    <t>Presun hmôt pre čalúnnické úpravy v objektoch výšky (hľbky) nad 24 do 36 m</t>
  </si>
  <si>
    <t>140</t>
  </si>
  <si>
    <t>C. - Zateplenie strechy</t>
  </si>
  <si>
    <t xml:space="preserve">    71 - Izolácie</t>
  </si>
  <si>
    <t xml:space="preserve">      711 - Izolácie proti vode a vlhkosti</t>
  </si>
  <si>
    <t xml:space="preserve">      712 - Izolácie striech</t>
  </si>
  <si>
    <t xml:space="preserve">      713 - Izolácie tepelné</t>
  </si>
  <si>
    <t>311273461</t>
  </si>
  <si>
    <t>Murivo nosné (m3) z tvárnic YTONG hr. 250 mm P2-500 PD, na MVC a maltu YTONG (250x249x599), nadmurovanie atiky</t>
  </si>
  <si>
    <t>63157-1009</t>
  </si>
  <si>
    <t>Vyrovnanie nerovností na strechách so štrkopieskom 0-4</t>
  </si>
  <si>
    <t>998011004</t>
  </si>
  <si>
    <t>Presun hmôt pre budovy, zvislá konštr. z tvárnic, výšky do 36 m</t>
  </si>
  <si>
    <t>712290010</t>
  </si>
  <si>
    <t>Zhotovenie parozábrany pre strechy ploché do 10° - pod tepelnú izoláciu strechy, horných a bočných častí atík</t>
  </si>
  <si>
    <t>2832990190</t>
  </si>
  <si>
    <t>Parozábrana Fatrapar E hr.0,15mm, š.2m, balenie: 200m2, množstvo zvýšené na prekrytie</t>
  </si>
  <si>
    <t>998711103</t>
  </si>
  <si>
    <t>Presun hmôt pre izoláciu proti vode v objektoch výšky nad 12 do 60 m</t>
  </si>
  <si>
    <t>712 71239-1171</t>
  </si>
  <si>
    <t>Zhotov. povl. krytiny striech do 10° položenie podkladnej geotextílie 300g/m2</t>
  </si>
  <si>
    <t>6936651300</t>
  </si>
  <si>
    <t>Geotextília 300g/m2 - dodávka na strechu, horné a bočné časti atík, množstvo zvýšené na prekrytie geotextílie</t>
  </si>
  <si>
    <t>712370070</t>
  </si>
  <si>
    <t>2833000150</t>
  </si>
  <si>
    <t>Strešná fólia FATRAFOL 810 , PVC hr. 1,50 mm  šedá, dodávka na strechu, horné a bočné časti atík,  množstvo zvýšené na prekrytie</t>
  </si>
  <si>
    <t>71296002</t>
  </si>
  <si>
    <t>Demontáž jestvujúcich vetracích komínkov do sutiny</t>
  </si>
  <si>
    <t>712 71236-3122.1</t>
  </si>
  <si>
    <t>Zhotovenie prestupov na streche povl. krytiny pre nové komínky</t>
  </si>
  <si>
    <t>712973540</t>
  </si>
  <si>
    <t>Osadenie nových vetracích komínkov do jestvujúcich a nových prestupov a vyvýšenie nad úroveň povlakovej krytiny</t>
  </si>
  <si>
    <t>7141010</t>
  </si>
  <si>
    <t>Komínček odvetrávací</t>
  </si>
  <si>
    <t>712 71236-3122</t>
  </si>
  <si>
    <t>Zhotovenie prestupov v krytine Fatrafol na odvetranie</t>
  </si>
  <si>
    <t>712973342</t>
  </si>
  <si>
    <t>Osadenie vetracích komínkov na povlakovú krytinu Fatrafol</t>
  </si>
  <si>
    <t>6288000599</t>
  </si>
  <si>
    <t>Vetrací komínok PVC 75/200 s krytkou</t>
  </si>
  <si>
    <t>712 712960010</t>
  </si>
  <si>
    <t>Vyvýšenie a osadenie novej strešnej vpuste do jestvujúcej  (fi - 125 mm) v úrovni novej povl. krytiny</t>
  </si>
  <si>
    <t>2832990370</t>
  </si>
  <si>
    <t>Vpusť strešná D 125 mm - dodávka</t>
  </si>
  <si>
    <t>712 71236-3122.2</t>
  </si>
  <si>
    <t>Zhotovenie prestupov na streche povl. krytiny pre káble a vedenia</t>
  </si>
  <si>
    <t>712 71236-3122.3</t>
  </si>
  <si>
    <t>Zhotovenie prestupov v stropoch pre káble a vedenia</t>
  </si>
  <si>
    <t>6288000500</t>
  </si>
  <si>
    <t>Prestup pre káble TWP 110 PVC s integrovanou PVC manžetou</t>
  </si>
  <si>
    <t>712670070</t>
  </si>
  <si>
    <t>Zhotovenie hydroizolácie strechy, poistnou hydroizolačnou fóliou- strecha miestností B-123 Zádverie a B-124 Miestnosť pre agregát</t>
  </si>
  <si>
    <t>6288001005</t>
  </si>
  <si>
    <t>Poistná hydroizolačná fólia DELTA ALPINA -PHI- strecha miestností B-123 Zádverie a B-124 Miestnosť pre agregát</t>
  </si>
  <si>
    <t>998712104</t>
  </si>
  <si>
    <t>Presun hmôt pre izoláciu povlakovej krytiny v objektoch výšky nad 24 do 36 m</t>
  </si>
  <si>
    <t>713141155</t>
  </si>
  <si>
    <t>6314153511</t>
  </si>
  <si>
    <t>Tepelná izolácia pre plochú strechu NOBASIL DDP (SPS), čadičová minerálna izolácia - doska, 70 kPa, hr. 180 mm, množstvo zvýšené na stratu zatepľ.materiálu o 20 m2</t>
  </si>
  <si>
    <t>713144060</t>
  </si>
  <si>
    <t>6314151631</t>
  </si>
  <si>
    <t>Tepelná izolácia pre atiky NOBASIL DDP (SPS), čadičová minerálna izolácia - doska, 70 kPa, hr. 60 mm, množstvo zvýšené na stratu zatepľ.materiálu o 10 m2</t>
  </si>
  <si>
    <t>713141165</t>
  </si>
  <si>
    <t>Montáž tepelnej izolácie striech plochých do 10° - atikové kliny z minerálnej vlny</t>
  </si>
  <si>
    <t>63141518701</t>
  </si>
  <si>
    <t>Atikový klín z minerálnych vlákien</t>
  </si>
  <si>
    <t>998713104</t>
  </si>
  <si>
    <t>Presun hmôt pre izolácie tepelné v objektoch výšky nad 24 m do 36 m</t>
  </si>
  <si>
    <t>D. - Ostatné stavebné práce</t>
  </si>
  <si>
    <t xml:space="preserve">    1 - Zemné práce</t>
  </si>
  <si>
    <t xml:space="preserve">    99 - Presun hmôt HSV</t>
  </si>
  <si>
    <t xml:space="preserve">    71 - Izolácie </t>
  </si>
  <si>
    <t xml:space="preserve">      762 - Konštrukcie tesárske</t>
  </si>
  <si>
    <t xml:space="preserve">      763 - Konštrukcie - drevostavby</t>
  </si>
  <si>
    <t xml:space="preserve">      769 - Montáž vzduchotechnických zariadení</t>
  </si>
  <si>
    <t xml:space="preserve">    77 - Podlahy</t>
  </si>
  <si>
    <t xml:space="preserve">      771 - Podlahy z dlaždíc keramických</t>
  </si>
  <si>
    <t xml:space="preserve">      783 - Nátery</t>
  </si>
  <si>
    <t>M - Práce a dodávky M</t>
  </si>
  <si>
    <t xml:space="preserve">    21-M - Elektromontáže</t>
  </si>
  <si>
    <t xml:space="preserve">    22-M - Montáže oznam. a zabezp. zariadení</t>
  </si>
  <si>
    <t>184802100</t>
  </si>
  <si>
    <t>Ručné odburinenie betónového múra a oplotenia</t>
  </si>
  <si>
    <t>-142254386</t>
  </si>
  <si>
    <t>111201101</t>
  </si>
  <si>
    <t xml:space="preserve">Odstránenie krovín s koreňom </t>
  </si>
  <si>
    <t>162301500</t>
  </si>
  <si>
    <t>Vodorovné premiestnenie krovín  s koreňom na vzdialenosť 3000 m</t>
  </si>
  <si>
    <t>162301509</t>
  </si>
  <si>
    <t>Príplatok za každých ďalších 1000 m premiest., vyklčovaných krovín po spevnenej ceste</t>
  </si>
  <si>
    <t>112101101</t>
  </si>
  <si>
    <t>Odstránenie listnatých stromov do priemeru 300 mm</t>
  </si>
  <si>
    <t>112101121</t>
  </si>
  <si>
    <t>Odstránenie ihličnatých stromov do priemeru 300 mm - nízke thuje</t>
  </si>
  <si>
    <t>112201101</t>
  </si>
  <si>
    <t>Odstránenie pňov na vzdial. 50 m priemeru nad 100 do 300 mm</t>
  </si>
  <si>
    <t>162601401</t>
  </si>
  <si>
    <t>Vodorovné premiestnenie pňov nad 100 do 300 mm do 2000 m</t>
  </si>
  <si>
    <t>162601421</t>
  </si>
  <si>
    <t>Príplatok za každých ďalších 1000 m premiest.,pňov nad 100 do 300 mm po spevnenej ceste</t>
  </si>
  <si>
    <t>162401411</t>
  </si>
  <si>
    <t>Vodorovné premiestnenie konárov stromov nad 100 do 300 mm do 3000 m</t>
  </si>
  <si>
    <t>162401421</t>
  </si>
  <si>
    <t>Príplatok za každých ďalších 1000 m premiest.,konárov stromov nad 100 do 300 mm po spevnenej ceste</t>
  </si>
  <si>
    <t>162501411</t>
  </si>
  <si>
    <t>Vodorovné premiestnenie kmeňov nad 100 do 300 mm do 3000 m</t>
  </si>
  <si>
    <t>162501421</t>
  </si>
  <si>
    <t>Príplatok za každých ďalších 1000 m premiest.,kmeňov stromov nad 100 do 300 mm po spevnenej ceste</t>
  </si>
  <si>
    <t>183101215</t>
  </si>
  <si>
    <t>Hĺbenie jamiek pre výsadbu v hornine 1 až 4 s výmenou pôdy do 50% v rovine alebo na svahu do 1:5 objemu nad 0, 125 do 0,40 m3</t>
  </si>
  <si>
    <t xml:space="preserve">18400-4212   _x000D_
</t>
  </si>
  <si>
    <t xml:space="preserve">Výsadba stromkov v. do 60 cm do jamky priem. 40 cm hl. 60 cm </t>
  </si>
  <si>
    <t>0265103501</t>
  </si>
  <si>
    <t>Breza previsnutá YOUNGII, zemný bal, d 50 - 60 cm</t>
  </si>
  <si>
    <t>0266205731</t>
  </si>
  <si>
    <t>Borievka pingii HULSDONCK YELLOW , ihličnatá drevina solitérna, vzpriameno rastúca</t>
  </si>
  <si>
    <t>183101112</t>
  </si>
  <si>
    <t>Hĺbenie jamky v rovine alebo na svahu do 1:5, objem nad 0,01 do 0,02 m3</t>
  </si>
  <si>
    <t>184102211</t>
  </si>
  <si>
    <t>Výsadba kríku bez balu do vopred vyhĺbenej jamky v rovine alebo na svahu do 1:5 výšky do 1 m</t>
  </si>
  <si>
    <t>0266201100</t>
  </si>
  <si>
    <t>Krušpán vždy zelený - Buxus sempervirens; listnatý stálozelený krík</t>
  </si>
  <si>
    <t>113107142</t>
  </si>
  <si>
    <t>Odstránenie krytu asfaltového v ploche do 200 m2, hr. nad 50 do 100 mm,  -0,18100t (príprava plochy pre odkvapové chodníky)</t>
  </si>
  <si>
    <t>132211111</t>
  </si>
  <si>
    <t>Hĺbenie rýh šírky do 600 mm v  hornine tr.3 nesúdržných - ručným náradím - odkopávka sokla</t>
  </si>
  <si>
    <t>174203301</t>
  </si>
  <si>
    <t>Zásyp pre drény zberné a zvodné hĺbky do 1, 30 m</t>
  </si>
  <si>
    <t>286 2860016230</t>
  </si>
  <si>
    <t>273313619.2</t>
  </si>
  <si>
    <t>Betón odkvapového chodníka, prostý tr. C 20/25, hr.100mm</t>
  </si>
  <si>
    <t>613451106</t>
  </si>
  <si>
    <t>Osekanie vrstiev opadávajúceho betónu z betónového múra oplotenia</t>
  </si>
  <si>
    <t>622472013</t>
  </si>
  <si>
    <t>Vyrovnanie podkladu - vysprávka betónového múra oplotenia nalepením sklotextilnej armovacej sieťky 165g/m2 do lepiacej malty</t>
  </si>
  <si>
    <t>622464255</t>
  </si>
  <si>
    <t>Vonkajšia silikónová vysoko hydrofobizovaná omietka, hr.2mm - omietnutie betónového múra oplotenia</t>
  </si>
  <si>
    <t>631571001</t>
  </si>
  <si>
    <t>Násyp zhutnený kamenivom makadam fr.32-64 - odkvapový chodník</t>
  </si>
  <si>
    <t>613451106.1</t>
  </si>
  <si>
    <t>Osekanie vrstiev opadávajúceho betónu - Rekonštrukcia exteriérového schodiska šírky1300mm</t>
  </si>
  <si>
    <t>622472011</t>
  </si>
  <si>
    <t>Vyrovnanie podkladu na nástupniciach a podstupniciach lepiacou maltou mrazuvzdornou -  Rekonštrukcia exteriérového schodiska šírky1300mm</t>
  </si>
  <si>
    <t>625250150</t>
  </si>
  <si>
    <t>Zateplenie bočných strán schodiska, hr. 20 mm, systém XPS STYRODUR 2800 C - PCI, lepený celoplošne bez prikotvenia, omietka marmolitová, hr. 2 mm -  Rekonštrukcia exteriérového schodiska šírky1300mm</t>
  </si>
  <si>
    <t>62246-4212</t>
  </si>
  <si>
    <t>Povrchová úprava murovaných vetracích komínov na strechách systémom Baumit bez pridania tepelnej izolácie</t>
  </si>
  <si>
    <t>Príprava vnútorného podkladu stropov, lepiaca malta + sklotextilná výstužná sieťka, hr. 3-4 mm, -stropy nevykurovaného priestoru 1.PP. budovy „A“</t>
  </si>
  <si>
    <t>611461113</t>
  </si>
  <si>
    <t>Príprava vnútorného podkladu stropov, penetračný náter-stropy nevykurovaného priestoru 1.PP. budovy „A“</t>
  </si>
  <si>
    <t>611461181</t>
  </si>
  <si>
    <t>Vnútorná omietka stropov štuková BAUMIT, strojné miešanie, ručné nanášanie, hr. 3 mm-stropy nevykurovaného priestoru 1.PP. budovy „A“</t>
  </si>
  <si>
    <t>62515-7112</t>
  </si>
  <si>
    <t>Zateplenie stropov minerálnou vlnou, NOBASIL CLASSIC, hr.100 mm, vrchom kladenou voľne - strop  miestností B-123 Zádverie a B-124 Miestnosť pre agregát</t>
  </si>
  <si>
    <t>919735113</t>
  </si>
  <si>
    <t>Rezanie existujúceho asfaltového krytu alebo podkladu hĺbky nad 100 do 150 mm - odkvapový chodník</t>
  </si>
  <si>
    <t>919731123</t>
  </si>
  <si>
    <t>Zarovnanie styčnej plochy pozdĺž vybúranej časti komunikácie asfaltovej hr. nad 100 do 200 mm</t>
  </si>
  <si>
    <t>918101112</t>
  </si>
  <si>
    <t>Lôžko pod obrubníky, krajníky alebo obruby z dlažob. kociek z betónu prostého tr. C 16/20</t>
  </si>
  <si>
    <t>916531111</t>
  </si>
  <si>
    <t>Osadenie parkového obrubníka betón., do lôžka z bet. pros. tr. C 16/20  bez bočnej opory</t>
  </si>
  <si>
    <t>5922902940</t>
  </si>
  <si>
    <t>Obrubník parkový 100/20/5 cm, sivý, na ohraničenie odkvapového chodníka</t>
  </si>
  <si>
    <t>6288000630</t>
  </si>
  <si>
    <t>Nopová fólia proti vlhkosti s radónovou ochranou PLUS</t>
  </si>
  <si>
    <t>943943221</t>
  </si>
  <si>
    <t>Montáž lešenia priestorového ľahkého bez podláh pri zaťaženie do 2 kPa, výšky do 10 m</t>
  </si>
  <si>
    <t>943943292</t>
  </si>
  <si>
    <t>Príplatok za prvý a každý ďalší i začatý mesiac používania lešenia priestorového ľahkého bez podláh výšky do 10 m a nad 10 do 22 m</t>
  </si>
  <si>
    <t>943943821</t>
  </si>
  <si>
    <t>Demontáž lešenia priestorového ľahkého bez podláh pri zaťaženie do 2 kPa, výšky do 10 m</t>
  </si>
  <si>
    <t>952901114</t>
  </si>
  <si>
    <t>Vyčistenie budov pri výške podlaží nad 4m</t>
  </si>
  <si>
    <t>962032231</t>
  </si>
  <si>
    <t>Búranie muriva kvetináčov z tehál pálených,  na maltu,  -1,90500t</t>
  </si>
  <si>
    <t>978011191</t>
  </si>
  <si>
    <t>Otlčenie omietok stropov vnútorných vápenných alebo vápennocementových v rozsahu do 100 %,  -0,05000t- strop miestností B-123 Zádverie a B-124 Miestnosť pre agregát</t>
  </si>
  <si>
    <t>979089712</t>
  </si>
  <si>
    <t>Prenájom kontajneru 7 m3 /mes</t>
  </si>
  <si>
    <t>999281113</t>
  </si>
  <si>
    <t>Presun hmôt pre opravy a údržbu objektov vrátane vonkajších plášťov výšky 38-48 m</t>
  </si>
  <si>
    <t>711131102</t>
  </si>
  <si>
    <t>Zhotovenie geotextílie alebo tkaniny na plochu vodorovnú - odkvapové chodníky</t>
  </si>
  <si>
    <t>6936654500</t>
  </si>
  <si>
    <t>Geotextília - Geofiltex 63 63/30 300 g/m2 100% PP</t>
  </si>
  <si>
    <t>998711101</t>
  </si>
  <si>
    <t>Presun hmôt pre izoláciu proti vode v objektoch výšky do 6 m</t>
  </si>
  <si>
    <t>713111122</t>
  </si>
  <si>
    <t>Montáž tepelnej izolácie stropov rovných minerálnou vlnou, spodkom skrutkovaním na konštrukciu</t>
  </si>
  <si>
    <t>6314150059</t>
  </si>
  <si>
    <t>Tepelná izolácia stropov 1.PP budovy A - Lamela CLT C1 na báze minerálnej vlny, hr. 120mm, množstvo zvýšené o 10m2 na stratu zatepľ. materiálu</t>
  </si>
  <si>
    <t>713191121.1</t>
  </si>
  <si>
    <t>Montáž a prichytenie parozábrany - JUTAFOL N AL 170  Špeciál 170g/m2, spoje prelepené - strop miestností B-123 Zádverie a B-124 Miestnosť pre agregát</t>
  </si>
  <si>
    <t>2832208026</t>
  </si>
  <si>
    <t>Parozábrana JUTAFOL N AL 170  Špeciál 170g/m2</t>
  </si>
  <si>
    <t>998713101</t>
  </si>
  <si>
    <t>Presun hmôt pre izolácie tepelné v objektoch výšky do 6 m</t>
  </si>
  <si>
    <t>762811811</t>
  </si>
  <si>
    <t xml:space="preserve">Demontáž záklopov stropov vrchných, zapustených z hrubých dosiek hr. do 32 mm,  -0.01400t,  - strecha miestností B-123 Zádverie a B-124 Miestnosť pre agregát  </t>
  </si>
  <si>
    <t>784795401</t>
  </si>
  <si>
    <t>762 762341201</t>
  </si>
  <si>
    <t>Montáž latovania prierezu 30x50mm-strecha miestností B-123 Zádverie a B-124 Miestnosť pre agregát</t>
  </si>
  <si>
    <t>605 6053348301</t>
  </si>
  <si>
    <t>Laty  prierezu 30x50mm, smrekové drevo akosť I.</t>
  </si>
  <si>
    <t>762 762341202</t>
  </si>
  <si>
    <t>Montáž kontralatovania prierezu 50x50mm - smrekové drevo akosť I.-strecha miestností B-123 Zádverie a B-124 Miestnosť pre agregát</t>
  </si>
  <si>
    <t>605 6053348302</t>
  </si>
  <si>
    <t>Kontralaty prierezu 50x50mm, smrekové drevo akosť I.</t>
  </si>
  <si>
    <t>998762102</t>
  </si>
  <si>
    <t>Presun hmôt pre konštrukcie tesárske v objektoch výšky do 12 m</t>
  </si>
  <si>
    <t>763737166</t>
  </si>
  <si>
    <t>Demontáž jestvujúcej strešnej konštrukcie po stropnú konštrukciu, odstránenie konštrukcie, latovania- strecha miestností B-123 Zádverie a B-124 Miestnosť pre agregát</t>
  </si>
  <si>
    <t>767 767662133</t>
  </si>
  <si>
    <t>Demontáž kovovej rohože - do zberu</t>
  </si>
  <si>
    <t>5530100014</t>
  </si>
  <si>
    <t>Rohožka exteriérová, kovová, 100x50 cm - dodávka</t>
  </si>
  <si>
    <t>767 767833006</t>
  </si>
  <si>
    <t>Montáž novej rohožky exteriérovej kovovej, 100x50 cm</t>
  </si>
  <si>
    <t>767221110</t>
  </si>
  <si>
    <t>Montáž zábradlí schodísk z rúrok do muriva, s hmotnosťou 1 bm zábradlia do 15 kg</t>
  </si>
  <si>
    <t>132</t>
  </si>
  <si>
    <t>79</t>
  </si>
  <si>
    <t>5534666001</t>
  </si>
  <si>
    <t>Zábradlie schodiskové oceľové</t>
  </si>
  <si>
    <t>767082405</t>
  </si>
  <si>
    <t>Demontáž vlajkonosičov na ďalšie použitie</t>
  </si>
  <si>
    <t>81</t>
  </si>
  <si>
    <t>767662120-6</t>
  </si>
  <si>
    <t>Spätná montáž vlajkonosičov</t>
  </si>
  <si>
    <t>767991911</t>
  </si>
  <si>
    <t>Predĺženie konzolí na vonkajšom klimatizačnom zariadení</t>
  </si>
  <si>
    <t>83</t>
  </si>
  <si>
    <t>767082425</t>
  </si>
  <si>
    <t>Demontáž nepotrebných kovových konzol z obvodového plášťa, do sutiny</t>
  </si>
  <si>
    <t>142</t>
  </si>
  <si>
    <t>767082455</t>
  </si>
  <si>
    <t>Demontáž oceľových rebríkových stupňov z obvodového plášťa, do sutiny.</t>
  </si>
  <si>
    <t>144</t>
  </si>
  <si>
    <t>85</t>
  </si>
  <si>
    <t>767833100</t>
  </si>
  <si>
    <t>Montáž rebríkov do muriva s bočnicami z profilovej ocele, z rúrok alebo z tenkostenných profilov</t>
  </si>
  <si>
    <t>146</t>
  </si>
  <si>
    <t>5534720400</t>
  </si>
  <si>
    <t>Rebrik oceľový atypický, zvislý s ochrannou kruhovou konštrukciou a pántom s kladkou, výšky 5m</t>
  </si>
  <si>
    <t>148</t>
  </si>
  <si>
    <t>87</t>
  </si>
  <si>
    <t>7670791.00</t>
  </si>
  <si>
    <t>Chemické kotvenie (4ks kotviaci materiál)</t>
  </si>
  <si>
    <t>150</t>
  </si>
  <si>
    <t>767067112</t>
  </si>
  <si>
    <t>Demontáž vlnitého plechu oplotenia, na ďalšie použitie</t>
  </si>
  <si>
    <t>152</t>
  </si>
  <si>
    <t>89</t>
  </si>
  <si>
    <t>767916229</t>
  </si>
  <si>
    <t>Spätná montáž oplotenia z plechu vlnitého</t>
  </si>
  <si>
    <t>154</t>
  </si>
  <si>
    <t>767067112.1</t>
  </si>
  <si>
    <t>Demontáž vlnitého plechu oplotenia pri bráne, do sutiny</t>
  </si>
  <si>
    <t>156</t>
  </si>
  <si>
    <t>91</t>
  </si>
  <si>
    <t>764441014</t>
  </si>
  <si>
    <t>Trapézový plech REGAMET T-35 PLUS / 0,5 - lesk, farby RAL 8017 – hnedá - dodávka+montáž</t>
  </si>
  <si>
    <t>158</t>
  </si>
  <si>
    <t>767920860</t>
  </si>
  <si>
    <t>Demontáž vrát na oplotenie s plochou  nad 10 do 20 m2,  -0,40000t</t>
  </si>
  <si>
    <t>160</t>
  </si>
  <si>
    <t>93</t>
  </si>
  <si>
    <t>767920260</t>
  </si>
  <si>
    <t>Montáž vrát k oploteniu osadzovaných na stĺpiky oceľové, s plochou nad 10 do 15m2</t>
  </si>
  <si>
    <t>162</t>
  </si>
  <si>
    <t>164</t>
  </si>
  <si>
    <t>95</t>
  </si>
  <si>
    <t>166</t>
  </si>
  <si>
    <t>769082787</t>
  </si>
  <si>
    <t>Demontáž vetracích mriežok z obvodového plášťa, do sutiny</t>
  </si>
  <si>
    <t>168</t>
  </si>
  <si>
    <t>97</t>
  </si>
  <si>
    <t>769035016
-1</t>
  </si>
  <si>
    <t>Montáž novej vetracej mriežky plastovej 150x150 mm</t>
  </si>
  <si>
    <t>170</t>
  </si>
  <si>
    <t>4290015947_x000D_8</t>
  </si>
  <si>
    <t>Nová plastová vetracia mriežka 150x150mm</t>
  </si>
  <si>
    <t>172</t>
  </si>
  <si>
    <t>99</t>
  </si>
  <si>
    <t>769086035</t>
  </si>
  <si>
    <t>Demontáž klimatizačnej jednotky vonkajšej, jednofázové napájanie, (odsávanie plynu, odpojenie,demontáž)</t>
  </si>
  <si>
    <t>174</t>
  </si>
  <si>
    <t>769060230</t>
  </si>
  <si>
    <t>Spätná montáž klimatizačnej jednotky vonkajšej, jednofázové napájanie (predĺženie potrubí, naplnenie plynom, spätná montáž )</t>
  </si>
  <si>
    <t>176</t>
  </si>
  <si>
    <t>101</t>
  </si>
  <si>
    <t>998769206</t>
  </si>
  <si>
    <t>Presun hmôt pre montáž vzduchotechnických zariadení v stavbe (objekte) výšky nad 24 do 52 m</t>
  </si>
  <si>
    <t>%</t>
  </si>
  <si>
    <t>178</t>
  </si>
  <si>
    <t>771575130</t>
  </si>
  <si>
    <t>Montáž dlaždíc keramických do tmelu  veľ. 300 x 300 mm na nástupnice a podstupnice - schodisko exteriérové</t>
  </si>
  <si>
    <t>180</t>
  </si>
  <si>
    <t>103</t>
  </si>
  <si>
    <t>5978700251</t>
  </si>
  <si>
    <t>Dlažba keramická, mrazuvzdorná, protišmyková - dodávka, na nástupnice a podstupnice -  schodisko exteriérové</t>
  </si>
  <si>
    <t>182</t>
  </si>
  <si>
    <t>5859290560</t>
  </si>
  <si>
    <t>Mrazuvzdorný elastický lepiaci tmel Weber.col flex, na obklady a dlažby, kategória C2TE , WEBER - TERRANOVA, hr. 5mm</t>
  </si>
  <si>
    <t>kg</t>
  </si>
  <si>
    <t>184</t>
  </si>
  <si>
    <t>105</t>
  </si>
  <si>
    <t>771 77158-9795</t>
  </si>
  <si>
    <t>Príplatok za škárovanie keramických podláh a soklov</t>
  </si>
  <si>
    <t>186</t>
  </si>
  <si>
    <t>5856111950</t>
  </si>
  <si>
    <t>Škárovacia hmota CERESIT CE 33</t>
  </si>
  <si>
    <t>188</t>
  </si>
  <si>
    <t>107</t>
  </si>
  <si>
    <t>998771101</t>
  </si>
  <si>
    <t>Presun hmôt pre podlahy z dlaždíc v objektoch výšky do 6m</t>
  </si>
  <si>
    <t>190</t>
  </si>
  <si>
    <t>783101811-5</t>
  </si>
  <si>
    <t>Odhrdzavenie vlajkonosičov</t>
  </si>
  <si>
    <t>192</t>
  </si>
  <si>
    <t>109</t>
  </si>
  <si>
    <t>783112110-3</t>
  </si>
  <si>
    <t>Nátery vlajkonosičov - olejové dvojnás. +1x email</t>
  </si>
  <si>
    <t>194</t>
  </si>
  <si>
    <t>783103819</t>
  </si>
  <si>
    <t>Odhrdzavenie elektroskrine</t>
  </si>
  <si>
    <t>196</t>
  </si>
  <si>
    <t>111</t>
  </si>
  <si>
    <t>783114139</t>
  </si>
  <si>
    <t>Nátery elektroskrine - olejové dvojnás. +1x email</t>
  </si>
  <si>
    <t>198</t>
  </si>
  <si>
    <t>783103820</t>
  </si>
  <si>
    <t>Odhrdzavenie  konzol klimatizačného zariadenia</t>
  </si>
  <si>
    <t>200</t>
  </si>
  <si>
    <t>113</t>
  </si>
  <si>
    <t>783114140</t>
  </si>
  <si>
    <t>Nátery konzol klimatizačného zariadenia - olejové dvojnás. +1x email</t>
  </si>
  <si>
    <t>202</t>
  </si>
  <si>
    <t>783904811</t>
  </si>
  <si>
    <t>Ostatné práce odmastenie chemickými odhrdzavenie kovovej konštrukcie prístrešku nad garážami a B-125 Sklad</t>
  </si>
  <si>
    <t>204</t>
  </si>
  <si>
    <t>115</t>
  </si>
  <si>
    <t>783215100</t>
  </si>
  <si>
    <t>Nátery kov.stav.doplnk.konštr. olejové dvojnásobné 1x s emailovaním, kovovej konštrukcie prístrešku nad garážami a miest. B-123 Zádverie a B-124 Miestnosť pre agregát</t>
  </si>
  <si>
    <t>206</t>
  </si>
  <si>
    <t>783904811.1</t>
  </si>
  <si>
    <t>Ostatné práce odmastenie chemickými odhrdzavenie kovových zábradlí francúzskych balkónov</t>
  </si>
  <si>
    <t>208</t>
  </si>
  <si>
    <t>117</t>
  </si>
  <si>
    <t>783215100.1</t>
  </si>
  <si>
    <t>Nátery kov.stav.doplnk.konštr. olejové dvojnásobné 1x s emailovaním, kovových zábradlí francúzskych balkónov</t>
  </si>
  <si>
    <t>210</t>
  </si>
  <si>
    <t>783904811.2</t>
  </si>
  <si>
    <t>Ostatné práce odmastenie chemickými odhrdzavenie vlnitého plechu a oceľovej konštrukcie oplotenia</t>
  </si>
  <si>
    <t>212</t>
  </si>
  <si>
    <t>119</t>
  </si>
  <si>
    <t>783215100.2</t>
  </si>
  <si>
    <t>Nátery kov.stav.doplnk.konštr. olejové dvojnásobné 1x s emailovaním, vlnitého plechu a oceľovej konštrukcie oplotenia</t>
  </si>
  <si>
    <t>214</t>
  </si>
  <si>
    <t>21009625</t>
  </si>
  <si>
    <t>Demontáž vonkajšieho osvetlenia na ďalšie použitie</t>
  </si>
  <si>
    <t>216</t>
  </si>
  <si>
    <t>21009620</t>
  </si>
  <si>
    <t>Spätná montáž vonkajšieho osvetlenia</t>
  </si>
  <si>
    <t>218</t>
  </si>
  <si>
    <t>21062612</t>
  </si>
  <si>
    <t>Demontáž elektroskrine na ďalšie použitie</t>
  </si>
  <si>
    <t>220</t>
  </si>
  <si>
    <t>21062612
_x000D_3</t>
  </si>
  <si>
    <t>Spätná montáž elektroskrine</t>
  </si>
  <si>
    <t>222</t>
  </si>
  <si>
    <t>210411191</t>
  </si>
  <si>
    <t>Predĺženie káblov</t>
  </si>
  <si>
    <t>224</t>
  </si>
  <si>
    <t>210950277</t>
  </si>
  <si>
    <t>Zakrytie káblových vedení na fasáde plastovým krytom (a zakrytie pod zatepľovací systém)</t>
  </si>
  <si>
    <t>226</t>
  </si>
  <si>
    <t>220320391-1</t>
  </si>
  <si>
    <t>Demontáž informačných tabúľ z fasády na ďalšie použitie</t>
  </si>
  <si>
    <t>228</t>
  </si>
  <si>
    <t>220320391</t>
  </si>
  <si>
    <t>Spätná montáž demontovaných informačných tabúľ na zavesené závitové tyče - kotvené do pôvodnej steny chemickou kotvou</t>
  </si>
  <si>
    <t>230</t>
  </si>
  <si>
    <t>229730261</t>
  </si>
  <si>
    <t>Odstránenie nefunkčnej kabeláže</t>
  </si>
  <si>
    <t>232</t>
  </si>
  <si>
    <t>229330399</t>
  </si>
  <si>
    <t>Demontáž nepotrebnej kovovej skrine z fasády budovy „B“, do sutiny</t>
  </si>
  <si>
    <t>234</t>
  </si>
  <si>
    <t>922 229730154</t>
  </si>
  <si>
    <t>Demontáž antény na ďalšie použitie</t>
  </si>
  <si>
    <t>236</t>
  </si>
  <si>
    <t>922 229730154-1</t>
  </si>
  <si>
    <t>Spätná montáž antény</t>
  </si>
  <si>
    <t>238</t>
  </si>
  <si>
    <t>A. - Výmena rozvodov a vykurovacích telies</t>
  </si>
  <si>
    <t xml:space="preserve">    73 - Ústredné vykurovanie</t>
  </si>
  <si>
    <t xml:space="preserve">      733 - Rozvodné potrubie _x000D_
</t>
  </si>
  <si>
    <t xml:space="preserve">      734 - Armatúry</t>
  </si>
  <si>
    <t xml:space="preserve">      735 - Vykurovacie telesá</t>
  </si>
  <si>
    <t xml:space="preserve">      767 - Konštrukcie doplnkové kovové a závesy</t>
  </si>
  <si>
    <t xml:space="preserve">    HZS - Hodinové zúčtovacie sadzby</t>
  </si>
  <si>
    <t>713482301</t>
  </si>
  <si>
    <t>Montaž trubíc MIRELON hr. do 6 mm, vnút.priemer do 18 mm</t>
  </si>
  <si>
    <t>108896017</t>
  </si>
  <si>
    <t>2837710100</t>
  </si>
  <si>
    <t>Izolácia potrubia- 18/6" MIRELON potrubie DN16</t>
  </si>
  <si>
    <t>1682059280</t>
  </si>
  <si>
    <t>713482121</t>
  </si>
  <si>
    <t>Montáž trubíc z PE, hr.15-20 mm,vnút.priemer do 38 mm</t>
  </si>
  <si>
    <t>-32716492</t>
  </si>
  <si>
    <t>2837710400</t>
  </si>
  <si>
    <t>Izolácia potrubia- 22/13" MIRELON potrubie DN 20</t>
  </si>
  <si>
    <t>555733749</t>
  </si>
  <si>
    <t>2837710700</t>
  </si>
  <si>
    <t>Izolácia potrubia- 28/13" MIRELON potrubie DN 25</t>
  </si>
  <si>
    <t>-599531437</t>
  </si>
  <si>
    <t>2837711000</t>
  </si>
  <si>
    <t>Izolácia potrubia- 35/13" MIRELON potrubie DN 32</t>
  </si>
  <si>
    <t>-1411260935</t>
  </si>
  <si>
    <t>713482122</t>
  </si>
  <si>
    <t>Montáž trubíc z PE, hr.15-20 mm,vnút.priemer 39-70 mm</t>
  </si>
  <si>
    <t>-1076916932</t>
  </si>
  <si>
    <t>2837711200</t>
  </si>
  <si>
    <t>Izolácia potrubia- 42/13" MIRELON potrubie DN 40</t>
  </si>
  <si>
    <t>584600874</t>
  </si>
  <si>
    <t>2837711600</t>
  </si>
  <si>
    <t>Izolácia potrubia- 65/13" MIRELON potrubie DN 65</t>
  </si>
  <si>
    <t>1270417410</t>
  </si>
  <si>
    <t>-548162658</t>
  </si>
  <si>
    <t>731 733111113</t>
  </si>
  <si>
    <t>Predĺženie plynového odfukového potrubia oceľového -  fasáda budovy B</t>
  </si>
  <si>
    <t>-736066569</t>
  </si>
  <si>
    <t>733110806</t>
  </si>
  <si>
    <t>Demontáž jestvujúceho rozvodného potrubia prívodového a vratného a vynesenie -0,00320t</t>
  </si>
  <si>
    <t>946074112</t>
  </si>
  <si>
    <t>733111103</t>
  </si>
  <si>
    <t xml:space="preserve">Potrubie z rúrok oceľových bezšvových  DN 16,  prívodné a vratné teplovodné potrubie oceľové steel press </t>
  </si>
  <si>
    <t>-1309984170</t>
  </si>
  <si>
    <t>733111103.1</t>
  </si>
  <si>
    <t xml:space="preserve">Potrubie z rúrok oceľových bezšvových  DN 16, stúpacie potrubie oceľové steel press </t>
  </si>
  <si>
    <t>328009501</t>
  </si>
  <si>
    <t>5519013000</t>
  </si>
  <si>
    <t>Rúrka z uhlíkovej ocele 16x2 mm zvonka  pozinkovaná Steelpress</t>
  </si>
  <si>
    <t>1392104366</t>
  </si>
  <si>
    <t>733111104</t>
  </si>
  <si>
    <t xml:space="preserve">Potrubie z rúrok oceľových bezšvových DN 20, prívodné a vratné teplovodné potrubie oceľové steel press </t>
  </si>
  <si>
    <t>1140580817</t>
  </si>
  <si>
    <t>733111104.1</t>
  </si>
  <si>
    <t xml:space="preserve">Potrubie z rúrok oceľových bezšvových DN 20, stúpacie potrubie oceľové steel press </t>
  </si>
  <si>
    <t>-507274615</t>
  </si>
  <si>
    <t>5519013010</t>
  </si>
  <si>
    <t>Rúrka z uhlíkovej ocele 20x2 mm zvonka  pozinkovaná Steelpress</t>
  </si>
  <si>
    <t>375276638</t>
  </si>
  <si>
    <t>733111105</t>
  </si>
  <si>
    <t xml:space="preserve">Potrubie z rúrok oceľových bezšvových DN 25  prívodné a vratné teplovodné potrubie oceľové steel press </t>
  </si>
  <si>
    <t>-1526745194</t>
  </si>
  <si>
    <t>733111105.1</t>
  </si>
  <si>
    <t xml:space="preserve">Potrubie z rúrok oceľových bezšvových DN 25 stúpacie oceľové steel press </t>
  </si>
  <si>
    <t>-702384654</t>
  </si>
  <si>
    <t>5519013015</t>
  </si>
  <si>
    <t>Rúrka z uhlíkovej ocele 25x1,5mm zvonka pozinkovaná Steelpress</t>
  </si>
  <si>
    <t>-675587101</t>
  </si>
  <si>
    <t>733111106</t>
  </si>
  <si>
    <t xml:space="preserve">Potrubie z rúrok oceľových bezšvových DN 32, prívodné a vratné teplovodné potrubie oceľové steel press </t>
  </si>
  <si>
    <t>606041452</t>
  </si>
  <si>
    <t>733111106.1</t>
  </si>
  <si>
    <t xml:space="preserve">Potrubie z rúrok oceľových bezšvových DN 32,stúpacie potrubie oceľové steel press </t>
  </si>
  <si>
    <t>-1430009900</t>
  </si>
  <si>
    <t>5519013020</t>
  </si>
  <si>
    <t>Rúrka z uhlíkovej ocele 32x2 mm zvonka  pozinkovaná Steelpress</t>
  </si>
  <si>
    <t>28801543</t>
  </si>
  <si>
    <t>733111107</t>
  </si>
  <si>
    <t xml:space="preserve">Potrubie z rúrok oceľových bezšvových DN 40 prívodné a vratné teplovodné potrubie oceľové steel press </t>
  </si>
  <si>
    <t>-537437116</t>
  </si>
  <si>
    <t>5519013025</t>
  </si>
  <si>
    <t>Rúrka z uhlíkovej ocele 40x1,5mm zvonka pozinkovaná Steelpress</t>
  </si>
  <si>
    <t>267234419</t>
  </si>
  <si>
    <t>733121119</t>
  </si>
  <si>
    <t xml:space="preserve">Potrubie z rúrok oceľových bezšvových DN 65 prívodné a vratné teplovodné potrubie oceľové steel press </t>
  </si>
  <si>
    <t>1697576482</t>
  </si>
  <si>
    <t>5519013035</t>
  </si>
  <si>
    <t>Rúrka z uhlíkovej ocele 65,1x2mm zvonka pozinkovaná Steelpress</t>
  </si>
  <si>
    <t>-168318539</t>
  </si>
  <si>
    <t>5519013529</t>
  </si>
  <si>
    <t>T-kus jednoznačný 16mm Steelpress</t>
  </si>
  <si>
    <t>1033704300</t>
  </si>
  <si>
    <t>5519013532</t>
  </si>
  <si>
    <t>T-kus jednoznačný 18mm Steelpress</t>
  </si>
  <si>
    <t>1669826389</t>
  </si>
  <si>
    <t>5519013535</t>
  </si>
  <si>
    <t xml:space="preserve">T-kus jednoznačný 20mm Steelpress </t>
  </si>
  <si>
    <t>1831935632</t>
  </si>
  <si>
    <t>5519013538</t>
  </si>
  <si>
    <t>T-kus jednoznačný 28mm Steelpress</t>
  </si>
  <si>
    <t>-2067973025</t>
  </si>
  <si>
    <t>5519013541</t>
  </si>
  <si>
    <t>T-kus jednoznačný 32mm Steelpress</t>
  </si>
  <si>
    <t>-294211215</t>
  </si>
  <si>
    <t>5519013544</t>
  </si>
  <si>
    <t>T-kus jednoznačný 42mm Steelpress</t>
  </si>
  <si>
    <t>497779616</t>
  </si>
  <si>
    <t>5519013547</t>
  </si>
  <si>
    <t>T-kus jednoznačný 54mm Steelpress</t>
  </si>
  <si>
    <t>-1083808064</t>
  </si>
  <si>
    <t>5519013667</t>
  </si>
  <si>
    <t>T-kus s vnútorným závitom 42x3/4"x42mm Steelpress (alt.ekvivalent)</t>
  </si>
  <si>
    <t>454231377</t>
  </si>
  <si>
    <t>5519013661</t>
  </si>
  <si>
    <t>T-kus s vnútorným závitom 28x3/4"x28mm Steelpress (alt.ekvivalent)</t>
  </si>
  <si>
    <t>1554116916</t>
  </si>
  <si>
    <t>5519013655</t>
  </si>
  <si>
    <t>T-kus s vnútorným závitom 42x1/2"x42mm Steelpress (alt.ekvivalent)</t>
  </si>
  <si>
    <t>-1812281665</t>
  </si>
  <si>
    <t>5519013400</t>
  </si>
  <si>
    <t xml:space="preserve">Krúžok tesniaci EPDM pr.15mm, čierny Steelpress </t>
  </si>
  <si>
    <t>-1491880607</t>
  </si>
  <si>
    <t>5519013403</t>
  </si>
  <si>
    <t>Krúžok tesniaci FMK pr.15mm, zelený Steelpress</t>
  </si>
  <si>
    <t>-31102052</t>
  </si>
  <si>
    <t>5519013406</t>
  </si>
  <si>
    <t xml:space="preserve">Krúžok tesniaci EPDM pr.18mm, čierny Steelpress </t>
  </si>
  <si>
    <t>-2125732185</t>
  </si>
  <si>
    <t>5519013409</t>
  </si>
  <si>
    <t>Krúžok tesniaci FMK pr.18mm, zelený Steelpress</t>
  </si>
  <si>
    <t>868831597</t>
  </si>
  <si>
    <t>5519013412</t>
  </si>
  <si>
    <t xml:space="preserve">Krúžok tesniaci EPDM pr.22mm, čierny Steelpress </t>
  </si>
  <si>
    <t>1858319916</t>
  </si>
  <si>
    <t>5519013415</t>
  </si>
  <si>
    <t xml:space="preserve">Krúžok tesniaci FMK pr.22mm, zelený Steelpress </t>
  </si>
  <si>
    <t>100671336</t>
  </si>
  <si>
    <t>5519013418</t>
  </si>
  <si>
    <t xml:space="preserve">Krúžok tesniaci EPDM pr.28mm, čierny Steelpress </t>
  </si>
  <si>
    <t>-1050435068</t>
  </si>
  <si>
    <t>5519013421</t>
  </si>
  <si>
    <t xml:space="preserve">Krúžok tesniaci FMK pr.28mm, zelený Steelpress </t>
  </si>
  <si>
    <t>-1870429574</t>
  </si>
  <si>
    <t>5519013424</t>
  </si>
  <si>
    <t>Krúžok tesniaci EPDM pr.35mm, čierny Steelpress</t>
  </si>
  <si>
    <t>532490219</t>
  </si>
  <si>
    <t>5519013427</t>
  </si>
  <si>
    <t>Krúžok tesniaci FMK pr.35mm, zelený Steelpress</t>
  </si>
  <si>
    <t>-1759860358</t>
  </si>
  <si>
    <t>5519013592</t>
  </si>
  <si>
    <t>Šraubenie 15x1/2" Steelpress vonkajší závit</t>
  </si>
  <si>
    <t>-1619348824</t>
  </si>
  <si>
    <t>5519013595</t>
  </si>
  <si>
    <t xml:space="preserve">Šraubenie 22x3/4" Steelpress vonkajší závit </t>
  </si>
  <si>
    <t>-958443052</t>
  </si>
  <si>
    <t>5519013448</t>
  </si>
  <si>
    <t xml:space="preserve">Koleno 90° 16mm Steelpress </t>
  </si>
  <si>
    <t>1689907394</t>
  </si>
  <si>
    <t>5519013442</t>
  </si>
  <si>
    <t xml:space="preserve">Koleno 45° 15mm Steelpress </t>
  </si>
  <si>
    <t>560161861</t>
  </si>
  <si>
    <t>5519013454</t>
  </si>
  <si>
    <t>Koleno 45° 18mm Steelpress</t>
  </si>
  <si>
    <t>-1999474204</t>
  </si>
  <si>
    <t>5519013460</t>
  </si>
  <si>
    <t>Koleno 90° 18mm Steelpress</t>
  </si>
  <si>
    <t>1106625983</t>
  </si>
  <si>
    <t>5519013466</t>
  </si>
  <si>
    <t>Koleno 45° 20mm Steelpress</t>
  </si>
  <si>
    <t>-1483850744</t>
  </si>
  <si>
    <t>5519013472</t>
  </si>
  <si>
    <t>Koleno 90° 20mm Steelpress</t>
  </si>
  <si>
    <t>598292118</t>
  </si>
  <si>
    <t>5519013478</t>
  </si>
  <si>
    <t>Koleno 45° 28mm Steelpress</t>
  </si>
  <si>
    <t>-147340974</t>
  </si>
  <si>
    <t>5519013490</t>
  </si>
  <si>
    <t>Koleno 45° 32mm Steelpress</t>
  </si>
  <si>
    <t>925588267</t>
  </si>
  <si>
    <t>5519013520</t>
  </si>
  <si>
    <t>Koleno 90° 54mm Steelpress</t>
  </si>
  <si>
    <t>70349242</t>
  </si>
  <si>
    <t>998733104</t>
  </si>
  <si>
    <t>Presun hmôt pre rozvody potrubia v objektoch výšky nad 24 do 36 m</t>
  </si>
  <si>
    <t>682852791</t>
  </si>
  <si>
    <t>734209111</t>
  </si>
  <si>
    <t>Montáž pripojovacej armatúry R383X001 3/4”F(E)x18</t>
  </si>
  <si>
    <t>-2068167240</t>
  </si>
  <si>
    <t>4848900855</t>
  </si>
  <si>
    <t>Pripojovacia armatúra GIACOMINI R383X001 3/4”F(E)x18</t>
  </si>
  <si>
    <t>746721303</t>
  </si>
  <si>
    <t>998734104</t>
  </si>
  <si>
    <t>Presun hmôt pre armatúry v objektoch výšky nad 24 do 36 m</t>
  </si>
  <si>
    <t>-792616921</t>
  </si>
  <si>
    <t>731 73511-1810</t>
  </si>
  <si>
    <t>Demontáž vykurovacích telies liatinových článkových</t>
  </si>
  <si>
    <t>1030286794</t>
  </si>
  <si>
    <t>735154041</t>
  </si>
  <si>
    <t>Montáž vykurovacieho telesa doskového jednoradového 600 mm/ dĺžky 700-900 mm</t>
  </si>
  <si>
    <t>1859343276</t>
  </si>
  <si>
    <t>4845366630</t>
  </si>
  <si>
    <t xml:space="preserve">Vykur. teleso doskové - oceľ. radiátor KORAD Ventil-Kompakt  11VK 600x700 </t>
  </si>
  <si>
    <t>-906276305</t>
  </si>
  <si>
    <t>735154140</t>
  </si>
  <si>
    <t>Montáž vykurovacieho telesa doskového dvojradového výšky 600 mm/ dĺžky 400-600 mm</t>
  </si>
  <si>
    <t>385829826</t>
  </si>
  <si>
    <t>4845380350</t>
  </si>
  <si>
    <t xml:space="preserve">Vykur. teleso doskové - oceľ. radiátor KORAD Ventil-Kompakt 22VK 600x600 </t>
  </si>
  <si>
    <t>-1177820026</t>
  </si>
  <si>
    <t>735154102</t>
  </si>
  <si>
    <t>Montáž vykurovacieho telesa doskového dvojradového výšky 600 mm/ dĺžky 1000-1200 mm</t>
  </si>
  <si>
    <t>1915824459</t>
  </si>
  <si>
    <t>4848953410</t>
  </si>
  <si>
    <t xml:space="preserve">Vykurovacie teleso doskové oceľové KORAD  Ventil-Kompakt 22VK 600x1200 </t>
  </si>
  <si>
    <t>-1909841503</t>
  </si>
  <si>
    <t>735154143</t>
  </si>
  <si>
    <t>Montáž vykurovacieho telesa doskového dvojradového výšky 600 mm/ dĺžky 1300-1800 mm</t>
  </si>
  <si>
    <t>-1498473122</t>
  </si>
  <si>
    <t>4848953430</t>
  </si>
  <si>
    <t xml:space="preserve">Vykurovacie teleso doskové oceľové KORAD Ventil-Kompakt 22K 600x1600 </t>
  </si>
  <si>
    <t>-1973013712</t>
  </si>
  <si>
    <t>735494811</t>
  </si>
  <si>
    <t>Vypúšťanie vody z vykurovacích sústav o v. pl. vykurovacích telies</t>
  </si>
  <si>
    <t>445449665</t>
  </si>
  <si>
    <t>735191910</t>
  </si>
  <si>
    <t>Napustenie vody do vykurovacieho systému vrátane potrubia o v. pl. vykurovacích telies</t>
  </si>
  <si>
    <t>1422514542</t>
  </si>
  <si>
    <t>735191905</t>
  </si>
  <si>
    <t>Ostatné opravy vykurovacích telies, odvzdušnenie telesa</t>
  </si>
  <si>
    <t>892146512</t>
  </si>
  <si>
    <t>735158120</t>
  </si>
  <si>
    <t>Vykurovacie telesá,tlaková skúška telesa vodou</t>
  </si>
  <si>
    <t>-288827715</t>
  </si>
  <si>
    <t>998735104</t>
  </si>
  <si>
    <t>Presun hmôt pre vykurovacie telesá v objektoch výšky nad 24 do 36 m</t>
  </si>
  <si>
    <t>-713401597</t>
  </si>
  <si>
    <t>Pol259</t>
  </si>
  <si>
    <t>Montáž uloženia - priskrutkovaním: do DN 25</t>
  </si>
  <si>
    <t>1686001707</t>
  </si>
  <si>
    <t>Pol260</t>
  </si>
  <si>
    <t>Objímka s gumou dvojskrutková 25-29 3/4"</t>
  </si>
  <si>
    <t>1955031694</t>
  </si>
  <si>
    <t>Pol261</t>
  </si>
  <si>
    <t>Objímka s gumou dvojskrutková 32-36 1"</t>
  </si>
  <si>
    <t>1775081011</t>
  </si>
  <si>
    <t>Pol262</t>
  </si>
  <si>
    <t>Objímka s gumou dvojskrutková 40-45 5/4"</t>
  </si>
  <si>
    <t>1861584495</t>
  </si>
  <si>
    <t>Pol263</t>
  </si>
  <si>
    <t>Objímka s gumou dvojskrutková 48-53 6/4"</t>
  </si>
  <si>
    <t>-1325632991</t>
  </si>
  <si>
    <t>Pol264</t>
  </si>
  <si>
    <t>Montáž uloženia - priskrutkovaním: do DN 50</t>
  </si>
  <si>
    <t>454378471</t>
  </si>
  <si>
    <t>Pol265</t>
  </si>
  <si>
    <t>Objímka s gumou dvojskrutková 54-60 2"</t>
  </si>
  <si>
    <t>237950740</t>
  </si>
  <si>
    <t>Pol266</t>
  </si>
  <si>
    <t>Montáž uloženia - priskrutkovaním: do DN 150</t>
  </si>
  <si>
    <t>-442321082</t>
  </si>
  <si>
    <t>Pol267</t>
  </si>
  <si>
    <t>Objímka s gumou dvojskrutková 75-79 21/2"</t>
  </si>
  <si>
    <t>-2113164559</t>
  </si>
  <si>
    <t>Pol268</t>
  </si>
  <si>
    <t>Objímka s gumou dvojskrutková 89-94 3"</t>
  </si>
  <si>
    <t>2066698156</t>
  </si>
  <si>
    <t>Pol269</t>
  </si>
  <si>
    <t>Objímka s gumou dvojskrutková 108-112 4"</t>
  </si>
  <si>
    <t>1558927580</t>
  </si>
  <si>
    <t>Pol270</t>
  </si>
  <si>
    <t>Závitová tyč M 8x2000 mm</t>
  </si>
  <si>
    <t>2041015276</t>
  </si>
  <si>
    <t>Pol271</t>
  </si>
  <si>
    <t>Nosník C 25x20x1,5mm, 1000 mm</t>
  </si>
  <si>
    <t>615254528</t>
  </si>
  <si>
    <t>Pol272</t>
  </si>
  <si>
    <t>HT Raupiano kombiskrutka M 8x80 (alt.ekvivalent)</t>
  </si>
  <si>
    <t>-1579367792</t>
  </si>
  <si>
    <t>Pol273</t>
  </si>
  <si>
    <t>Predlžovacia matica M8 x 24 mm, hmoždinka M8</t>
  </si>
  <si>
    <t>43654450</t>
  </si>
  <si>
    <t>Pol274</t>
  </si>
  <si>
    <t>Upevňovacie prvky do nosníkov, pre profil C 25x20 mm</t>
  </si>
  <si>
    <t>bal</t>
  </si>
  <si>
    <t>-1962663760</t>
  </si>
  <si>
    <t>Pol275</t>
  </si>
  <si>
    <t>Montáž ostatných atypických kovových stavebných doplnkových konštrukcií do 5 kg</t>
  </si>
  <si>
    <t>52590220</t>
  </si>
  <si>
    <t>Pol276</t>
  </si>
  <si>
    <t>Ocelový pomocný materiál</t>
  </si>
  <si>
    <t>-13041986</t>
  </si>
  <si>
    <t>210110099</t>
  </si>
  <si>
    <t>Termostat priestorový programovateľný pre zapustenú montáž</t>
  </si>
  <si>
    <t>2143584451</t>
  </si>
  <si>
    <t>3850008259</t>
  </si>
  <si>
    <t>Priestorový termostat TD16-TK  programovateľný</t>
  </si>
  <si>
    <t>256</t>
  </si>
  <si>
    <t>1947794981</t>
  </si>
  <si>
    <t>210451009</t>
  </si>
  <si>
    <t xml:space="preserve">Montáž vykurovacej rohože 150 W/m2 </t>
  </si>
  <si>
    <t>1201213543</t>
  </si>
  <si>
    <t>3410101342</t>
  </si>
  <si>
    <t>Vykurovacia rohož HM 150/1 1m2</t>
  </si>
  <si>
    <t>-1760272490</t>
  </si>
  <si>
    <t>Pol355</t>
  </si>
  <si>
    <t>Vykurovacia skúška</t>
  </si>
  <si>
    <t>hod.</t>
  </si>
  <si>
    <t>512</t>
  </si>
  <si>
    <t>1737542516</t>
  </si>
  <si>
    <t>B. - Hydraulické vyregulovanie objektu</t>
  </si>
  <si>
    <t>731 73420-0821</t>
  </si>
  <si>
    <t>Demontáž armatúr s dvoma závitmi do G 1/2</t>
  </si>
  <si>
    <t>-657477613</t>
  </si>
  <si>
    <t>734209112</t>
  </si>
  <si>
    <t>Montáž závitovej armatúry s 2 závitmi do G 1/2</t>
  </si>
  <si>
    <t>391507324</t>
  </si>
  <si>
    <t>5510123100.00000</t>
  </si>
  <si>
    <t>Termostatický ventil DANFOSS RA-N DN 15 priamy</t>
  </si>
  <si>
    <t>-2106615553</t>
  </si>
  <si>
    <t>734209113k</t>
  </si>
  <si>
    <t>Montáž hlavice termostatickej</t>
  </si>
  <si>
    <t>-1293793495</t>
  </si>
  <si>
    <t>48448489034</t>
  </si>
  <si>
    <t xml:space="preserve">Termostatická hlavica Danfosstyp RAE 5054 </t>
  </si>
  <si>
    <t>1405250272</t>
  </si>
  <si>
    <t>734209113</t>
  </si>
  <si>
    <t>-1967049593</t>
  </si>
  <si>
    <t>500642100</t>
  </si>
  <si>
    <t xml:space="preserve">Závitový spoj do spiatočky Danfoss RLV DN 15 priamy </t>
  </si>
  <si>
    <t>-452670403</t>
  </si>
  <si>
    <t>4848906830</t>
  </si>
  <si>
    <t>Automatický odvzdušňovací ventil so spätnou klapkou, 1/2”, GIACOMINI</t>
  </si>
  <si>
    <t>-2069213314</t>
  </si>
  <si>
    <t>734449113</t>
  </si>
  <si>
    <t>Montáž regulátora diferenčného tlaku DN 25</t>
  </si>
  <si>
    <t>-1473974039</t>
  </si>
  <si>
    <t>4057001200</t>
  </si>
  <si>
    <t>Regulátor diferenčného tlaku Danfoss  MSV-BD DN25</t>
  </si>
  <si>
    <t>-605248763</t>
  </si>
  <si>
    <t>734223020</t>
  </si>
  <si>
    <t>Montáž ventilu závitového regulačného G 1 stupačkového</t>
  </si>
  <si>
    <t>-560578658</t>
  </si>
  <si>
    <t>4849229355</t>
  </si>
  <si>
    <t xml:space="preserve">Regulačný a vyvažovací venti STAF-SG DN 16 PN 25 </t>
  </si>
  <si>
    <t>1544340704</t>
  </si>
  <si>
    <t>4549229344</t>
  </si>
  <si>
    <t xml:space="preserve">Regulačný a vyvažovací venti STAF-SG DN 25 PN 25 </t>
  </si>
  <si>
    <t>329666481</t>
  </si>
  <si>
    <t>4549229377</t>
  </si>
  <si>
    <t>Regulačný a vyvažovací ventil STAF-SG DN 32 PN 25</t>
  </si>
  <si>
    <t>1860501773</t>
  </si>
  <si>
    <t>734231333</t>
  </si>
  <si>
    <t>Montáž ventilu priameho prechodného KE 83E</t>
  </si>
  <si>
    <t>-1426713948</t>
  </si>
  <si>
    <t xml:space="preserve"> 551 112280</t>
  </si>
  <si>
    <t>Ventil priamy prechodný KE 83E 3/4</t>
  </si>
  <si>
    <t>-1300478824</t>
  </si>
  <si>
    <t>223942636</t>
  </si>
  <si>
    <t>A. - Bleskozvod</t>
  </si>
  <si>
    <t xml:space="preserve">    21-M-1 - Uzemnenie rozvádzačov</t>
  </si>
  <si>
    <t xml:space="preserve">    46-M - Zemné práce pri extr.mont.prácach</t>
  </si>
  <si>
    <t>210010006</t>
  </si>
  <si>
    <t>Rúrka ohybná elektroinštalačná, uložená pod omietkou, typ 23 - 48 mm</t>
  </si>
  <si>
    <t>3450702900</t>
  </si>
  <si>
    <t>I-Rúrka HFXP 32 cierna</t>
  </si>
  <si>
    <t>3451006900</t>
  </si>
  <si>
    <t>Vývodka 9948 rovna</t>
  </si>
  <si>
    <t>210220021</t>
  </si>
  <si>
    <t>Uzemňovacie vedenie v zemi včít. svoriek,prepojenia, izolácie spojov FeZn do 120 mm2</t>
  </si>
  <si>
    <t>3540406500</t>
  </si>
  <si>
    <t>HR-Svorka SR 02</t>
  </si>
  <si>
    <t>3544112000</t>
  </si>
  <si>
    <t>Páska uzemňovacia 30x4 mm</t>
  </si>
  <si>
    <t>210220102</t>
  </si>
  <si>
    <t>Zvodový vodič včítane podpery FeZn lano do D 70 mm</t>
  </si>
  <si>
    <t>3540406800</t>
  </si>
  <si>
    <t>HR-Svorka SS</t>
  </si>
  <si>
    <t>3540200101</t>
  </si>
  <si>
    <t>HR-Drát AIMgSi D8</t>
  </si>
  <si>
    <t>3540405200</t>
  </si>
  <si>
    <t>HR-Podpera PV 32</t>
  </si>
  <si>
    <t>3540404302</t>
  </si>
  <si>
    <t>HR-Podpera PV 17-4</t>
  </si>
  <si>
    <t>3540404500</t>
  </si>
  <si>
    <t>HR-Podpera PV 21</t>
  </si>
  <si>
    <t>210220201</t>
  </si>
  <si>
    <t>Zachyt.tyč včít.upevnenia na strešný hrebeň do 3 m dľžky tyče</t>
  </si>
  <si>
    <t>3540200600</t>
  </si>
  <si>
    <t>HR-Držiak DJ 5 d</t>
  </si>
  <si>
    <t>3540200700</t>
  </si>
  <si>
    <t>HR-Držiak DJ 5 h</t>
  </si>
  <si>
    <t>3540300500</t>
  </si>
  <si>
    <t>HR-Jimacia tyc JP30</t>
  </si>
  <si>
    <t>3540402000</t>
  </si>
  <si>
    <t>HR-Ochr.strieska OS 02</t>
  </si>
  <si>
    <t>3540406000</t>
  </si>
  <si>
    <t>HR-Svorka SJ 02</t>
  </si>
  <si>
    <t>3540408600</t>
  </si>
  <si>
    <t>Spodná ochranná strieška OS5</t>
  </si>
  <si>
    <t>Kus</t>
  </si>
  <si>
    <t>210220221</t>
  </si>
  <si>
    <t>Zachyt.tyč včít.upevnenia na oceľovú konštrukciu, betón do 3 m dľžky tyče</t>
  </si>
  <si>
    <t>3540200300</t>
  </si>
  <si>
    <t>HR-Držiak DJ 2</t>
  </si>
  <si>
    <t>3540200102</t>
  </si>
  <si>
    <t>HR-Drát izolovaný ISOFUGAL 50</t>
  </si>
  <si>
    <t>210220302</t>
  </si>
  <si>
    <t>Bleskozvodová svorka nad 2 skrutky (ST, SJ, SK, SZ, SR 01, 02)</t>
  </si>
  <si>
    <t>3540408300</t>
  </si>
  <si>
    <t>HR-Svorka SZ</t>
  </si>
  <si>
    <t>3540406100</t>
  </si>
  <si>
    <t>HR-Svorka SK</t>
  </si>
  <si>
    <t>3540406200</t>
  </si>
  <si>
    <t>HR-Svorka SO</t>
  </si>
  <si>
    <t>210220321</t>
  </si>
  <si>
    <t>Svorka na potrub."Bernard" včít. pásika(bez vodiča a prípoj. vodiča)</t>
  </si>
  <si>
    <t>3540201700</t>
  </si>
  <si>
    <t>Svorka BARNARD+ medený pásik dĺžky 750mm</t>
  </si>
  <si>
    <t>210220361</t>
  </si>
  <si>
    <t>Tyčový uzemňovač zarazený do zeme a pripoj.vedenie do 2 m</t>
  </si>
  <si>
    <t>3540501500</t>
  </si>
  <si>
    <t>HR-Zemna tyc ZT PD 2m</t>
  </si>
  <si>
    <t>210220372</t>
  </si>
  <si>
    <t>Ochranný uholník alebo rúrka s držiak. do steny</t>
  </si>
  <si>
    <t>3540201200</t>
  </si>
  <si>
    <t>HR-Držiak DUZ</t>
  </si>
  <si>
    <t>3540402300</t>
  </si>
  <si>
    <t>HR-Ochranny uholnik OU</t>
  </si>
  <si>
    <t>210220401</t>
  </si>
  <si>
    <t>Označenie zvodov štítkami smaltované, z umelej hmot</t>
  </si>
  <si>
    <t>5489511000</t>
  </si>
  <si>
    <t>Štítok smaltovaný do 5 písmmen 10x15 mm</t>
  </si>
  <si>
    <t>MD</t>
  </si>
  <si>
    <t>Mimostavenisková doprava</t>
  </si>
  <si>
    <t>MV</t>
  </si>
  <si>
    <t>Murárske výpomoci</t>
  </si>
  <si>
    <t>PD</t>
  </si>
  <si>
    <t>Presun dodávok</t>
  </si>
  <si>
    <t>PM</t>
  </si>
  <si>
    <t>Podružný materiál</t>
  </si>
  <si>
    <t>PPV</t>
  </si>
  <si>
    <t>Podiel pridružených výkonov</t>
  </si>
  <si>
    <t>-1265618034</t>
  </si>
  <si>
    <t>220111776</t>
  </si>
  <si>
    <t>Uzemňovacie vedenie v zemi včít. svoriek,prepojenia, izolácie spojov FeZn nad 120 mm2</t>
  </si>
  <si>
    <t>-739268475</t>
  </si>
  <si>
    <t>3692900022</t>
  </si>
  <si>
    <t xml:space="preserve">Uzemňovací pás FeZn 30 x 4 mm </t>
  </si>
  <si>
    <t>307275152</t>
  </si>
  <si>
    <t>354 3540406500</t>
  </si>
  <si>
    <t>-2054977332</t>
  </si>
  <si>
    <t>921 21022-0301</t>
  </si>
  <si>
    <t>Svorka pripojovacia kovových častí SP 1</t>
  </si>
  <si>
    <t>1905420192</t>
  </si>
  <si>
    <t>Svorka uzemňovacia - krížová SK</t>
  </si>
  <si>
    <t>-560651782</t>
  </si>
  <si>
    <t>Pol31</t>
  </si>
  <si>
    <t>Zemiaca tyč ZT - FeZn o 28 x 2000 mm</t>
  </si>
  <si>
    <t>1019297676</t>
  </si>
  <si>
    <t>460010022</t>
  </si>
  <si>
    <t>Vytýčenie trasy káblového vedenia,pozdĺž cesty</t>
  </si>
  <si>
    <t>km</t>
  </si>
  <si>
    <t>2462061000</t>
  </si>
  <si>
    <t>Email olejový vonkajší biely   Emolex 0 2117 (alt.ekvivalent)</t>
  </si>
  <si>
    <t>2462061900</t>
  </si>
  <si>
    <t>Email olejový vonkajší červený Emolex O 2117 (alt.ekvivalent)</t>
  </si>
  <si>
    <t>5839500600</t>
  </si>
  <si>
    <t>Značka meračská povrch m 1 I/1</t>
  </si>
  <si>
    <t>5921850000</t>
  </si>
  <si>
    <t>Krajník betónový pre značky ABK 20-25 50x25x10</t>
  </si>
  <si>
    <t>460070101</t>
  </si>
  <si>
    <t>Jama pre ulož. pás. uzemň. FeZn 2000x250x3 mm a ryha pre zemný pásik FeZn 30x4 mm. zemina tr. 1 a 2</t>
  </si>
  <si>
    <t>460200164</t>
  </si>
  <si>
    <t>Hĺbenie káblovej ryhy 35 cm širokej a 80 cm hlbokej, v zemine triedy 4</t>
  </si>
  <si>
    <t>460200299</t>
  </si>
  <si>
    <t>Výkop pre zemiaci pás 40 cm šírky a 100 cm hĺbky, v zemine triedy 3- 4</t>
  </si>
  <si>
    <t>-22555261</t>
  </si>
  <si>
    <t>460510002</t>
  </si>
  <si>
    <t>Úplné zriadenie a osadenie káblového priestupu z betónovej rúry svetlosti do 20 cm bez zemných prác</t>
  </si>
  <si>
    <t>5922153400</t>
  </si>
  <si>
    <t>Rúra betónová pre dažďové odpadné vody TBP 3-20 Ms 20/100/3</t>
  </si>
  <si>
    <t>460560164</t>
  </si>
  <si>
    <t>Ručný zásyp nezap. káblovej ryhy bez zhutn. zeminy, 35 cm širokej, 80 cm hlbokej v zemine tr. 4</t>
  </si>
  <si>
    <t>460600001</t>
  </si>
  <si>
    <t>Naloženie zeminy, odvoz do 1 km a zloženie na skládke a jazda späť</t>
  </si>
  <si>
    <t>460620014</t>
  </si>
  <si>
    <t>Proviz. úprava terénu v zemine tr. 4, aby nerovnosti terénu neboli väčšie ako 2 cm od vodor.hladiny</t>
  </si>
  <si>
    <t>P</t>
  </si>
  <si>
    <t>Presun</t>
  </si>
  <si>
    <t>HZS-008</t>
  </si>
  <si>
    <t>Revízie  BZ</t>
  </si>
  <si>
    <t>HZS-009</t>
  </si>
  <si>
    <t>Demontáž a prepájacie práce BZ</t>
  </si>
  <si>
    <t>VRN-1</t>
  </si>
  <si>
    <t>Likvidácia odpadu s dokladovaním</t>
  </si>
  <si>
    <t>ton</t>
  </si>
  <si>
    <t>1024</t>
  </si>
  <si>
    <t>39582714</t>
  </si>
  <si>
    <t xml:space="preserve">B. - Silnoprúd </t>
  </si>
  <si>
    <t xml:space="preserve">    21-M-1 - Elektromontáže-LED svietidlá</t>
  </si>
  <si>
    <t xml:space="preserve">    21-M-2 - Elektroinštalačné lišty</t>
  </si>
  <si>
    <t xml:space="preserve">    21-M-3 - Káblové žľaby</t>
  </si>
  <si>
    <t xml:space="preserve">    21-M-4 - Káble a vodiče silnoprúdu</t>
  </si>
  <si>
    <t xml:space="preserve">    21-M-5 - Vypínače, prepínače a zásuvky</t>
  </si>
  <si>
    <t xml:space="preserve">    21-M-6 - Napojenie objektu a meranie elektrickej energie</t>
  </si>
  <si>
    <t xml:space="preserve">    HZS - Hodinové zúčtovacie sadzby - LED svietidlá</t>
  </si>
  <si>
    <t>210201080</t>
  </si>
  <si>
    <t>Montáž a zapojenie svietidlá IP20, stropného - nástenného LED</t>
  </si>
  <si>
    <t>-1443987631</t>
  </si>
  <si>
    <t>3483501114/E</t>
  </si>
  <si>
    <t>Svietidlo stropné LED Typ: Dowlight-C-23210/1x15 W (0900 lm) IP 20</t>
  </si>
  <si>
    <t>928065362</t>
  </si>
  <si>
    <t>3483501117/F</t>
  </si>
  <si>
    <t>Svietidlo LED (strop-násten.) Typ: ESOLITE- DL14027P40060W9- 230V/27W (2000 lm) IP 20</t>
  </si>
  <si>
    <t>470358135</t>
  </si>
  <si>
    <t>3483501224/G</t>
  </si>
  <si>
    <t>Svietidlo LED (strop-násten.) Typ: Tesla-LP664040-3E LED-230V/21W (3000 lm) IP 20</t>
  </si>
  <si>
    <t>1161667494</t>
  </si>
  <si>
    <t>3480570700/K</t>
  </si>
  <si>
    <t>Svietidlo LED (stropné) Typ: NOVEI 008A 10+5W; 230V/50 Hz; (1350 lm) IP 20</t>
  </si>
  <si>
    <t>1604991993</t>
  </si>
  <si>
    <t>3480571431/B</t>
  </si>
  <si>
    <t>Svietidlo LED (strop-násten.) Typ: Tesla-LR12P263/230V;12W; (0840 lm) IP 20</t>
  </si>
  <si>
    <t>856810296</t>
  </si>
  <si>
    <t>210201086</t>
  </si>
  <si>
    <t>Montáž a zapojenie svietidlá IP20, stropného - bočného LED</t>
  </si>
  <si>
    <t>-716500773</t>
  </si>
  <si>
    <t>3483501226/J</t>
  </si>
  <si>
    <t>Svietidlo stropné (bočné)LED Typ: LED LX-502/3 W (0156 lm) IP 20</t>
  </si>
  <si>
    <t>1826524616</t>
  </si>
  <si>
    <t>210201320</t>
  </si>
  <si>
    <t>Montáž a zapojenie svietidla priemyselného závesného IP40</t>
  </si>
  <si>
    <t>-741703067</t>
  </si>
  <si>
    <t>3483501288/H</t>
  </si>
  <si>
    <t>Priemyselné závesné svietidlo ECOLOGIC INDUSTRY Line LED24B/ Cree XT-E/50W/230V, (5130 lm) IP 40</t>
  </si>
  <si>
    <t>-162964097</t>
  </si>
  <si>
    <t>210201398</t>
  </si>
  <si>
    <t>Montáž a zapojenie svietidla priemyselného IP65</t>
  </si>
  <si>
    <t>-2121948279</t>
  </si>
  <si>
    <t>3483501027/C</t>
  </si>
  <si>
    <t>Priemyselné svietidlo LED ADILINE/2x20W/230V, (2980 lm) IP 65</t>
  </si>
  <si>
    <t>1781375101</t>
  </si>
  <si>
    <t>210201510</t>
  </si>
  <si>
    <t>Montáž a zapojenie svietidla 1x svetelný zdroj, núdzového</t>
  </si>
  <si>
    <t>-190909970</t>
  </si>
  <si>
    <t>3486801090/N</t>
  </si>
  <si>
    <t xml:space="preserve">Svietidlo núdzové Typ: WAYLUX 9W.3;230V/50Hz;3h; (0600 lm) IP 20 </t>
  </si>
  <si>
    <t>-261653094</t>
  </si>
  <si>
    <t>210201082</t>
  </si>
  <si>
    <t>Montáž a zapojenie svietidlá so senzorom IP54</t>
  </si>
  <si>
    <t>-607791289</t>
  </si>
  <si>
    <t>3480570991/L</t>
  </si>
  <si>
    <t xml:space="preserve">Svietidlo VANA 150 sensor Typ: GE1 23 00 / 1 x 150W (3750 lm) IP 54 </t>
  </si>
  <si>
    <t>-1995895165</t>
  </si>
  <si>
    <t>210203057</t>
  </si>
  <si>
    <t>Montáž a zapojenie LED panelu Ø145 mm prisadeného</t>
  </si>
  <si>
    <t>-2069163944</t>
  </si>
  <si>
    <t>3480571733/M</t>
  </si>
  <si>
    <t>Svietidlo LED Panel kruhový Typ: ø145mm; modro biely prisadený; 6+3W/230V; (480+240 lm) IP 20</t>
  </si>
  <si>
    <t>-1797797444</t>
  </si>
  <si>
    <t>3480571733/O</t>
  </si>
  <si>
    <t>Svietidlo LED Panel kruhový Typ: ø145mm; modro biely prisadený; 12+6W/230V; (830+415 lm) IP 20</t>
  </si>
  <si>
    <t>-1001946309</t>
  </si>
  <si>
    <t>210203066</t>
  </si>
  <si>
    <t>Montáž a zapojenie LED svietidla so senzorom IP65</t>
  </si>
  <si>
    <t>-630334371</t>
  </si>
  <si>
    <t>3483502334</t>
  </si>
  <si>
    <t>Svietidlo LED Senzor Typ: SHELL 10 W;230V/50Hz (0550 lm) IP 65/D</t>
  </si>
  <si>
    <t>475105298</t>
  </si>
  <si>
    <t>21020781</t>
  </si>
  <si>
    <t>Montáž a zapojenie svietidla IP44</t>
  </si>
  <si>
    <t>1259922877</t>
  </si>
  <si>
    <t>3486302044/A</t>
  </si>
  <si>
    <t>Svietidlo Ritz SL Typ: RI P7B5/2 -biela/1x18 W (1050 lm) IP 44</t>
  </si>
  <si>
    <t>-1104761797</t>
  </si>
  <si>
    <t>2102020260</t>
  </si>
  <si>
    <t>Montáž a zapojenie svetlometu IP 44</t>
  </si>
  <si>
    <t>1294323232</t>
  </si>
  <si>
    <t>3484401029/P</t>
  </si>
  <si>
    <t>Senzorový reflektor LED Steinel Typ: XLED Home 3 LED 18W/230V zdroj (A+) (1426 lm) IP 44</t>
  </si>
  <si>
    <t>782282163</t>
  </si>
  <si>
    <t>210010100</t>
  </si>
  <si>
    <t>Lišta elektroinštalačná z PVC 30x25,z PVC, umiestnená zvisle na stene miestností</t>
  </si>
  <si>
    <t>-314668367</t>
  </si>
  <si>
    <t>3410300889</t>
  </si>
  <si>
    <t>Lišta hranatá HD - biela RAL 9003 LHD 30x25 HD</t>
  </si>
  <si>
    <t>1282521492</t>
  </si>
  <si>
    <t>210010127</t>
  </si>
  <si>
    <t>Lišta elektroinštalačná z PVC 80x25, umiestnená zvisle na stene miestností</t>
  </si>
  <si>
    <t>-1246289205</t>
  </si>
  <si>
    <t>3410300945</t>
  </si>
  <si>
    <t>Lišta podlahová - LPK 80X25 HC</t>
  </si>
  <si>
    <t>493460595</t>
  </si>
  <si>
    <t>210025301</t>
  </si>
  <si>
    <t xml:space="preserve">Montáž káblových žľabov KZ </t>
  </si>
  <si>
    <t>-125333781</t>
  </si>
  <si>
    <t>3450610001</t>
  </si>
  <si>
    <t>Káblový žľab KZ 35/50 mm, elektroinštalačný materiál, umiestnený vodorovne v podhľade stropu</t>
  </si>
  <si>
    <t>1460372049</t>
  </si>
  <si>
    <t>3450610002</t>
  </si>
  <si>
    <t>Káblový žľab KZ 35/75 mm, elektroinštalačný materiál, umiestnený vodorovne v podhľade stropu</t>
  </si>
  <si>
    <t>393989038</t>
  </si>
  <si>
    <t>3450610003</t>
  </si>
  <si>
    <t>Káblový žľab KZ 35/100 mm, elektroinštalačný materiál, umiestnený vodorovne v podhľade stropu</t>
  </si>
  <si>
    <t>-748615095</t>
  </si>
  <si>
    <t>3450610004</t>
  </si>
  <si>
    <t>Káblový žľab KZ 35/150 mm, elektroinštalačný materiál,umiestnený vodorovne v podhľade stropu</t>
  </si>
  <si>
    <t>-960220469</t>
  </si>
  <si>
    <t>3450610015</t>
  </si>
  <si>
    <t>Káblový žľab KZ 85/300 mm elektroinštalačný materiál, umiestnený vodorovne v podhľade stropu</t>
  </si>
  <si>
    <t>1417085539</t>
  </si>
  <si>
    <t>210810566</t>
  </si>
  <si>
    <t xml:space="preserve">Montáž kábel silový CXKE-V  </t>
  </si>
  <si>
    <t>-1156089833</t>
  </si>
  <si>
    <t>3450350905</t>
  </si>
  <si>
    <t>Kábel pre svetelné rozvody - Typ CXKE-V 3J x 1,5 mm2</t>
  </si>
  <si>
    <t>408740454</t>
  </si>
  <si>
    <t>3450352925</t>
  </si>
  <si>
    <t>Kábel pre prepínače č.1 - Typ CXKE-V 2O x 1,5 mm2</t>
  </si>
  <si>
    <t>-182889531</t>
  </si>
  <si>
    <t>3450353925</t>
  </si>
  <si>
    <t>Kábel pre prepínače č.5;5A;6;6A;7; - Typ CXKE-V 3O x 1,5 mm2</t>
  </si>
  <si>
    <t>1997421624</t>
  </si>
  <si>
    <t>3450358925</t>
  </si>
  <si>
    <t>Kábel pre pohybové čidlá - Typ CXKE-V 2O x 1,5 mm2</t>
  </si>
  <si>
    <t>355063270</t>
  </si>
  <si>
    <t>3450350225</t>
  </si>
  <si>
    <t>Kábel pre zásuvky 1f - Typ CXKE-V 3J x 2,5 mm2</t>
  </si>
  <si>
    <t>-436993337</t>
  </si>
  <si>
    <t>3450350225.1</t>
  </si>
  <si>
    <t>Kábel pre priamovýhrevné a akumulačné spotrebiče - Typ: CXKE-V   3J  x 2,5 mm</t>
  </si>
  <si>
    <t>-1027859696</t>
  </si>
  <si>
    <t>3450350425</t>
  </si>
  <si>
    <t>Kábel pre podružné rozvádzače TYp CXKE-V 5Jx10 mm2 - vedené priamo z Energobloku</t>
  </si>
  <si>
    <t>1651651591</t>
  </si>
  <si>
    <t>3450350425.1</t>
  </si>
  <si>
    <t>Kábel pre strojovne výťahov TYp CXKE-V 5Jx10 mm2 - vedené priamo z Energobloku</t>
  </si>
  <si>
    <t>277166348</t>
  </si>
  <si>
    <t>3450350425.2</t>
  </si>
  <si>
    <t>Kábel pre plánovaný rozvod VZT TYp CXKE-V 5Jx10 mm2 - vedené priamo z Energobloku</t>
  </si>
  <si>
    <t>-254812410</t>
  </si>
  <si>
    <t>210800515</t>
  </si>
  <si>
    <t>Montáž vodič CY</t>
  </si>
  <si>
    <t>-2126481965</t>
  </si>
  <si>
    <t>3410350195</t>
  </si>
  <si>
    <t>Vodič ochranného pospojovania CY 16 - vedené priamo z Energobloku</t>
  </si>
  <si>
    <t>-155986372</t>
  </si>
  <si>
    <t>210110041</t>
  </si>
  <si>
    <t xml:space="preserve">Spínače polozapustené a zapustené vrátane zapojenia jednopólový </t>
  </si>
  <si>
    <t>244159580</t>
  </si>
  <si>
    <t>3450201348</t>
  </si>
  <si>
    <t>Jednopólový spínač s podsvietením Typ: LP-1FBS/S ( 922 ) - 250V/16A - IP 20 - Séria EFEKT PLUS</t>
  </si>
  <si>
    <t>-677743754</t>
  </si>
  <si>
    <t>210110601</t>
  </si>
  <si>
    <t>Prepínač podsvietený polozapustený a zapustený vrátane zapojenia - radenie 6</t>
  </si>
  <si>
    <t>626797127</t>
  </si>
  <si>
    <t>345020266</t>
  </si>
  <si>
    <t>Sériový prepínač s podsvietením Typ: LP-2FBS/S ( 923 ) - 250V/16A - IP 20 - Séria EFEKT PLUS</t>
  </si>
  <si>
    <t>1481212204</t>
  </si>
  <si>
    <t>3450202325</t>
  </si>
  <si>
    <t>Striedavý prepínač s podsvietením Typ: LP-3FBS/S ( 924 ) - 250V/16A - IP 20 - Séria EFEKT PLUS</t>
  </si>
  <si>
    <t>-1159275606</t>
  </si>
  <si>
    <t>210110042</t>
  </si>
  <si>
    <t>Spínač  podsvietený polozapustený a zapustený vrátane zapojenia dvojpólový - radenie 2</t>
  </si>
  <si>
    <t>1929205476</t>
  </si>
  <si>
    <t>3450202234</t>
  </si>
  <si>
    <t>Dvojpólový spínač s podsvietením Typ: LP-3FBS/S ( 978 ) - 250V/16A - IP 20 - Séria EFEKT PLUS</t>
  </si>
  <si>
    <t>371073197</t>
  </si>
  <si>
    <t>3450202223</t>
  </si>
  <si>
    <t>Dvojpólový spínač s podsvietením Typ: LP-3FBS/S ( 983 ) - 250V/16A - IP 20 - Séria EFEKT PLUS</t>
  </si>
  <si>
    <t>2099708248</t>
  </si>
  <si>
    <t>210110005</t>
  </si>
  <si>
    <t xml:space="preserve">Krížový spínač (prepínač) - radenie 7, nástenný pre prostredie obyčajné alebo vlhké vrátane zapojenia </t>
  </si>
  <si>
    <t>73222599</t>
  </si>
  <si>
    <t>3850018192</t>
  </si>
  <si>
    <t>Krížový prepínač s podsvietením Typ: LP-3FBS/S ( 925) - 250V/16A - IP 20 - Séria EFEKT PLUS</t>
  </si>
  <si>
    <t>-1476457212</t>
  </si>
  <si>
    <t>21011-0043</t>
  </si>
  <si>
    <t>Montáž, spínač šporákový IP20,400V/25A</t>
  </si>
  <si>
    <t>950335142</t>
  </si>
  <si>
    <t>3450201214</t>
  </si>
  <si>
    <t>Šporákový spínač...(aj do dutej steny !...) Typ: 39563/23C - 400V/25A - IP 20</t>
  </si>
  <si>
    <t>-1450886111</t>
  </si>
  <si>
    <t>210110095</t>
  </si>
  <si>
    <t xml:space="preserve">Montáž detektor pohybu </t>
  </si>
  <si>
    <t>-2032990880</t>
  </si>
  <si>
    <t>3850008166</t>
  </si>
  <si>
    <t>Detektor pohybu Typ: CDM - 1,5 až 12 m / 5 až 300 lx - 230 V/ 50 Hz - IP 43</t>
  </si>
  <si>
    <t>-222289798</t>
  </si>
  <si>
    <t>210110064</t>
  </si>
  <si>
    <t>Montáž vonkajší senzor súmrakového spínača</t>
  </si>
  <si>
    <t>1762821972</t>
  </si>
  <si>
    <t>3450200888</t>
  </si>
  <si>
    <t>Vonkajší senzor súmrakového spínača Typ: Senzor do 50 000lx / 230 V - IP 56</t>
  </si>
  <si>
    <t>1935482044</t>
  </si>
  <si>
    <t>210111177</t>
  </si>
  <si>
    <t>Montáž zásuvka dvojitá - 250 V/ 16 A - IP 20</t>
  </si>
  <si>
    <t>-1462345530</t>
  </si>
  <si>
    <t>3450318344</t>
  </si>
  <si>
    <t>Zásuvka dvojitá Typ: GP-2FC/S ( 953 ) - 250 V/ 16 A - IP 20 - Séria EFEKT</t>
  </si>
  <si>
    <t>321226824</t>
  </si>
  <si>
    <t>210111277</t>
  </si>
  <si>
    <t xml:space="preserve">Montáž zásuvka dvojitá - 250 V/ 16 A - IP 44 </t>
  </si>
  <si>
    <t>1173278713</t>
  </si>
  <si>
    <t>3454315143</t>
  </si>
  <si>
    <t>Zásuvka dvojitá,kryt dymový Typ: GNH-2HZ/D ( 115 ) - 250 V/ 16 A - IP 44 - Séria FALA</t>
  </si>
  <si>
    <t>-39105644</t>
  </si>
  <si>
    <t>210111001</t>
  </si>
  <si>
    <t>Zásuvka domová vstavaná 10, 16 A 48, 250, 380 V vrátane zapojenia vyhotovenie 2P</t>
  </si>
  <si>
    <t>-788169262</t>
  </si>
  <si>
    <t>3450317722</t>
  </si>
  <si>
    <t>Zásuvka jednoduchá Typ: GP-1FZ ( 929 ) - 250 V/ 16 A - IP 20 - Séria EFEKT</t>
  </si>
  <si>
    <t>-416110224</t>
  </si>
  <si>
    <t>21011-1199</t>
  </si>
  <si>
    <t>Montáž, zásuvka jednoduchá 250 V/ 16 A - IP 44</t>
  </si>
  <si>
    <t>459933800</t>
  </si>
  <si>
    <t>3450317714</t>
  </si>
  <si>
    <t>Zásuvka jednoduchá,kryt dymový Typ: GHN-1HZ/D ( 114 ) - 250 V/ 16 A - IP 44 - Séria FALA</t>
  </si>
  <si>
    <t>1195929510</t>
  </si>
  <si>
    <t>21011-1175</t>
  </si>
  <si>
    <t xml:space="preserve">Montáž, zásuvka jednoduchá  24 V/16A - IP 44 </t>
  </si>
  <si>
    <t>-1782637806</t>
  </si>
  <si>
    <t>3450317677</t>
  </si>
  <si>
    <t>Zásuvka jednoduchá vodotesná Typ: GPH-1FZ ( 932 ) - 24 V/16A - IP 44 - Séria EFEKT PLUS</t>
  </si>
  <si>
    <t>-55052173</t>
  </si>
  <si>
    <t>210010321</t>
  </si>
  <si>
    <t xml:space="preserve">Montáž uzemn.svorka pohyblivých prístrojov - Krabica KR 68 pod omietku </t>
  </si>
  <si>
    <t>-1318681311</t>
  </si>
  <si>
    <t>3544199787</t>
  </si>
  <si>
    <t>Uzemn.svorka pohyblivých prístrojov Typ: DIN VDE 0606 ( ako rozvodná krabica KR 68 pod omietku !)</t>
  </si>
  <si>
    <t>-409060412</t>
  </si>
  <si>
    <t>221733041</t>
  </si>
  <si>
    <t>Montáž a inštalácia TV+SAT zásuvky</t>
  </si>
  <si>
    <t>170270307</t>
  </si>
  <si>
    <t>3845702150</t>
  </si>
  <si>
    <t xml:space="preserve">Zásuvka SIGNAL TV/R/SAT/RJ45/RJ11 koncová </t>
  </si>
  <si>
    <t>-1885155462</t>
  </si>
  <si>
    <t>210963136</t>
  </si>
  <si>
    <t>Demontáž rozvádzača ER 1.0 pôvodného</t>
  </si>
  <si>
    <t>-1753614764</t>
  </si>
  <si>
    <t>210100008</t>
  </si>
  <si>
    <t>Kompletáž rozvádzača HASMA - ER-P.M - P2 vč. zapojenia</t>
  </si>
  <si>
    <t>-290565167</t>
  </si>
  <si>
    <t>3570194123</t>
  </si>
  <si>
    <t>Elektromerový rozvádzač pre polopriame meranie  HASMA - ER-P.M - P2, 230 / 400 V, 5 A, IP 44 / IP 20, pre oblasť ZSE, SSE, VSE</t>
  </si>
  <si>
    <t>-129095798</t>
  </si>
  <si>
    <t>210963138</t>
  </si>
  <si>
    <t>Demontáž skrine rozpojovacej PRIS 1 a PRIS 2</t>
  </si>
  <si>
    <t>-622521195</t>
  </si>
  <si>
    <t>210193025</t>
  </si>
  <si>
    <t>Rozpájacia a istiaca plastová skriňa zapustená - typ SR 5</t>
  </si>
  <si>
    <t>-931138345</t>
  </si>
  <si>
    <t>3570190676</t>
  </si>
  <si>
    <t xml:space="preserve">Rozpájacia a istiaca plastová skriňa zapustená SR 5 DIN </t>
  </si>
  <si>
    <t>-1319369178</t>
  </si>
  <si>
    <t>210902387</t>
  </si>
  <si>
    <t>Vodič hliníkový silový, uložený v trubke NAYY  J4 x 240 + 120 mm- Kábel medzi jestv.istiacimi skriňami PRIS (výmena)</t>
  </si>
  <si>
    <t>-208549380</t>
  </si>
  <si>
    <t>210902387.1</t>
  </si>
  <si>
    <t xml:space="preserve">Vodič hliníkový silový, uložený v trubke NAYY J4 x 240 + 120 mm- Kábel (prívod) do elektromerového rozv.bez prerušenia </t>
  </si>
  <si>
    <t>-1026056199</t>
  </si>
  <si>
    <t>210902387.2</t>
  </si>
  <si>
    <t>Vodič hliníkový silový, uložený v trubke NAYY J4 x 240 + 120 mm- Kábel (vývod) z elektromerového rozvádzača do energobloku</t>
  </si>
  <si>
    <t>1239806175</t>
  </si>
  <si>
    <t>3410350072</t>
  </si>
  <si>
    <t>NAYY J4 x 240 + 120 mm Kábel pre pevné uloženie, hliníkový STN</t>
  </si>
  <si>
    <t>990581817</t>
  </si>
  <si>
    <t>M21-MV</t>
  </si>
  <si>
    <t>342246907</t>
  </si>
  <si>
    <t>M21-PM</t>
  </si>
  <si>
    <t>-232401560</t>
  </si>
  <si>
    <t>M21-PPV</t>
  </si>
  <si>
    <t>-115775306</t>
  </si>
  <si>
    <t>HZS-0</t>
  </si>
  <si>
    <t>Odpojenie rozvodov daného podlažia od el.energie</t>
  </si>
  <si>
    <t>1260490961</t>
  </si>
  <si>
    <t>HZS-1</t>
  </si>
  <si>
    <t>Demontáže jestvujúcich svietidiel</t>
  </si>
  <si>
    <t>-1126862526</t>
  </si>
  <si>
    <t>HZS-2</t>
  </si>
  <si>
    <t>Odstránenie odpadu pri montáži svietidiel</t>
  </si>
  <si>
    <t>-1422010713</t>
  </si>
  <si>
    <t>HZS-3</t>
  </si>
  <si>
    <t xml:space="preserve">Odvoz demontovaných svietidiel a elektroskríň </t>
  </si>
  <si>
    <t>-649872783</t>
  </si>
  <si>
    <t>HZS-4</t>
  </si>
  <si>
    <t>Otváranie a spätné zatváranie rozvodných krabíc</t>
  </si>
  <si>
    <t>-1108353204</t>
  </si>
  <si>
    <t>HZS-5</t>
  </si>
  <si>
    <t>Spätné pripojenie rozvodov daného poschodia k el.energii</t>
  </si>
  <si>
    <t>-430248725</t>
  </si>
  <si>
    <t>HZS-6</t>
  </si>
  <si>
    <t>Odskúšanie nových svietidiel a rozvodov po montáži</t>
  </si>
  <si>
    <t xml:space="preserve">hod </t>
  </si>
  <si>
    <t>-1557660479</t>
  </si>
  <si>
    <t>HZS-7</t>
  </si>
  <si>
    <t>Prvá odborná prehliadka odborná skúška (revízia ! )</t>
  </si>
  <si>
    <t>840935551</t>
  </si>
  <si>
    <t>M21-Popl.-1</t>
  </si>
  <si>
    <t xml:space="preserve">Poplatok za skladovanie odpadového materiálu vzniknutého pri montáži svietidiel </t>
  </si>
  <si>
    <t>1509656077</t>
  </si>
  <si>
    <t>M21-Popl.-2</t>
  </si>
  <si>
    <t>Poplatok za zber a dočasné skladovanie elektroodpadu - elektroskríň</t>
  </si>
  <si>
    <t>1214452317</t>
  </si>
  <si>
    <t>A. - Výťah ľavý</t>
  </si>
  <si>
    <t xml:space="preserve">    33-M - Montáže dopr.zariad.sklad.zar.a váh</t>
  </si>
  <si>
    <t xml:space="preserve">    21-M 1 - VÝŤAHOVÝ ROZVÁDZAČ A INŠTALÁCIA ŠACHTY V ZMYSLE 81.20/50</t>
  </si>
  <si>
    <t>Pol1</t>
  </si>
  <si>
    <t>Rám kabíny CEP 450 DS  1200kg, 1:1</t>
  </si>
  <si>
    <t>-1296691690</t>
  </si>
  <si>
    <t>Pol2</t>
  </si>
  <si>
    <t>Steny kabíny a Kabina</t>
  </si>
  <si>
    <t>1494961583</t>
  </si>
  <si>
    <t>Pol3</t>
  </si>
  <si>
    <t>Kabínové dvere Centrálne automatické VDCK 4K RAL 7032</t>
  </si>
  <si>
    <t>334368255</t>
  </si>
  <si>
    <t>Pol4</t>
  </si>
  <si>
    <t>Váženie kabíny Tezometrické pod podlahou</t>
  </si>
  <si>
    <t>1241516756</t>
  </si>
  <si>
    <t>Pol5</t>
  </si>
  <si>
    <t>Osvetlenie kabíny LED - s funkciou zhasínania a záložným zdrojom</t>
  </si>
  <si>
    <t>1820721768</t>
  </si>
  <si>
    <t>Pol6</t>
  </si>
  <si>
    <t>Tlač. Panel Celoplošný nerez - koža</t>
  </si>
  <si>
    <t>765505409</t>
  </si>
  <si>
    <t>Pol7</t>
  </si>
  <si>
    <t>Obmedzovač rýchlosti podľa A3</t>
  </si>
  <si>
    <t>1318267666</t>
  </si>
  <si>
    <t>Pol8</t>
  </si>
  <si>
    <t>D-Box</t>
  </si>
  <si>
    <t>834935571</t>
  </si>
  <si>
    <t>Pol9</t>
  </si>
  <si>
    <t>Závažie Obmedzovača rychlosti</t>
  </si>
  <si>
    <t>1491675459</t>
  </si>
  <si>
    <t>Pol11</t>
  </si>
  <si>
    <t>Lano + príslušenstvo ?6mm</t>
  </si>
  <si>
    <t>1413493714</t>
  </si>
  <si>
    <t>Pol12</t>
  </si>
  <si>
    <t>Podstavec pod nárazníky kabíny a protiváhu</t>
  </si>
  <si>
    <t>625885479</t>
  </si>
  <si>
    <t>Pol13</t>
  </si>
  <si>
    <t>2 x Nárazník EN 12 + kotvenie</t>
  </si>
  <si>
    <t>-1663652689</t>
  </si>
  <si>
    <t>Pol14</t>
  </si>
  <si>
    <t>Lapače oleja 4ks</t>
  </si>
  <si>
    <t>-687545543</t>
  </si>
  <si>
    <t>Pol15</t>
  </si>
  <si>
    <t>Vodidla kabíny T82 - 5m 12ks</t>
  </si>
  <si>
    <t>-2049087067</t>
  </si>
  <si>
    <t>Pol16</t>
  </si>
  <si>
    <t>Spojky SET + príslušenstvo T82</t>
  </si>
  <si>
    <t>318472827</t>
  </si>
  <si>
    <t>Pol17</t>
  </si>
  <si>
    <t>Vodidla protiváhy T 50 - 5m 12ks</t>
  </si>
  <si>
    <t>1745436823</t>
  </si>
  <si>
    <t>Pol18</t>
  </si>
  <si>
    <t>Spojky SET + príslušenstvo T50</t>
  </si>
  <si>
    <t>852072832</t>
  </si>
  <si>
    <t>Pol19</t>
  </si>
  <si>
    <t>Príchytky vodidiel kabíny a protiváhy + príslušenstvo</t>
  </si>
  <si>
    <t>-637259672</t>
  </si>
  <si>
    <t>Pol20</t>
  </si>
  <si>
    <t>Konzoly vodidiel + kotviaci materiál</t>
  </si>
  <si>
    <t>142033775</t>
  </si>
  <si>
    <t>Pol21</t>
  </si>
  <si>
    <t>Šachtové dvere RAL 7032 Automatické centrálne 4 L 750mm 10ks EW60 7</t>
  </si>
  <si>
    <t>609380164</t>
  </si>
  <si>
    <t>Pol22</t>
  </si>
  <si>
    <t>Kotvenie dverí + príslušenstvo</t>
  </si>
  <si>
    <t>916030062</t>
  </si>
  <si>
    <t>Pol23</t>
  </si>
  <si>
    <t>Konzoly</t>
  </si>
  <si>
    <t>1200354622</t>
  </si>
  <si>
    <t>Pol24</t>
  </si>
  <si>
    <t>Protiváha + výplň</t>
  </si>
  <si>
    <t>-75179972</t>
  </si>
  <si>
    <t>Pol25</t>
  </si>
  <si>
    <t>Konzoly + príslušenstvo</t>
  </si>
  <si>
    <t>842792058</t>
  </si>
  <si>
    <t>Pol26</t>
  </si>
  <si>
    <t>Osvetlenie šachty + kotvenie</t>
  </si>
  <si>
    <t>-1983048690</t>
  </si>
  <si>
    <t>Pol27</t>
  </si>
  <si>
    <t>Výťahový stroj + spojovací materiál + príslušenstvo 4,8kW</t>
  </si>
  <si>
    <t>1659751073</t>
  </si>
  <si>
    <t>Pol28</t>
  </si>
  <si>
    <t>Kovový rošt + spojovací materiál</t>
  </si>
  <si>
    <t>-665212350</t>
  </si>
  <si>
    <t>Pol29</t>
  </si>
  <si>
    <t>Montážna svorka</t>
  </si>
  <si>
    <t>193392473</t>
  </si>
  <si>
    <t>Pol30</t>
  </si>
  <si>
    <t>Odkláňacia kladka + príslušenstvo</t>
  </si>
  <si>
    <t>1513133895</t>
  </si>
  <si>
    <t>Nosné prostriedky + príslušenstvo 4 x ?10mm</t>
  </si>
  <si>
    <t>-902754472</t>
  </si>
  <si>
    <t>Pol32</t>
  </si>
  <si>
    <t>Ploché oh. káble + príslušenstvo + kotvenie + kabeláž zab. obvodu</t>
  </si>
  <si>
    <t>580895600</t>
  </si>
  <si>
    <t>Pol33</t>
  </si>
  <si>
    <t>Typ VZJ 02.31, 5,5kW frekvenčný</t>
  </si>
  <si>
    <t>1935248230</t>
  </si>
  <si>
    <t>Pol34</t>
  </si>
  <si>
    <t>Privolávač s polohovou signalizáciou 10ks</t>
  </si>
  <si>
    <t>-1284889625</t>
  </si>
  <si>
    <t>Pol35</t>
  </si>
  <si>
    <t>Revízna jazda 2 ks</t>
  </si>
  <si>
    <t>-154683879</t>
  </si>
  <si>
    <t>Pol36</t>
  </si>
  <si>
    <t>Zásuvka a stopka + kotvenie + príslušenstvo</t>
  </si>
  <si>
    <t>-1506453313</t>
  </si>
  <si>
    <t>Pol37</t>
  </si>
  <si>
    <t>Príslušenstvo rozvádzača</t>
  </si>
  <si>
    <t>1476338109</t>
  </si>
  <si>
    <t>Pol38</t>
  </si>
  <si>
    <t>Hláska integrovaná v tlačidlovom panely 3 ks</t>
  </si>
  <si>
    <t>576001261</t>
  </si>
  <si>
    <t>Pol39</t>
  </si>
  <si>
    <t>GSM brána umiestnená vo výťahovom rozvádzači na SIM kartu</t>
  </si>
  <si>
    <t>282457166</t>
  </si>
  <si>
    <t>Pol40</t>
  </si>
  <si>
    <t>Polohová signalizácia Maticová červená</t>
  </si>
  <si>
    <t>57206231</t>
  </si>
  <si>
    <t>Pol41</t>
  </si>
  <si>
    <t>Tlačítka Antivandal s potvrdením voľby</t>
  </si>
  <si>
    <t>326112911</t>
  </si>
  <si>
    <t>Pol42</t>
  </si>
  <si>
    <t>Čísla gravírované a podsvietené na modro</t>
  </si>
  <si>
    <t>-2079609023</t>
  </si>
  <si>
    <t>Pol43</t>
  </si>
  <si>
    <t>Demontáž + montáž výťahu</t>
  </si>
  <si>
    <t>-241888553</t>
  </si>
  <si>
    <t>Pol44</t>
  </si>
  <si>
    <t>Dozor subdodávky - výťahovej firmy</t>
  </si>
  <si>
    <t>42788031</t>
  </si>
  <si>
    <t>Pol45</t>
  </si>
  <si>
    <t>Upratovacie práce a likvidácia odpadu</t>
  </si>
  <si>
    <t>1423695318</t>
  </si>
  <si>
    <t>Pol46</t>
  </si>
  <si>
    <t>Úradná skúška výťahu</t>
  </si>
  <si>
    <t>-148451890</t>
  </si>
  <si>
    <t>Pol47</t>
  </si>
  <si>
    <t>Úprava strojovne pod výťahovým roštom</t>
  </si>
  <si>
    <t>-1141035907</t>
  </si>
  <si>
    <t>Pol48</t>
  </si>
  <si>
    <t>Statický posudok podlahy strojovne od dodávateľa výťahu</t>
  </si>
  <si>
    <t>-66891278</t>
  </si>
  <si>
    <t>Pol49</t>
  </si>
  <si>
    <t>Opláštenie šachty sadrokartónom s požiarnou odolnosťou</t>
  </si>
  <si>
    <t>-287797433</t>
  </si>
  <si>
    <t>B. - Výťah pravý</t>
  </si>
  <si>
    <t xml:space="preserve">    33-M - VÝŤAHOVÁ KABÍNA V ZMYSLE 81.20/50</t>
  </si>
  <si>
    <t xml:space="preserve">      21-M 1 - VÝŤAHOVÝ ROZVÁDZAČ A INŠTALÁCIA ŠACHTY V ZMYSLE 81.20/50</t>
  </si>
  <si>
    <t>-162795</t>
  </si>
  <si>
    <t>-2077120421</t>
  </si>
  <si>
    <t>15516735</t>
  </si>
  <si>
    <t>-609834072</t>
  </si>
  <si>
    <t>-1563841595</t>
  </si>
  <si>
    <t>-1874832770</t>
  </si>
  <si>
    <t>1694532757</t>
  </si>
  <si>
    <t>-350734417</t>
  </si>
  <si>
    <t>1959631358</t>
  </si>
  <si>
    <t>-1791133206</t>
  </si>
  <si>
    <t>2100537251</t>
  </si>
  <si>
    <t>-1318603308</t>
  </si>
  <si>
    <t>1413757382</t>
  </si>
  <si>
    <t>-712263473</t>
  </si>
  <si>
    <t>1485327379</t>
  </si>
  <si>
    <t>1719838669</t>
  </si>
  <si>
    <t>-1901136473</t>
  </si>
  <si>
    <t>1615757335</t>
  </si>
  <si>
    <t>-1732778782</t>
  </si>
  <si>
    <t>-1136911877</t>
  </si>
  <si>
    <t>-1074004576</t>
  </si>
  <si>
    <t>-991069768</t>
  </si>
  <si>
    <t>856213119</t>
  </si>
  <si>
    <t>1984492593</t>
  </si>
  <si>
    <t>-2040155345</t>
  </si>
  <si>
    <t>-1254442485</t>
  </si>
  <si>
    <t>969804282</t>
  </si>
  <si>
    <t>-55655874</t>
  </si>
  <si>
    <t>-1705999509</t>
  </si>
  <si>
    <t>-1043928115</t>
  </si>
  <si>
    <t>2109786577</t>
  </si>
  <si>
    <t>-1384766717</t>
  </si>
  <si>
    <t>-1221922093</t>
  </si>
  <si>
    <t>-504981634</t>
  </si>
  <si>
    <t>-1178062221</t>
  </si>
  <si>
    <t>1053996154</t>
  </si>
  <si>
    <t>-1673515934</t>
  </si>
  <si>
    <t>-1503370674</t>
  </si>
  <si>
    <t>-2089936195</t>
  </si>
  <si>
    <t>-1112434193</t>
  </si>
  <si>
    <t>1439442317</t>
  </si>
  <si>
    <t>767971273</t>
  </si>
  <si>
    <t>-666614373</t>
  </si>
  <si>
    <t>774473551</t>
  </si>
  <si>
    <t>1674478442</t>
  </si>
  <si>
    <t>2018570465</t>
  </si>
  <si>
    <t>2087186104</t>
  </si>
  <si>
    <t>1194724975</t>
  </si>
  <si>
    <t xml:space="preserve">SO-01.2 - Košice-okolie OÚ - PRACOVISKO KLIENTSKEHO CENTRA  </t>
  </si>
  <si>
    <t xml:space="preserve">1. - STAVEBNÁ ČASŤ </t>
  </si>
  <si>
    <t>Úroveň 3:</t>
  </si>
  <si>
    <t>A. - Vytvorenie nových miestností pracoviska klientskeho centra</t>
  </si>
  <si>
    <t xml:space="preserve">      775 - Podlahy vlysové a parketové</t>
  </si>
  <si>
    <t xml:space="preserve">      776 - Podlahy povlakové</t>
  </si>
  <si>
    <t xml:space="preserve">      777 - Podlahy syntetické</t>
  </si>
  <si>
    <t xml:space="preserve">      781 - Obklady</t>
  </si>
  <si>
    <t xml:space="preserve">      787 - Zasklievanie</t>
  </si>
  <si>
    <t>273321312</t>
  </si>
  <si>
    <t>Betón základových dosiek, železový (bez výstuže), tr. C 20/25, hr. 200mm - vyvýšenie podlahy miest.B-105</t>
  </si>
  <si>
    <t>-1471386358</t>
  </si>
  <si>
    <t>273362422</t>
  </si>
  <si>
    <t>Výstuž základových dosiek zo zvár. sietí KARI, priemer drôtu 6/6 mm, veľkosť oka 150x150 mm- vyvýšenie podlahy miest.B-105</t>
  </si>
  <si>
    <t>274321312</t>
  </si>
  <si>
    <t>Betón základových pásov, železový (bez výstuže), tr. C 20/25, založenie nosnej steny - miest.pre agregát</t>
  </si>
  <si>
    <t>274351217</t>
  </si>
  <si>
    <t>Debnenie stien základových pásov, zhotovenie-tradičné</t>
  </si>
  <si>
    <t>274351218</t>
  </si>
  <si>
    <t>Debnenie stien základových pásov, odstránenie-tradičné</t>
  </si>
  <si>
    <t>274361821</t>
  </si>
  <si>
    <t>Výstuž základových pásov z ocele 10505</t>
  </si>
  <si>
    <t>279321311</t>
  </si>
  <si>
    <t>Betón schodiskových stupňov tr. C 20/25 - schody na prekonanie výškového rozdielu medzi miestnosťami B-103 a B-114</t>
  </si>
  <si>
    <t>311273115</t>
  </si>
  <si>
    <t>Murivo nosné (m3) z tvárnic YTONG hr. 300 mm P2-350 PDK Lambda+, na MVC a maltu YTONG (300x249x599)</t>
  </si>
  <si>
    <t>311273115.1</t>
  </si>
  <si>
    <t>Murivo nosné (m3) z tvárnic YTONG hr. 300 mm P2-350 PDK Lambda+, na MVC a maltu YTONG (300x249x599), vytvorenie miestn. pre agregát</t>
  </si>
  <si>
    <t>342272121</t>
  </si>
  <si>
    <t>Priečky z tvárnic YTONG hr. 100 mm P2-500 PD, na MVC a maltu YTONG (100x249x599)</t>
  </si>
  <si>
    <t>342272122</t>
  </si>
  <si>
    <t>Priečky z tvárnic YTONG hr. 150 mm P2-500 PD, na MVC a maltu YTONG (150x249x599)</t>
  </si>
  <si>
    <t>342272122.1</t>
  </si>
  <si>
    <t>Vymurovanie pultov z tvárnic YTONG hr. 150 mm P2-500 PD, na MVC a maltu YTONG (150x249x599)</t>
  </si>
  <si>
    <t>345361821</t>
  </si>
  <si>
    <t>Výstuž schodísk, z betonárskej ocele 10505 - schody na prekonanie výškového rozdielu medzi miestnosťami B-103 a B-114</t>
  </si>
  <si>
    <t xml:space="preserve">Doteplenie konštrukcie hr. 20 mm, systém XPS STYRODUR 2800 C - PCI, lepený celoplošne bez prikotvenia </t>
  </si>
  <si>
    <t>-1393713763</t>
  </si>
  <si>
    <t>Vnútorná omietka stropov štuková BAUMIT, strojné miešanie, ručné nanášanie,  hr. 3 mm</t>
  </si>
  <si>
    <t>612465181</t>
  </si>
  <si>
    <t>Vnútorná omietka stien štuková BAUMIT, strojné miešanie, ručné nanášanie, hr. 3 mm</t>
  </si>
  <si>
    <t>612464213</t>
  </si>
  <si>
    <t>Vnútorná omietka stien tenkovrstvová akrylátová základ a škrabaná 3 mm</t>
  </si>
  <si>
    <t>622421131</t>
  </si>
  <si>
    <t>Vyspravenie stien suterénu budovy A vnútornou vápennocementovou omietkou pred maľovaním</t>
  </si>
  <si>
    <t>Zateplenie podlahy hr. 40 mm, systém XPS STYRODUR 2800 C - PCI, lepený celoplošne s prikotvením - podlaha miest.B-105</t>
  </si>
  <si>
    <t>632450207</t>
  </si>
  <si>
    <t>Betónový poter Weber - Terranova, weber.bat estrich, podlahová hmota do 20 Mpa, hr. 30 - 40 mm -  podlaha miest.B-105</t>
  </si>
  <si>
    <t>962031132</t>
  </si>
  <si>
    <t>Búranie priečok z tehál pálených, plných alebo dutých hr. do 150 mm,  -0,19600t</t>
  </si>
  <si>
    <t>Búranie muriva nadzákladového z tehál pálených, vápenopieskových,cementových na maltu, -1,90500t- obmurovania nepotrebnej vane</t>
  </si>
  <si>
    <t>962081141</t>
  </si>
  <si>
    <t>Búranie muriva z tvárnic, hr. do 350 mm,  -0,08200t</t>
  </si>
  <si>
    <t>962081141.1</t>
  </si>
  <si>
    <t>Búranie muriva z tvárnic, hr. do 350 mm,  -0,08200t, vytvorenie miestn. pre agregát</t>
  </si>
  <si>
    <t>965081712</t>
  </si>
  <si>
    <t>Búranie dlažieb, bez podklad. lôžka z xylolit., alebo keramických dlaždíc hr. do 10 mm,  -0,02000t</t>
  </si>
  <si>
    <t>965081712.1</t>
  </si>
  <si>
    <t>Búranie soklíkov z keramických dlaždíc hr. do 10 mm,  -0,02000t</t>
  </si>
  <si>
    <t>972054241</t>
  </si>
  <si>
    <t>Vybúranie  otvorov v  stropoch  alebo  klenbách železobetónových, plochy do 0,09 m2, hr. nad 120 mm  -0,032 t - otvor pre  odpadovú rúru na postrihané ŠPZ</t>
  </si>
  <si>
    <t>978059511</t>
  </si>
  <si>
    <t>Odsekanie a odobratie stien z obkladačiek vnútorných do 2 m2,  -0,06800t</t>
  </si>
  <si>
    <t>978059531</t>
  </si>
  <si>
    <t>Odsekanie a odobratie stien z obkladačiek vnútorných nad 2 m2,  -0,06800t</t>
  </si>
  <si>
    <t>013 97908-1111</t>
  </si>
  <si>
    <t>Presun hmôt pre opravy a údržbu objektov výšky 25-36 m</t>
  </si>
  <si>
    <t>763121111</t>
  </si>
  <si>
    <t>SDK predsadená stena KNAUF W611 bez nosnej kca dosky 1x GKB hr. 12,5 mm lepená celoplošne - obloženie oceľových prekladov a stĺpov</t>
  </si>
  <si>
    <t>763121810</t>
  </si>
  <si>
    <t>Montáž SDK predsadenej steny KNAUF W611 bez nosnej kca lepená celoplošne - zakrytie stúpacieho potrubia v miestn. B-108 a A- 518</t>
  </si>
  <si>
    <t>5903001200</t>
  </si>
  <si>
    <t>Sadrokartónová doska GKB hr.12,5 mm</t>
  </si>
  <si>
    <t>763137040</t>
  </si>
  <si>
    <t>Kazetový podhľad Rigips 600 x 600 mm, hrana E 24, konštrukcia poloskrytá, doska Decogips Fisurada biela (alt.ekvivalent)</t>
  </si>
  <si>
    <t>763714225</t>
  </si>
  <si>
    <t>Montáž dreveného obkladu stien -  obloženie nových pultov</t>
  </si>
  <si>
    <t>936251111</t>
  </si>
  <si>
    <t>Biodoska Cube - Admonter, hr. 19mm, - obloženie nových pultov</t>
  </si>
  <si>
    <t>998763101</t>
  </si>
  <si>
    <t>Presun hmôt pre drevostavby v objektoch výšky do 12 m</t>
  </si>
  <si>
    <t>766416111</t>
  </si>
  <si>
    <t>Montáž obloženia stien doskami PVC nad 5 m2</t>
  </si>
  <si>
    <t>2831211100</t>
  </si>
  <si>
    <t>Doska PVC polyvinylchlorid, hr.10mm</t>
  </si>
  <si>
    <t>766111820</t>
  </si>
  <si>
    <t>Demontáž drevených stien plných,  -0,01695t - drevený pult</t>
  </si>
  <si>
    <t>766811803</t>
  </si>
  <si>
    <t>Demontáž  pracovnej dosky  -0,02100t - vrch pultu</t>
  </si>
  <si>
    <t>766811853</t>
  </si>
  <si>
    <t>Demontáž  pracovnej dosky  -0,02100t - bočná časť pultu</t>
  </si>
  <si>
    <t>766811033</t>
  </si>
  <si>
    <t>Montáž pracovnej dosky šírka 600mm, dĺžka nad 5000mm</t>
  </si>
  <si>
    <t>766811024</t>
  </si>
  <si>
    <t>Montáž pracovnej dosky šírka 600mm, dĺžka do 5000mm</t>
  </si>
  <si>
    <t>6156805020</t>
  </si>
  <si>
    <t>Pracovná doska z mramoru Onice Bianco</t>
  </si>
  <si>
    <t>766669777</t>
  </si>
  <si>
    <t>Montáž zarážky dverovej - skrutkovaním</t>
  </si>
  <si>
    <t>54916310999</t>
  </si>
  <si>
    <t>Zarážka dverová nerez, na priskrutkovanie</t>
  </si>
  <si>
    <t>5534667020</t>
  </si>
  <si>
    <t>Nerezové zábradlie pre schody, horizontálna výplň nerez, výška 90 cm, kotvenie do podlahy</t>
  </si>
  <si>
    <t>767230070</t>
  </si>
  <si>
    <t>Montáž schodiskového madla na stenu</t>
  </si>
  <si>
    <t>5534667370</t>
  </si>
  <si>
    <t>Madlo schodiskové na stenu, kotvené do steny, drevené</t>
  </si>
  <si>
    <t>767995108</t>
  </si>
  <si>
    <t>Montáž ostatných atypických kovových stavebných doplnkových konštrukcií nad 500 kg - oceľové preklady</t>
  </si>
  <si>
    <t>1348401040</t>
  </si>
  <si>
    <t>Tyče oceľové prierezu UPE DN 240 mm, ozn. S235JR (11 375)</t>
  </si>
  <si>
    <t>1348401043</t>
  </si>
  <si>
    <t>Tyče oceľové prierezu UPE DN 270 mm, ozn. S235JR (11 375)</t>
  </si>
  <si>
    <t>1458764001</t>
  </si>
  <si>
    <t>Profil oceľový tenkostenný uzavretý štvorcový 2x ťahaný 140x140x4 mm</t>
  </si>
  <si>
    <t>1348261001</t>
  </si>
  <si>
    <t>Tyče oceľové prierezu IPE DN 160 mm, ozn. 11 373, podľa EN ISO S235JRG1</t>
  </si>
  <si>
    <t>1323035200</t>
  </si>
  <si>
    <t>Tyč oceľová prierezu L 40x40x3 mm, ozn. 10 000, podľa EN ISO S185 - oceľové uholníky</t>
  </si>
  <si>
    <t>767995105</t>
  </si>
  <si>
    <t>Montáž ostatných atypických kovových stavebných doplnkových konštrukcií nad 50 do 100 kg</t>
  </si>
  <si>
    <t>-769129388</t>
  </si>
  <si>
    <t>1332652501</t>
  </si>
  <si>
    <t>Tyč oceľová plochá š.150xhr.10 mm, ozn. 11 600, podľa EN ISO E335</t>
  </si>
  <si>
    <t>-1215661146</t>
  </si>
  <si>
    <t>998767102</t>
  </si>
  <si>
    <t>Presun hmôt pre kovové stavebné doplnkové konštrukcie v objektoch výšky nad 6 do 12 m</t>
  </si>
  <si>
    <t>762526811</t>
  </si>
  <si>
    <t>Demontáž podláh z dosiek drevotriesk. preglejkových,sololitových do 20 mm bez vankúšov, -0.03500t - pódium</t>
  </si>
  <si>
    <t>771415006</t>
  </si>
  <si>
    <t>Montáž soklíkov z obkladačiek do tmelu veľ. 400 x 60 mm</t>
  </si>
  <si>
    <t>5978651368</t>
  </si>
  <si>
    <t>Keramický sokel - veľ. 400 x 60 mm</t>
  </si>
  <si>
    <t>771415078</t>
  </si>
  <si>
    <t>Montáž soklíkov z obkladačiek do tmelu veľ. 600 x 60 mm</t>
  </si>
  <si>
    <t>5978651437</t>
  </si>
  <si>
    <t>Keramický sokel - veľ. 600 x 60 mm</t>
  </si>
  <si>
    <t>771575129</t>
  </si>
  <si>
    <t>Montáž podláh z dlaždíc keramických do tmelu v obmedzenom priestore veľ. 300 x 300 mm</t>
  </si>
  <si>
    <t>5978650327</t>
  </si>
  <si>
    <t>Keramická dlažba, protišmyková, 300x300mm x hr.10mm</t>
  </si>
  <si>
    <t>Montáž podláh z dlaždíc keramických do tmelu v obmedzenom priestore veľ. 400 x 400 mm</t>
  </si>
  <si>
    <t>5978650380</t>
  </si>
  <si>
    <t>Dlažba keramická protišmyková 400x400mm x hr.10mm</t>
  </si>
  <si>
    <t>771575131</t>
  </si>
  <si>
    <t>Montáž podláh z dlaždíc keramických do tmelu v obmedzenom priestore veľ. 600 x 600 mm</t>
  </si>
  <si>
    <t>5978700240</t>
  </si>
  <si>
    <t>Dlažba keramická protišmyková 600x600mm x hr.10mm</t>
  </si>
  <si>
    <t>771579792</t>
  </si>
  <si>
    <t>Montáž podláh z dlaždíc keramických. Príplatok k cene za podlahy v obmedzenom priestore</t>
  </si>
  <si>
    <t>998771102</t>
  </si>
  <si>
    <t>Presun hmôt pre podlahy z dlaždíc v objektoch výšky nad 6 do 12 m</t>
  </si>
  <si>
    <t>775511800</t>
  </si>
  <si>
    <t>Demontáž lepených drevených podláh vlysových, mozaikových, parketových, vrátane líšt -0,0150t</t>
  </si>
  <si>
    <t>776420010</t>
  </si>
  <si>
    <t>Montáž podlahových soklov z PVC</t>
  </si>
  <si>
    <t>3410300777</t>
  </si>
  <si>
    <t>Lišta podlahová soklová PVC, 60 mm</t>
  </si>
  <si>
    <t>776551830</t>
  </si>
  <si>
    <t>Odstránenie povlakových podláh voľne položených,  -0,00100t</t>
  </si>
  <si>
    <t>776521100</t>
  </si>
  <si>
    <t>Lepenie povlakových podláh z PVC homogénnych pásov</t>
  </si>
  <si>
    <t>2841301188</t>
  </si>
  <si>
    <t>PVC podlaha homogénna Gerflor Mipolam Cosmo , hr. 2mm , šír.2 m tr. 34-43 (alt.ekvivalent)</t>
  </si>
  <si>
    <t>776401800</t>
  </si>
  <si>
    <t>Demontáž PVC soklíkov</t>
  </si>
  <si>
    <t>776572129</t>
  </si>
  <si>
    <t>Demontáž textilných podláh - kobercov položených voľne</t>
  </si>
  <si>
    <t>998776102</t>
  </si>
  <si>
    <t>Presun hmôt pre podlahy povlakové v objektoch výšky nad 6 do 12 m</t>
  </si>
  <si>
    <t>777610061</t>
  </si>
  <si>
    <t>Izol. náter podláh betónových epoxidový, systém P6 penetrácia s maskou</t>
  </si>
  <si>
    <t>781445068</t>
  </si>
  <si>
    <t>Montáž obkladov vnútor. stien z obkladačiek kladených do tmelu v obmedzenom priestore veľ. 200x200 mm</t>
  </si>
  <si>
    <t>5976639000</t>
  </si>
  <si>
    <t>Obkladačky keramické glazované viacfarebné hladké B 200x200 Ia</t>
  </si>
  <si>
    <t>781445267</t>
  </si>
  <si>
    <t>Montáž obkladov vnútor. stien z obkladačiek kladených do tmelu flexibilného v obmedzenom priestore veľ. 300x200 mm</t>
  </si>
  <si>
    <t>5976655000</t>
  </si>
  <si>
    <t>Obkladačky keramické glazované viacfarebné hladké B 300x200 Ia</t>
  </si>
  <si>
    <t>5859290560.1</t>
  </si>
  <si>
    <t>771 78147-9704</t>
  </si>
  <si>
    <t>Príplatok za škárovanie obkladačiek  keramických</t>
  </si>
  <si>
    <t>5856111950.1</t>
  </si>
  <si>
    <t>998781102</t>
  </si>
  <si>
    <t>Presun hmôt pre obklady keramické v objektoch výšky nad 6 do 12 m</t>
  </si>
  <si>
    <t>783180001</t>
  </si>
  <si>
    <t>Nátery oceľ.konštr. vodou riediteľné farby protipožiarne napeňujúce vodou riediteľné ťažkých A, Pyrostop steel hr.200 µm</t>
  </si>
  <si>
    <t>59056542</t>
  </si>
  <si>
    <t>2459261020</t>
  </si>
  <si>
    <t>Náterová hmota protipožiarna PYROSTOP steel-na oceľové konštrukcie</t>
  </si>
  <si>
    <t>-67448257</t>
  </si>
  <si>
    <t>784452251</t>
  </si>
  <si>
    <t>Maľby z maliarskych zmesí Weber - Terranova, umývateľný interiérový náter (IKS) na jemnozrnný podklad výšky do 3, 80 m</t>
  </si>
  <si>
    <t>787 78760-0803</t>
  </si>
  <si>
    <t>Demontáž interiérových zasklených stien pultu</t>
  </si>
  <si>
    <t>787792512</t>
  </si>
  <si>
    <t>Zasklievanie deliacich stien sklom bezpečnostným (bez dodávky skla) do nerezovej konštrukcie</t>
  </si>
  <si>
    <t>6362105364</t>
  </si>
  <si>
    <t>Deliaca stena - bezpečnostné lepené sklo LAMI GLASS 5.5.1., nerezová konštrukcia</t>
  </si>
  <si>
    <t>998787102</t>
  </si>
  <si>
    <t>Presun hmôt pre zasklievanie v objektoch výšky nad 6 do 12 m</t>
  </si>
  <si>
    <t>B. - Vybudovanie čakárne</t>
  </si>
  <si>
    <t xml:space="preserve">    2 - Zakladanie </t>
  </si>
  <si>
    <t xml:space="preserve">    4 - Vodorovné konštrukcie</t>
  </si>
  <si>
    <t>Odstránenie  krytu asfaltového v ploche do 200 m2, hr.nad 50 do 100 mm,  -0,18100t</t>
  </si>
  <si>
    <t>131311101</t>
  </si>
  <si>
    <t>Hĺbenie jám v  hornine tr.4 súdržných - ručným alebo pneumatickým náradím</t>
  </si>
  <si>
    <t>131311119</t>
  </si>
  <si>
    <t>Príplatok za lepivosť pri hĺbení jám ručným alebo pneumatickým náradím v horninetr. 4</t>
  </si>
  <si>
    <t>443040253</t>
  </si>
  <si>
    <t>132301101</t>
  </si>
  <si>
    <t>Výkop ryhy do šírky 600 mm v horn.4 do 100 m3</t>
  </si>
  <si>
    <t>-396942480</t>
  </si>
  <si>
    <t>132301109</t>
  </si>
  <si>
    <t>Príplatok za lepivosť pri hĺbení rýh šírky do 600 mm zapažených i nezapažených s urovnaním dna v hornine 4</t>
  </si>
  <si>
    <t>-2111836276</t>
  </si>
  <si>
    <t>162301102</t>
  </si>
  <si>
    <t>Vodorovné premiestnenie výkopku tr.1-4,do 1000 m</t>
  </si>
  <si>
    <t>171201201</t>
  </si>
  <si>
    <t>Uloženie sypaniny na skládky do 100 m3</t>
  </si>
  <si>
    <t>106575816</t>
  </si>
  <si>
    <t>-1814085784</t>
  </si>
  <si>
    <t>Betón základových pásov, železový (bez výstuže), tr. C 20/25</t>
  </si>
  <si>
    <t>242100873</t>
  </si>
  <si>
    <t>246894391</t>
  </si>
  <si>
    <t>273351217</t>
  </si>
  <si>
    <t>Debnenie základových dosiek, zhotovenie-tradičné</t>
  </si>
  <si>
    <t>273351218</t>
  </si>
  <si>
    <t>Debnenie základových dosiek, odstránenie-tradičné</t>
  </si>
  <si>
    <t>273362021</t>
  </si>
  <si>
    <t>Výstuž základových dosiek zo zvár. sietí KARI</t>
  </si>
  <si>
    <t>273321411</t>
  </si>
  <si>
    <t>Betón základových dosiek, železový (bez výstuže), tr. C 25/30</t>
  </si>
  <si>
    <t>Otlčenie alebo osekanie vrstiev omietok a obkladov L stien a pilierov,  -0,06300t - 20% z plochy</t>
  </si>
  <si>
    <t>311273117</t>
  </si>
  <si>
    <t>Murivo nosné (m3) z tvárnic YTONG hr. 300 mm P4-500 PDK, na MVC a maltu YTONG (300x249x499)</t>
  </si>
  <si>
    <t>457451138</t>
  </si>
  <si>
    <t>Cementový poter hr. nad 40 mm s vložkou zo zváraných sietí KY 150/150/5</t>
  </si>
  <si>
    <t>Doteplenie vonk. konštrukcie, bez povrchovej úpravy, systém XPS , lepený rámovo s prikotvením, hr. izolantu 60 mm</t>
  </si>
  <si>
    <t>631571003</t>
  </si>
  <si>
    <t>Násyp zo štrkopiesku 0-32 Z (pre spevnenie podkladu)</t>
  </si>
  <si>
    <t>632477223</t>
  </si>
  <si>
    <t>Samonivelizačná podl. hmota Weber - Terranova, weber.floor 4150, na nasiakavý podklad, s vysokou tekutosťou, hr. 5 mm</t>
  </si>
  <si>
    <t>711111001</t>
  </si>
  <si>
    <t>Izolácia proti zemnej vlhkosti vodorovná penetračným náterom za studena</t>
  </si>
  <si>
    <t>1116315000</t>
  </si>
  <si>
    <t>Lak asfaltový ALP-PENETRAL v sudoch  (alt.ekvivalent)</t>
  </si>
  <si>
    <t>711141559</t>
  </si>
  <si>
    <t>Izolácia proti zemnej vlhkosti vodorovná NAIP pritavením</t>
  </si>
  <si>
    <t>628322820</t>
  </si>
  <si>
    <t>Pásy ťažké asfaltové Hydrobit v 60 s 35  (alt.ekvivalent)</t>
  </si>
  <si>
    <t>713122111</t>
  </si>
  <si>
    <t>Montáž tepelnej izolácie doskami podláh, jednovrstvová</t>
  </si>
  <si>
    <t>2837653442</t>
  </si>
  <si>
    <t>ISOVER EPS Roof 150S penový polystyrén hrúbka 100 mm  (alt.ekvivalent)</t>
  </si>
  <si>
    <t>998763301</t>
  </si>
  <si>
    <t>Presun hmôt pre sádrokartónové konštrukcie v objektoch výšky do 7 m</t>
  </si>
  <si>
    <t>C. - Vybudovanie sociálnej miestnosti pre imobilných</t>
  </si>
  <si>
    <t xml:space="preserve">    72 - Zdravotno - technické inštalácie</t>
  </si>
  <si>
    <t xml:space="preserve">      721 - Vnútorná kanalizácia</t>
  </si>
  <si>
    <t xml:space="preserve">      722 - Vnútorný vodovod</t>
  </si>
  <si>
    <t xml:space="preserve">      725 - Zariaďovacie predmety</t>
  </si>
  <si>
    <t xml:space="preserve">      766-1 - Konštrukcie stolárske - výroba na mieru</t>
  </si>
  <si>
    <t xml:space="preserve">      781 - Dokončovacie práce a obklady</t>
  </si>
  <si>
    <t>273313612</t>
  </si>
  <si>
    <t>Zhotovenie spádového betónu tr.C20/25  rampa so spádom 1:12</t>
  </si>
  <si>
    <t>273351215</t>
  </si>
  <si>
    <t>Debnenie základových dosiek, zhotovenie-dielce</t>
  </si>
  <si>
    <t>273351216</t>
  </si>
  <si>
    <t>Debnenie základových dosiek, odstránenie-dielce</t>
  </si>
  <si>
    <t>Výstuž spádového betónu zo zvár. sietí KARI, priemer drôtu 6/6 mm, veľkosť oka 150x150 mm</t>
  </si>
  <si>
    <t>632477001</t>
  </si>
  <si>
    <t>Liaty samonivelačný poter kontaktný, pevne spojený s podkladovou betónovou konštrukciou hr.25mm</t>
  </si>
  <si>
    <t>Búranie muriva nadzákladového z tehál pálených, vápenopieskových,cementových na maltu,  -1,90500t</t>
  </si>
  <si>
    <t>971038591</t>
  </si>
  <si>
    <t>Vybúranie otvorov v murive z tvárnic veľ. plochy do 1 m2 hr.nad 150 mm,  -1,50000t</t>
  </si>
  <si>
    <t>974031126</t>
  </si>
  <si>
    <t>Vysekanie rýh v akomkoľvek murive tehlovom na akúkoľvek maltu do hĺbky 30 mm a š. nad 150 mm,  -0,01300t</t>
  </si>
  <si>
    <t>721 72117-1109</t>
  </si>
  <si>
    <t>Potrubie kanal. z PVC-U rúr hrdlových odpadné D 110x2,2</t>
  </si>
  <si>
    <t>721173203</t>
  </si>
  <si>
    <t>Potrubie z PVC - U odpadné pripájacie D 32x1, 8</t>
  </si>
  <si>
    <t>721 72119-4144</t>
  </si>
  <si>
    <t>Vyvedenie a upevnenie kanal. výpustiek D 32x1.8</t>
  </si>
  <si>
    <t>721 72119-4109</t>
  </si>
  <si>
    <t>Vyvedenie a upevnenie kanal. výpustiek D 110x2.2</t>
  </si>
  <si>
    <t>2860003061</t>
  </si>
  <si>
    <t>PVC koleno 110/90°</t>
  </si>
  <si>
    <t>2860002905</t>
  </si>
  <si>
    <t>PVC koleno 32/90°</t>
  </si>
  <si>
    <t>2860003990</t>
  </si>
  <si>
    <t>PVC redukcia 110/32</t>
  </si>
  <si>
    <t>721 72129-0111</t>
  </si>
  <si>
    <t>Skúška tesnosti kanalizácie vodou do DN 125</t>
  </si>
  <si>
    <t>721 99872-1101</t>
  </si>
  <si>
    <t>Presun hmôt pre vnút. kanalizáciu v objektoch výšky do 6 m</t>
  </si>
  <si>
    <t>722173018</t>
  </si>
  <si>
    <t>Montáž plasthliníkového potrubia Radopress lisovaním D 16x2</t>
  </si>
  <si>
    <t>2860030080</t>
  </si>
  <si>
    <t>RADOPRESS rúra PEX-AL-PEX 16x2mm/200m kotúč - PeX/Al/PeX systém PIPELIFE</t>
  </si>
  <si>
    <t>721 482111</t>
  </si>
  <si>
    <t>Montáž trubíc z PE, hr.do 10 mm,vnút.priemer do 38 mm</t>
  </si>
  <si>
    <t>6316680078</t>
  </si>
  <si>
    <t>Potrubné izolácie POLIFOAM, D 16mm/hr. st. 5mm</t>
  </si>
  <si>
    <t>722173066</t>
  </si>
  <si>
    <t>Montáž plasthliníkového kolena Radopress lisovaním D 16</t>
  </si>
  <si>
    <t>2860030670</t>
  </si>
  <si>
    <t>RADOPRESS koleno 16/90 - PeX/Al/PeX systém PIPELIFE</t>
  </si>
  <si>
    <t>721 72219-0401</t>
  </si>
  <si>
    <t>Prípojky vod. rúrky, upev. výpust. DN 15</t>
  </si>
  <si>
    <t>721 72222-9102</t>
  </si>
  <si>
    <t>Montáž vodov. armatúr ostatných s 1 závitom G 3/4</t>
  </si>
  <si>
    <t>MAT 551 112280</t>
  </si>
  <si>
    <t>721 72229-0226</t>
  </si>
  <si>
    <t>Tlakové skúšky vodov. potrubia  do DN 50</t>
  </si>
  <si>
    <t>721 72229-0234</t>
  </si>
  <si>
    <t>Preplachovanie a dezinfekcia vodov. potrubia do DN 80</t>
  </si>
  <si>
    <t>998722101</t>
  </si>
  <si>
    <t>Presun hmôt pre vnútorný vodovod v objektoch výšky do 6 m</t>
  </si>
  <si>
    <t>725210829</t>
  </si>
  <si>
    <t>Demontáž umývadiel alebo umývadielok  bez výtokovej armatúry,  -0,01946t</t>
  </si>
  <si>
    <t>725219405</t>
  </si>
  <si>
    <t>Montáž umývadla na skrutky do muriva, bez výtokovej armatúry</t>
  </si>
  <si>
    <t>6420135120</t>
  </si>
  <si>
    <t>Umývadlo keramické Jika ZETA-50, 640 x 550 x 165 mm, biele</t>
  </si>
  <si>
    <t>721 72581-9401.1</t>
  </si>
  <si>
    <t>Montáž ventilov rohových s pripojovacou rúrkou G 1/2  pre umývadlo</t>
  </si>
  <si>
    <t>MAT 551 012420</t>
  </si>
  <si>
    <t>Ventil rohový RD L80 1/2" k umývadlu</t>
  </si>
  <si>
    <t>725110811</t>
  </si>
  <si>
    <t>Demontáž záchoda splachovacieho s nádržou alebo s tlakovým splachovačom,  -0,01933t</t>
  </si>
  <si>
    <t>725119211</t>
  </si>
  <si>
    <t>Montáž záchodovej misy stojacej na zemi</t>
  </si>
  <si>
    <t>721 72511-2300</t>
  </si>
  <si>
    <t>Jika ZETA SET WC kombi s vodorovným odpadom, so sedátkom, rozmerov: 645 x 355 x 760 mm</t>
  </si>
  <si>
    <t>721 72581-9401</t>
  </si>
  <si>
    <t>Montáž ventilov rohových s pripojovacou rúrkou G 1/2  pre  WC</t>
  </si>
  <si>
    <t>MAT 551 012420.1</t>
  </si>
  <si>
    <t>Ventil rohový RD L80 1/2 s pripojovacou rúrkou G 1/2 k WC</t>
  </si>
  <si>
    <t>725820810</t>
  </si>
  <si>
    <t>Demontáž batérie umývadlovej nástennej,  -0,0026t</t>
  </si>
  <si>
    <t>725829402.1</t>
  </si>
  <si>
    <t>Montáž batérie umývadlovej stojánkovej, pákovej, senzorovej s prívodom teplej a studenej vody</t>
  </si>
  <si>
    <t>5513006130</t>
  </si>
  <si>
    <t>Umývadlová stojanková páková batéria Jika MIO s pop-up 5/4", chróm</t>
  </si>
  <si>
    <t>725530114</t>
  </si>
  <si>
    <t>Montáž elektrického ohrievača vody zásobníkového</t>
  </si>
  <si>
    <t>4844843800180</t>
  </si>
  <si>
    <t>Elektrický zásobníkový ohrievač vody MORA TOM 5 P/ 2 kW, s objemom 5 litrov, 396 x 256 x 260mm</t>
  </si>
  <si>
    <t>725291114</t>
  </si>
  <si>
    <t>Montáž doplnkov WC - sklopného toaletného držadla</t>
  </si>
  <si>
    <t>MAT 551 932650</t>
  </si>
  <si>
    <t>Sklopné držadlo vedľa záchodovej misy</t>
  </si>
  <si>
    <t>725291119</t>
  </si>
  <si>
    <t>Montáž doplnkov k umývadlu - držadlo</t>
  </si>
  <si>
    <t>MAT 551 930400</t>
  </si>
  <si>
    <t>Držadlo dĺžka 600 mm  - umiestnené 680 mm na podlahou (vedľa umývadla)</t>
  </si>
  <si>
    <t>998725101</t>
  </si>
  <si>
    <t>Presun hmôt pre zariaďovacie predmety v objektoch výšky do 6 m</t>
  </si>
  <si>
    <t>766699112</t>
  </si>
  <si>
    <t>Montáž madiel pre invalidov s. 600mm</t>
  </si>
  <si>
    <t>767163100</t>
  </si>
  <si>
    <t>Montáž zábradlia nerezové na rampu, výplň rebrovanie, kotvenie do podlahy</t>
  </si>
  <si>
    <t>Nerezové zábradlie, horizontálna výplň nerez, výška 90 cm, kotvenie do podlahy</t>
  </si>
  <si>
    <t>Montáž madla nerezového na stenu k rampe do výšky 0,9m</t>
  </si>
  <si>
    <t>5534667350</t>
  </si>
  <si>
    <t>Nerezové madlo na stenu, kotvené do steny</t>
  </si>
  <si>
    <t>998767101</t>
  </si>
  <si>
    <t>Presun hmôt pre kovové stavebné doplnkové konštrukcie v objektoch výšky do 6 m</t>
  </si>
  <si>
    <t>781445017</t>
  </si>
  <si>
    <t>Montáž obkladov vnútor. stien z obkladačiek kladených do tmelu veľ. 300x200 mm</t>
  </si>
  <si>
    <t>998781101</t>
  </si>
  <si>
    <t>Presun hmôt pre obklady keramické v objektoch výšky do   6 m</t>
  </si>
  <si>
    <t>D. - Výmena vnútorných otvorových konštrukcií</t>
  </si>
  <si>
    <t xml:space="preserve">      761 - Konštrukcie sklobetónové</t>
  </si>
  <si>
    <t>230380676</t>
  </si>
  <si>
    <t>6114100/O2b</t>
  </si>
  <si>
    <t>Plastové okno, OS, 600x600mm, farby bielej, so zasklením izolačným nepriehľadným trojsklom - 6 komorový profil</t>
  </si>
  <si>
    <t>-325576968</t>
  </si>
  <si>
    <t>6114123/O1d</t>
  </si>
  <si>
    <t>Plastové okno jednokrídlové OS, rozmer 1500x1500 mm (šxv) izolačné trojsklo - 6 komorový profil</t>
  </si>
  <si>
    <t>6114123/O1a</t>
  </si>
  <si>
    <t>Plastové okno posuvné, rozmer 1500x1500 mm (šxv) izolačné trojsklo - 6 komorový profil</t>
  </si>
  <si>
    <t>6114124/O1c</t>
  </si>
  <si>
    <t>Plastové okno FIX + OS, rozmer 2100x2250 mm (šxv), izolačné trojsklo - 6 komorový profil, ovládané otváračom z podlahy</t>
  </si>
  <si>
    <t>611830/2Z1</t>
  </si>
  <si>
    <t>Zasklená stena s hliníkovým profilom 5650x2890 (šxv) s dverami dvojkrídlovými 1600/2170mm, bez prahu,  so zasklením izolačným trojsklom, s bezpečnostným pásom, s montážou</t>
  </si>
  <si>
    <t>642942111</t>
  </si>
  <si>
    <t>Osadenie oceľovej dverovej zárubne alebo rámu, plochy otvoru do 2,5 m2</t>
  </si>
  <si>
    <t>5534121/P15</t>
  </si>
  <si>
    <t>Protipožiarne interiérové drevené, jednokrídlové dvere, otváravé,  šír.x výš. 800x1970 mm,  EW45/D3-C, dub northland, vrátane protipožiarnej oceľovej  zárubne, s bezpeč.pásmi</t>
  </si>
  <si>
    <t>5534121/P19</t>
  </si>
  <si>
    <t>Protipožiarne interiérové drevené, jednokrídlové dvere, otváravé, plné,  šír.x výš.1100x1970 mm  EW45/D3-C, dub northland, vrátane protipožiarnej ooceľovej  zárubne,  s bezpeč.pásmi</t>
  </si>
  <si>
    <t>642942221</t>
  </si>
  <si>
    <t>Osadenie oceľovej dverovej zárubne alebo rámu, plochy otvoru nad 2,5 do 4,5 m2</t>
  </si>
  <si>
    <t>6114100/18</t>
  </si>
  <si>
    <t>Protipožiarne interiérové drevené, dvojkrídlové dvere, otváravé šír.x výš. 1800x1970 mm (šxv), EW45/D3-C, dub northland, so zasklením izolačným trojsklom, s bezpeč.pásmi, vrátane protipožiarnej oceľovej zárubne</t>
  </si>
  <si>
    <t>5534162/P14</t>
  </si>
  <si>
    <t>Protipožiarne interiérové drevené, posuvné dvere jednokrídlové, šír.x výš. 1800x1970 mm, so senzorom na pohyb,so zasklením izolačným trojsklom, s bezpeč.pásmi, vrátane protipožiarnej ooceľovej zárubne</t>
  </si>
  <si>
    <t>5534121/P20</t>
  </si>
  <si>
    <t>Protipožiarne interiérové drevené,dvojkrídlové dvere, otváravé šír.x výš. 2700x2170  EW45/D3-C, dub northland, so zasklením izolačným trojsklom, s bočnými svetlíkmi,  s bezpeč.pásmi,vrátane protipožiarnej oceľovej zárubne,</t>
  </si>
  <si>
    <t>64299-2942</t>
  </si>
  <si>
    <t>Osadenie dverných zárubní hliníkových do 10 m2 s montážnou penou</t>
  </si>
  <si>
    <t>5534162/D11</t>
  </si>
  <si>
    <t>Hliníkové posuvné dvere dvojkrídlové,1500x2750 mm (šxv), izolačné trojsklo, so senzorom na pohyb, hliníkovým rámom,  s bezpeč.pásmi</t>
  </si>
  <si>
    <t>64899-1111</t>
  </si>
  <si>
    <t>Osadenie parapetných dosák vnútorných z plastických hmôt</t>
  </si>
  <si>
    <t>MAT 611 9A0201</t>
  </si>
  <si>
    <t>Parapeta vnútorná komôrková plastová</t>
  </si>
  <si>
    <t>-78826765</t>
  </si>
  <si>
    <t>MAT 611 9A0206</t>
  </si>
  <si>
    <t>Parapeta vnútorná - koncovka plastová biela</t>
  </si>
  <si>
    <t>Vybúranie drevených rámov okien jednoduchých plochy do 4 m2,  -0,02700t</t>
  </si>
  <si>
    <t>1340856297</t>
  </si>
  <si>
    <t>968072455</t>
  </si>
  <si>
    <t>Vybúranie kovových dverových zárubní plochy do 2 m2,  -0,07600t</t>
  </si>
  <si>
    <t>2087026147</t>
  </si>
  <si>
    <t>968072456</t>
  </si>
  <si>
    <t>Vybúranie kovových dverových zárubní plochy nad 2 m2,  -0,06300t</t>
  </si>
  <si>
    <t>-282111918</t>
  </si>
  <si>
    <t>968062456</t>
  </si>
  <si>
    <t>Vybúranie drevených dverových zárubní plochy nad 2 m2,  -0,06700t</t>
  </si>
  <si>
    <t>013 97913-1409</t>
  </si>
  <si>
    <t>Presun hmôt pre opravy a údržbu objektov výšky 25-36 m  - výmena otvorových konštrukcií</t>
  </si>
  <si>
    <t>761123121</t>
  </si>
  <si>
    <t>Sklobetónové steny a priečky jednofarebné, klasické murovanie, tvarovky vzorové symetrické veľ. 190x190x80 mm</t>
  </si>
  <si>
    <t>998761101</t>
  </si>
  <si>
    <t>Presun hmôt na sklobetónové konštrukcie v objektoch výšky do 6 m</t>
  </si>
  <si>
    <t>766441821</t>
  </si>
  <si>
    <t>Demontáž jestv.parapetných dosiek vnútorných</t>
  </si>
  <si>
    <t>344583281</t>
  </si>
  <si>
    <t>766621831</t>
  </si>
  <si>
    <t>Demontáž rámov jednoduchých okien vrátane krídiel  do 1m2</t>
  </si>
  <si>
    <t>1391278229</t>
  </si>
  <si>
    <t>766660011</t>
  </si>
  <si>
    <t>Vyvesenie alebo zavesenie drevených  krídiel  dverí, pre vykonanie stavebných  zmien, plochy do 2 m2</t>
  </si>
  <si>
    <t>766661/1</t>
  </si>
  <si>
    <t>Montáž dverového krídla kompletiz.otváravého do oceľovej   zárubne, jednokrídlové</t>
  </si>
  <si>
    <t>766662119</t>
  </si>
  <si>
    <t>Montáž dverového krídla otočného do hliníkového rámu</t>
  </si>
  <si>
    <t>7666621222</t>
  </si>
  <si>
    <t>Montáž dverového krídla otočného do plastového rámu</t>
  </si>
  <si>
    <t>766702111</t>
  </si>
  <si>
    <t>Montáž zárubní obložkových pre dvere jednokrídlové</t>
  </si>
  <si>
    <t>766702121</t>
  </si>
  <si>
    <t>Montáž zárubní obložkových pre dvere dvojkrídlové</t>
  </si>
  <si>
    <t>998766101</t>
  </si>
  <si>
    <t>Presun hmôt pre konštrukcie stolárske v objektoch výšky do 6 m</t>
  </si>
  <si>
    <t>767646251</t>
  </si>
  <si>
    <t>Montáž kovovej zárubne, ukotvenie</t>
  </si>
  <si>
    <t>5533108680</t>
  </si>
  <si>
    <t>Kovová zárubňa šírky 300-1195 mm, výšky 500-1970 a 2100 mm, jednodielne zamurovacie</t>
  </si>
  <si>
    <t>661553/D13</t>
  </si>
  <si>
    <t>Vnútorné dvere drevené, jednokrídlové, plné, dub northland, šír.x výš. 600x1970 mm, osadené do kovovej zárubne</t>
  </si>
  <si>
    <t>661553/D15</t>
  </si>
  <si>
    <t>Vnútorné dvere drevené, jednokrídlové, plné, dub northland, šír.x výš. 800x1970 mm osadené do kovovej zárubne</t>
  </si>
  <si>
    <t>661553/D15.1</t>
  </si>
  <si>
    <t>Vnútorné dvere drevené, jednokrídlové, plné, dub northland, šír.x výš. 800x1970 mm, kľučka guľa, osadené do kovovej zárubne</t>
  </si>
  <si>
    <t>661556/D15.2</t>
  </si>
  <si>
    <t>Vnútorné dvere drevené, jednokrídlové, plné, s pásom nepriehľadného skla, dub northland, šír.x výš. 800x1970 mm, osadené do kovovej zárubne</t>
  </si>
  <si>
    <t>661556/O15.3</t>
  </si>
  <si>
    <t>Vnútorné dvere drevené, jednokrídlové, plné, s pásom priehľadného skla, dub northland, šír.x výš. 800x1970 mm, osadené do kovovej zárubne</t>
  </si>
  <si>
    <t>661553/D17.1</t>
  </si>
  <si>
    <t>Vnútorné dvere drevené, jednokrídlové, plné, s pásom nepriehľadného skla, bezpečnostné, dub northland, šír.x výš. 900x1970 mm, osadené do kovovej zárubne</t>
  </si>
  <si>
    <t>661556/O17</t>
  </si>
  <si>
    <t>Vnútorné dvere drevené, jednokrídlové, plné, s pásom priehľadného skla, dub northland, šír.x výš. 900x1970 mm, osadené do kovovej zárubne</t>
  </si>
  <si>
    <t>661559/D17.2</t>
  </si>
  <si>
    <t>Vnútorné dvere drevené, jednokrídlové, plné, s pásom priehľadného skla, dub northland, šír.x výš. 900x1970 mm, osadené do kovovej zárubne, uzamykateľné</t>
  </si>
  <si>
    <t>661551/D17.2</t>
  </si>
  <si>
    <t>Vnútorné dvere drevené, jednokrídlové, plné, bezpečnostné, dub northland, šír.x výš. 900x1970 mm, osadené do kovovej zárubne</t>
  </si>
  <si>
    <t>661553/D16</t>
  </si>
  <si>
    <t>Vnútorné dvere drevené, jednokrídlové, kyvné, dub northland, šír.x výš. 1000x1970 mm, pre imobilných, osadené do kovovej zárubne</t>
  </si>
  <si>
    <t>Nátery kov.stav.doplnk.konštr. olejové dvojnásobné 1x s emailovaním - 105µm- pôvodné kovové zárubne</t>
  </si>
  <si>
    <t>-1439121673</t>
  </si>
  <si>
    <t>Ostatné práce odmastenie chemickými odhrdzavenie kovových konštrukcií</t>
  </si>
  <si>
    <t>E. - Bezbariérový vstup</t>
  </si>
  <si>
    <t xml:space="preserve">    78 - Konštrukcie</t>
  </si>
  <si>
    <t>434351141</t>
  </si>
  <si>
    <t>Debnenie schodiskových stupňov priamočiarych zhotovenie -interiérové schodisko</t>
  </si>
  <si>
    <t>434351142</t>
  </si>
  <si>
    <t>Debnenie  schodiskových stupňov priamočiarych odstránenie-interiérové schodisko</t>
  </si>
  <si>
    <t>430321315</t>
  </si>
  <si>
    <t>Schodiskové konštrukcie, betón železový tr. C 20/25-interiérové schodisko</t>
  </si>
  <si>
    <t>430361821</t>
  </si>
  <si>
    <t>Výstuž schodiskových konštrukcií z betonárskej ocele 10505-interiérové schodisko</t>
  </si>
  <si>
    <t>611461181.2</t>
  </si>
  <si>
    <t>Vnútorná omietka štuková BAUMIT, strojné miešanie, ručné nanášanie, hr. 3 mm- bočné strany interiérového ŽB schodiska</t>
  </si>
  <si>
    <t>998011002</t>
  </si>
  <si>
    <t>Presun hmôt pre budovy (801, 803, 812), zvislá konštr. z tehál, tvárnic, z kovu výšky do 12 m</t>
  </si>
  <si>
    <t>771575130.1</t>
  </si>
  <si>
    <t>Montáž dlaždíc keramických na schodiskové stupne, do tmelu v obmedzenom priestore veľ. 400 x 400 mm-interiérové schodisko</t>
  </si>
  <si>
    <t>Dlažba keramická protišmyková 400x400mm x hr.10mm -interiérové schodisko</t>
  </si>
  <si>
    <t>2. - ZDRAVOTECHNIKA</t>
  </si>
  <si>
    <t xml:space="preserve">      721.1 - Dažďová kanalizácia</t>
  </si>
  <si>
    <t xml:space="preserve">      725 - Zdravotechnika - zariaď. predmety</t>
  </si>
  <si>
    <t>342272102</t>
  </si>
  <si>
    <t>Obrubové murivo kanalizačných stúpačiek z tvárnic YTONG hr. 100 mm P2-500 hladkých, na MVC a maltu YTONG (100x249x599), vrátane povrchovej úpravy</t>
  </si>
  <si>
    <t>976034211</t>
  </si>
  <si>
    <t>Vybúranie tehlových obrúb muriva kanalizačných stúpačiek,  -0,06300t</t>
  </si>
  <si>
    <t>721 72117-1109.1</t>
  </si>
  <si>
    <t>Potrubie z PVC zvislé  D 160x3, 9 - odpadová rúra na postrihané ŠPZ</t>
  </si>
  <si>
    <t>721 72117-1125</t>
  </si>
  <si>
    <t>Potrubie kanal. z PVC-U rúr hrdlových stúpacie  DN 125</t>
  </si>
  <si>
    <t>721 72117-1126</t>
  </si>
  <si>
    <t>Potrubie kanal. z PVC-U rúr hrdlových ležaté DN 125</t>
  </si>
  <si>
    <t>721 72117-1195</t>
  </si>
  <si>
    <t>Potrubie kanal. z PVC-U rúr hrdlových stúpacie DN 80</t>
  </si>
  <si>
    <t>721171109</t>
  </si>
  <si>
    <t>Potrubie kanal. z PVC- U rúr hrdlových ležaté DN 110</t>
  </si>
  <si>
    <t>721172109</t>
  </si>
  <si>
    <t>Potrubie kanal. z PVC- U rúr hrdlových zvislé DN 110</t>
  </si>
  <si>
    <t>Potrubie kanal. z novodurových rúr pripájacie  DN 32</t>
  </si>
  <si>
    <t>721 72117-7003</t>
  </si>
  <si>
    <t>Potrubie kanal. z novodurových rúr pripájacie DN 50</t>
  </si>
  <si>
    <t>Potrubie kanal. z novodurových rúr pripájacie DN 110</t>
  </si>
  <si>
    <t>721173203.1</t>
  </si>
  <si>
    <t>Potrubie kanal. z PVC-U rúr hrdlových DN 32 - odvod kondenzátu z vnútorných klimatizačných jednotiek do kanalizácií</t>
  </si>
  <si>
    <t>Vyvedenie a upevnenie kanal. výpustiek DN 32</t>
  </si>
  <si>
    <t>721 72119-4105</t>
  </si>
  <si>
    <t>Vyvedenie a upevnenie kanal. výpustiek DN 50</t>
  </si>
  <si>
    <t>Vyvedenie a upevnenie kanal. výpustiek DN 110</t>
  </si>
  <si>
    <t>2860002913</t>
  </si>
  <si>
    <t>PVC-U koleno 50/15°</t>
  </si>
  <si>
    <t>2863101700</t>
  </si>
  <si>
    <t>PVC-U koleno 50/90°</t>
  </si>
  <si>
    <t>2862109708</t>
  </si>
  <si>
    <t>PVC-U dvojodbočka 110/110/110/90°</t>
  </si>
  <si>
    <t>2862109604</t>
  </si>
  <si>
    <t>PVC-U dvojodbočka 50/50/50/90°</t>
  </si>
  <si>
    <t>PVC-U redukcia 110/32</t>
  </si>
  <si>
    <t>2862702400</t>
  </si>
  <si>
    <t>PVC-U redukcia 110/50</t>
  </si>
  <si>
    <t>2862109805</t>
  </si>
  <si>
    <t>HT dvojodbočka 32/50/32/87° - PP systém pre rozvod vnútorného odpadu</t>
  </si>
  <si>
    <t>2860021150</t>
  </si>
  <si>
    <t>HT koleno DN 32/45° - PP systém pre rozvod vnútorného odpadu</t>
  </si>
  <si>
    <t>2860021480</t>
  </si>
  <si>
    <t>HT odbočka DN 32/32/32 - PP systém pre rozvod vnútorného odpadu</t>
  </si>
  <si>
    <t>2860021170</t>
  </si>
  <si>
    <t>HT koleno DN 32/87° - PP systém pre rozvod vnútorného odpadu</t>
  </si>
  <si>
    <t>721290009</t>
  </si>
  <si>
    <t>Montáž privzdušňovacieho ventilu pre odpadové potrubia DN 75-stúpacie</t>
  </si>
  <si>
    <t>5515101207</t>
  </si>
  <si>
    <t>Privzdušňovací ventil HL901, DN 75/90/110 tr.A I, (32 l/s), - 40°až +60°C, integrovaná tepelná izolácia, brytové tesnenie, vnútorná kanalizácia, ABS/PP</t>
  </si>
  <si>
    <t>721290012</t>
  </si>
  <si>
    <t>Montáž privzdušňovacieho ventilu pre odpadové potrubia DN 110</t>
  </si>
  <si>
    <t>5515101204</t>
  </si>
  <si>
    <t>Privzdušňovací ventil HL900NECO, DN 110, (37 l/s), - 40°až +60°C, dvojitá izolačná stena, vnútorná kanalizácia, PP</t>
  </si>
  <si>
    <t>998721104</t>
  </si>
  <si>
    <t>Presun hmôt pre vnútornú kanalizáciu v objektoch výšky nad 24 do 36 m</t>
  </si>
  <si>
    <t>721171713</t>
  </si>
  <si>
    <t>Potrubie z rúr REHAU odpadné zvislé, rúra RAUPIANO Plus DN 110</t>
  </si>
  <si>
    <t>712960010</t>
  </si>
  <si>
    <t>Osadenie hotovej strešnej vpuste na streche</t>
  </si>
  <si>
    <t>2832990380</t>
  </si>
  <si>
    <t>Strešná vpusť - priemer 100mm, dĺ.400mm</t>
  </si>
  <si>
    <t>998721100</t>
  </si>
  <si>
    <t>Presun hmôt pre dažďovú kanalizáciu v objektoch výšky nad 24 do 36 m</t>
  </si>
  <si>
    <t>722171130</t>
  </si>
  <si>
    <t>Potrubie pripojovacie z plastických rúr PeX D16/2,0 lisovaním</t>
  </si>
  <si>
    <t>722171132</t>
  </si>
  <si>
    <t>Potrubie ležaté z plastických rúr PeX D20/2,0 lisovaním</t>
  </si>
  <si>
    <t>722171134</t>
  </si>
  <si>
    <t>Potrubie stúpacie z plastických rúr PeX D32/3,0 lisovaním</t>
  </si>
  <si>
    <t>722171134.1</t>
  </si>
  <si>
    <t>Potrubie ležaté z plastických rúr PeX D32/3,0 lisovaním</t>
  </si>
  <si>
    <t>722173109</t>
  </si>
  <si>
    <t>Montáž plasthliníkového T-kusu Radopress lisovaním D 16</t>
  </si>
  <si>
    <t>2860030790</t>
  </si>
  <si>
    <t>RADOPRESS T - kus 16 - PeX/Al/PeX systém PIPELIFE</t>
  </si>
  <si>
    <t>722172787</t>
  </si>
  <si>
    <t>Montáž ventilu PP-R DN 32</t>
  </si>
  <si>
    <t>2860028630</t>
  </si>
  <si>
    <t>PP-R ventil priamy 32x1" INSTAPLAST - systém pre rozvod pitnej, teplej vody a stlačeného vzduchu PIPELIFE</t>
  </si>
  <si>
    <t>722250665</t>
  </si>
  <si>
    <t>Demontáž hydrantového systému</t>
  </si>
  <si>
    <t>722250005</t>
  </si>
  <si>
    <t>Montáž hydrantového systému s tvarovo stálou hadicou D 25</t>
  </si>
  <si>
    <t>4493202990</t>
  </si>
  <si>
    <t>Hydrantový systém s tvarovo stálou hadicou D 25 PH - PLUS - 30 bm. Skriňa 710x710x245; plné dvierka; prúdnica ekv.10 PHHP</t>
  </si>
  <si>
    <t>998722104</t>
  </si>
  <si>
    <t>Presun hmôt pre vnútorný vodovod v objektoch výšky nad 24 do 36 m</t>
  </si>
  <si>
    <t>Demontáž umývadiel alebo umývadielok bez výtokovej armatúry,  -0,01946t</t>
  </si>
  <si>
    <t>Montáž umývadla na skrutky do muriva, vrátane sifónu</t>
  </si>
  <si>
    <t>6420136640</t>
  </si>
  <si>
    <t>Umývadlo keramické LYRA PLUS-50, 500x410x185 mm, biele</t>
  </si>
  <si>
    <t>2863120288</t>
  </si>
  <si>
    <t>Umývadlový sifón, D 32 - G1/4, 280x143x75 mm, biela, plast, sanitárny systém, GEBERIT</t>
  </si>
  <si>
    <t>725829402</t>
  </si>
  <si>
    <t>725829401</t>
  </si>
  <si>
    <t>Montáž batérie umývadlovej stojánkovej, pákovej, senzorovej s jedným prívodom vody</t>
  </si>
  <si>
    <t>5513006150</t>
  </si>
  <si>
    <t>Umývadlová stojanková páková batéria Jika ZETA DINO, 290x215x270 mm, chróm,  len na studenú vodu</t>
  </si>
  <si>
    <t>725210984</t>
  </si>
  <si>
    <t>Odmontovanie rohového ventilu G 1/2 pre umývadlá</t>
  </si>
  <si>
    <t>551 012420</t>
  </si>
  <si>
    <t>725119307</t>
  </si>
  <si>
    <t>Montáž záchodovej misy kombinovanej s rovným odpadom</t>
  </si>
  <si>
    <t>725210984.1</t>
  </si>
  <si>
    <t>Odmontovanie rohového ventilu G 1/2 pre WC</t>
  </si>
  <si>
    <t>551 012420.1</t>
  </si>
  <si>
    <t>725122813</t>
  </si>
  <si>
    <t>Demontáž pisoára -0,01720t</t>
  </si>
  <si>
    <t>725129201</t>
  </si>
  <si>
    <t>Montáž pisoárového záchodku z bieleho diturvitu bez splachovacej nádrže</t>
  </si>
  <si>
    <t>6420131810</t>
  </si>
  <si>
    <t>Sanitárna keramika  JIKA  DOMINO pisoár 4110.0</t>
  </si>
  <si>
    <t>725210984.2</t>
  </si>
  <si>
    <t>Odmontovanie rohového ventilu G 1/2 pre pisoár</t>
  </si>
  <si>
    <t>725819408</t>
  </si>
  <si>
    <t>Montáž ventilu - pisoárový G 1/2</t>
  </si>
  <si>
    <t>5514703900</t>
  </si>
  <si>
    <t>Tlačný ventil pisoárový nadomietkový vr.krytky a manžety Alcaplast  ATS001, kód ALC ATS001</t>
  </si>
  <si>
    <t>725869103</t>
  </si>
  <si>
    <t>Montáž zápachovej uzávierky (pisoár)  D 50</t>
  </si>
  <si>
    <t>55162812510</t>
  </si>
  <si>
    <t>Uzáver zápachový pre pisoáre, HL 430/40,50</t>
  </si>
  <si>
    <t>725330820</t>
  </si>
  <si>
    <t>Demontáž výlevky bez výtok. armatúry, bez nádrže a splachovacieho potrubia,diturvitovej,  -0,03470t</t>
  </si>
  <si>
    <t>725333360</t>
  </si>
  <si>
    <t>Montáž výlevky keramickej voľne stojacej bez výtokovej armatúry</t>
  </si>
  <si>
    <t>6420144360</t>
  </si>
  <si>
    <t>Výlevka MIRA, 425x500x450 mm, keramika, plastová mreža, biela</t>
  </si>
  <si>
    <t>725310823</t>
  </si>
  <si>
    <t>Demontáž drezu jednodielneho bez výtokovej armatúry vstavanej v kuchynskej zostave,  -0,00920t</t>
  </si>
  <si>
    <t>725319201</t>
  </si>
  <si>
    <t>Montáž drezu kuchynského, vrátane sifónu</t>
  </si>
  <si>
    <t>5523154000</t>
  </si>
  <si>
    <t>Alveus - Kuchynský drez do dosky TREND 50 nerez dekor 615x500-185,1xLUX +.sifón</t>
  </si>
  <si>
    <t>2863120189</t>
  </si>
  <si>
    <t>Drezový odtok so sifónom pre 1 drez, D 50, plast, sanitárny systém, GEBERIT</t>
  </si>
  <si>
    <t>725820810.1</t>
  </si>
  <si>
    <t>Demontáž batérie drezovej nástennej,  -0,0026t</t>
  </si>
  <si>
    <t>725829201</t>
  </si>
  <si>
    <t>Montáž batérie drezovej nástennej pákovej</t>
  </si>
  <si>
    <t>5514671040</t>
  </si>
  <si>
    <t>Drezová nástenná batéria LOGO NEO DN 15 379240575</t>
  </si>
  <si>
    <t>725210984.3</t>
  </si>
  <si>
    <t>Odmontovanie rohového ventilu G 1/2 pre kuchynský drez</t>
  </si>
  <si>
    <t>721 72581-9402</t>
  </si>
  <si>
    <t>Montáž ventilov rohových s pripojovacou rúrkou G 1/2  pre kuchyňský drez</t>
  </si>
  <si>
    <t>551 012420.3</t>
  </si>
  <si>
    <t>Ventil rohový RD L80 1/2 s pripojovacou rúrkou G 1/2 ku kuchyňskému drezu</t>
  </si>
  <si>
    <t>725869203</t>
  </si>
  <si>
    <t>Montáž zápachovej uzávierky pre zariaďovacie predmety, drezová jednodielna D 40</t>
  </si>
  <si>
    <t>5516119100</t>
  </si>
  <si>
    <t>Uzávierka zápachová T 710 C 6/4" (k drezu )</t>
  </si>
  <si>
    <t>725220832</t>
  </si>
  <si>
    <t>Demontáž vane akrylátovej rovnej do sute,  -0.08510t</t>
  </si>
  <si>
    <t>725840870</t>
  </si>
  <si>
    <t>Demontáž batérie vaňovej, sprchovej nástennej,  -0,00225t</t>
  </si>
  <si>
    <t>725241126</t>
  </si>
  <si>
    <t>Montáž - vanička sprchová akrylátová obdĺžniková 1500x900 mm</t>
  </si>
  <si>
    <t>5542302800</t>
  </si>
  <si>
    <t>Vanička sprchová akrylátová RHEA 150x90x15 cm biela</t>
  </si>
  <si>
    <t>725241111</t>
  </si>
  <si>
    <t>Montáž - vanička sprchová akrylátová  obdĺžniková  800x900 mm</t>
  </si>
  <si>
    <t>5542300000</t>
  </si>
  <si>
    <t>Vanička sprchová akrylátová STEFANI hladká 80x90 cm biela</t>
  </si>
  <si>
    <t>725849219</t>
  </si>
  <si>
    <t>Montáž sprchového setu  s hlavovou sprchou a malou ručnou sprchou,vrátane sifónu</t>
  </si>
  <si>
    <t>5513007299</t>
  </si>
  <si>
    <t>Sprchový set Seine s hlavovou sprchou a malou ručnou sprchou, - horná sprcha Ř 250 mm - ručná sprcha 3-polohová s nasávaním vzduchu</t>
  </si>
  <si>
    <t>6424315042</t>
  </si>
  <si>
    <t>Odtoková sada Tasso 50 - odpadový sifón výšky 9 cm+odtokový kryt chrómovaný-pre akrylát. sprchovacie vaničky s odtokovým otvor. 52mm, č. A2105205 KOLO</t>
  </si>
  <si>
    <t>725539105</t>
  </si>
  <si>
    <t>Montáž elektrického tlakového ohrievača vody</t>
  </si>
  <si>
    <t>5413000226</t>
  </si>
  <si>
    <t>Elektrický tlakový nástenný akumulačný ohrievač vody, objem 200 l - EOV 200 Trend, Tatramat</t>
  </si>
  <si>
    <t>998725104</t>
  </si>
  <si>
    <t>Presun hmôt pre zariaďovacie predmety v objektoch výšky nad 24 do 36 m</t>
  </si>
  <si>
    <t>240</t>
  </si>
  <si>
    <t>3. - VZDUCHOTECHNIKA</t>
  </si>
  <si>
    <t xml:space="preserve">    9 - Ostatné konštrukcie a práce</t>
  </si>
  <si>
    <t xml:space="preserve">    712 - Povlakové krytiny</t>
  </si>
  <si>
    <t xml:space="preserve">    713 - Izolácie tepelné</t>
  </si>
  <si>
    <t xml:space="preserve">    765 - Konštrukcie - krytiny tvrdé</t>
  </si>
  <si>
    <t xml:space="preserve">    769 - Montáž vzduchotechnických zariadení</t>
  </si>
  <si>
    <t xml:space="preserve">HZS - VZT-skúšky </t>
  </si>
  <si>
    <t>311101212</t>
  </si>
  <si>
    <t>Vytvorenie prestupov v múroch z betónu a železobetónu s vonkajšou prierezovou plochou nad 0,02-0,05 m2</t>
  </si>
  <si>
    <t>1667441425</t>
  </si>
  <si>
    <t>311101244</t>
  </si>
  <si>
    <t>Vytvorenie prestupov v stropoch z betónu a železobetónu</t>
  </si>
  <si>
    <t>566720147</t>
  </si>
  <si>
    <t>97805-9700</t>
  </si>
  <si>
    <t>Zhotovenie prestupov v murive priečkovom z tehál pálených, hr. 100mm</t>
  </si>
  <si>
    <t>1406534142</t>
  </si>
  <si>
    <t>97805-9777</t>
  </si>
  <si>
    <t>Zhotovenie prestupov v murive priečkovom z tehál pálených, hr. 150mm</t>
  </si>
  <si>
    <t>-320930977</t>
  </si>
  <si>
    <t>97805-9788</t>
  </si>
  <si>
    <t>Zhotovenie prestupov v murive z pórobetónových panelov hrúbky 300mm a 360mm</t>
  </si>
  <si>
    <t>-1074827973</t>
  </si>
  <si>
    <t>953997962</t>
  </si>
  <si>
    <t>Montáž hranatej plastovej vetracej mriežky plochy nad 0,06 m2</t>
  </si>
  <si>
    <t>-1916337635</t>
  </si>
  <si>
    <t>4297201050</t>
  </si>
  <si>
    <t>Ventilačná mriežka plastová, hranatá so sieťkou 250x250x15 mm</t>
  </si>
  <si>
    <t>-1167600480</t>
  </si>
  <si>
    <t>4297201059</t>
  </si>
  <si>
    <t>MV250/150VJ Gravitačná mriežka+príruba 150mm, 250x250mm</t>
  </si>
  <si>
    <t>1889882007</t>
  </si>
  <si>
    <t>71236-3122</t>
  </si>
  <si>
    <t xml:space="preserve">Zhotovenie prestupov na streche povlakovej krytiny </t>
  </si>
  <si>
    <t>-348848614</t>
  </si>
  <si>
    <t>7134111199</t>
  </si>
  <si>
    <t>Montáž izolácie tepelnej vzduchovodov vrátane prírub, pásmi jednovrstvová</t>
  </si>
  <si>
    <t>-75688063</t>
  </si>
  <si>
    <t>2837741400</t>
  </si>
  <si>
    <t>Armaflex AC -AL DUCT 19mm /  izolácia-pás AZ FLEX Armacell</t>
  </si>
  <si>
    <t>1447143828</t>
  </si>
  <si>
    <t>765363042</t>
  </si>
  <si>
    <t>Ochranný elektrický pás proti vtákom šírky 10 cm - montáž</t>
  </si>
  <si>
    <t>-36209268</t>
  </si>
  <si>
    <t>2831404160</t>
  </si>
  <si>
    <t>Ochranný elektrický pás proti vtákom  šírky 10 cm, (5m rolka)</t>
  </si>
  <si>
    <t xml:space="preserve">m </t>
  </si>
  <si>
    <t>-1359377322</t>
  </si>
  <si>
    <t>2831404161</t>
  </si>
  <si>
    <t xml:space="preserve">ELECTRIC POWER zdroj RB165-pigeon + 15m elektrický pás, šírka 10 cm </t>
  </si>
  <si>
    <t>-26120718</t>
  </si>
  <si>
    <t>5858600105</t>
  </si>
  <si>
    <t>Ceresit CS 16  neutrálny jednozložkový alkoxy silikón, 300ml, Spotreba na 11,26 m2/ 1 liter, na lepenie ochranných pásov</t>
  </si>
  <si>
    <t>-253189945</t>
  </si>
  <si>
    <t>998765104</t>
  </si>
  <si>
    <t>Presun hmôt pre tvrdé krytiny v objektoch výšky nad 24 do 36 m</t>
  </si>
  <si>
    <t>-203012498</t>
  </si>
  <si>
    <t>769021000</t>
  </si>
  <si>
    <t>Montáž spiro potrubia do DN 100</t>
  </si>
  <si>
    <t>1238024283</t>
  </si>
  <si>
    <t>4290035026</t>
  </si>
  <si>
    <t>Pozinkované kruhové potrubie SPIRO SR d100</t>
  </si>
  <si>
    <t>-2031399633</t>
  </si>
  <si>
    <t>769021003</t>
  </si>
  <si>
    <t>Montáž spiro potrubia DN 125-140</t>
  </si>
  <si>
    <t>-1012353270</t>
  </si>
  <si>
    <t>4290035027</t>
  </si>
  <si>
    <t>Pozinkované kruhové potrubie SPIRO SR d125</t>
  </si>
  <si>
    <t>-1149750885</t>
  </si>
  <si>
    <t>769060500</t>
  </si>
  <si>
    <t>Montáž medeného potrubia predizolovaného 6 (1/4" x 0,8)</t>
  </si>
  <si>
    <t>2125281578</t>
  </si>
  <si>
    <t>4290055127</t>
  </si>
  <si>
    <t xml:space="preserve">Cu potrubie predizolované 6 (6,35 x 0,81 mm) 50m </t>
  </si>
  <si>
    <t>-1716049786</t>
  </si>
  <si>
    <t>769060505</t>
  </si>
  <si>
    <t>Montáž medeného potrubia predizolovaného 10 (3/8" x 0,8)</t>
  </si>
  <si>
    <t>-1909684176</t>
  </si>
  <si>
    <t>4290055128</t>
  </si>
  <si>
    <t xml:space="preserve">Cu potrubie predizolované 10 ( 9,52 x 0,81 mm) 50m </t>
  </si>
  <si>
    <t>-419447136</t>
  </si>
  <si>
    <t>769060255</t>
  </si>
  <si>
    <t>Montáž klimatizačnej jednotky vonkajšej jednofázové napájanie (max. 7 vnút. jednotiek)</t>
  </si>
  <si>
    <t>808423618</t>
  </si>
  <si>
    <t>4290055097</t>
  </si>
  <si>
    <t>Klimatizačná jednotka vonkajšia Fujitsu AJY040LCLAH 3,44 kW, 230 V jednofázové napájanie</t>
  </si>
  <si>
    <t>-1594049146</t>
  </si>
  <si>
    <t>769052099</t>
  </si>
  <si>
    <t>Montáž rekuperačnej jednotky na strop</t>
  </si>
  <si>
    <t>1104560093</t>
  </si>
  <si>
    <t>4290017400</t>
  </si>
  <si>
    <t>Rekuperačná jednotka VUE2 250PU EC</t>
  </si>
  <si>
    <t>-1895419246</t>
  </si>
  <si>
    <t>769041048</t>
  </si>
  <si>
    <t>Montáž dvernej vzduchovej clony pre náročné interiéry s elektrickým ohrievačom</t>
  </si>
  <si>
    <t>-474062879</t>
  </si>
  <si>
    <t>4290018373</t>
  </si>
  <si>
    <t>COR-9-1500 N RF vzduchová dverná clona ELEKTRODESIGN</t>
  </si>
  <si>
    <t>138314227</t>
  </si>
  <si>
    <t>4290018300</t>
  </si>
  <si>
    <t>Vzduchová dverná clona SYSTEMAIR FRICO PA3520E16</t>
  </si>
  <si>
    <t>1904625782</t>
  </si>
  <si>
    <t>769060035</t>
  </si>
  <si>
    <t>Montáž klimatizačnej jednotky vnútornej kazetovej jednocestnej pre objem miestnosti 90 m3</t>
  </si>
  <si>
    <t>1122978234</t>
  </si>
  <si>
    <t>4290055036</t>
  </si>
  <si>
    <t xml:space="preserve">Klimatizačná jednotka vnútorná kazetová jednocestná AUXB12GALH 3,6KW (3,6/4,1) kW pre objem miestnosti 90 m3 </t>
  </si>
  <si>
    <t>-1663316654</t>
  </si>
  <si>
    <t>769060015</t>
  </si>
  <si>
    <t>Montáž klimatizačnej jednotky vnútornej nástennej pre objem miestnosti 90 m3</t>
  </si>
  <si>
    <t>-1674285538</t>
  </si>
  <si>
    <t>4290055011</t>
  </si>
  <si>
    <t xml:space="preserve">Klimatizačná jednotka vnútorná nástenná ASYA 07GACH 2.2KW pre objem miestnosti 90 m3 </t>
  </si>
  <si>
    <t>-929850738</t>
  </si>
  <si>
    <t>769011005</t>
  </si>
  <si>
    <t xml:space="preserve">Montáž ventilátora malého axiálneho nástenného na stenu veľkosť: 125 </t>
  </si>
  <si>
    <t>-1054818544</t>
  </si>
  <si>
    <t>4290013401</t>
  </si>
  <si>
    <t>Axiálny ventilátor ECO DALAP 100 BFAZ s časovým dobehom, s plastovou vonkajšou gravitačnou klapkou</t>
  </si>
  <si>
    <t>-1525152074</t>
  </si>
  <si>
    <t>769011220</t>
  </si>
  <si>
    <t xml:space="preserve">Montáž ventilátora malého radiálneho do stropu veľkosť: 100 </t>
  </si>
  <si>
    <t>578710468</t>
  </si>
  <si>
    <t>4290013200</t>
  </si>
  <si>
    <t>Radiálny ventilátor QUADRO MICRO 100 I Vortice</t>
  </si>
  <si>
    <t>-1977855964</t>
  </si>
  <si>
    <t>4290013300</t>
  </si>
  <si>
    <t>Radiálny ventilátor QUADRO SUPER I Vortice</t>
  </si>
  <si>
    <t>-378724251</t>
  </si>
  <si>
    <t>769021322</t>
  </si>
  <si>
    <t>Montáž kolena 90° na spiro potrubie DN 160-250</t>
  </si>
  <si>
    <t>-1448455096</t>
  </si>
  <si>
    <t>4290035133</t>
  </si>
  <si>
    <t>Koleno Spiro segmentové  90˚ DN 250</t>
  </si>
  <si>
    <t>-439557350</t>
  </si>
  <si>
    <t>769021319</t>
  </si>
  <si>
    <t>Montáž kolena 90° na spiro potrubie DN 80-150</t>
  </si>
  <si>
    <t>-1107134221</t>
  </si>
  <si>
    <t>4290035126</t>
  </si>
  <si>
    <t>Koleno KS 90˚ DN 125</t>
  </si>
  <si>
    <t>815536812</t>
  </si>
  <si>
    <t>769021337</t>
  </si>
  <si>
    <t>Montáž spojky na spiro potrubie DN 160-250</t>
  </si>
  <si>
    <t>-1629585847</t>
  </si>
  <si>
    <t>4290035158</t>
  </si>
  <si>
    <t>Spojka  DN 250</t>
  </si>
  <si>
    <t>848126594</t>
  </si>
  <si>
    <t>769021334</t>
  </si>
  <si>
    <t>Montáž spojky na spiro potrubie DN 80-150</t>
  </si>
  <si>
    <t>-1458913593</t>
  </si>
  <si>
    <t>4290035151</t>
  </si>
  <si>
    <t>Spojka DN 125</t>
  </si>
  <si>
    <t>130097785</t>
  </si>
  <si>
    <t>769021385</t>
  </si>
  <si>
    <t>Montáž prechodu symetrického na spiro potrubie DN 225-315</t>
  </si>
  <si>
    <t>-1841260852</t>
  </si>
  <si>
    <t>4290035272</t>
  </si>
  <si>
    <t>Prechod symetrický PSS d250-d225</t>
  </si>
  <si>
    <t>-1123023274</t>
  </si>
  <si>
    <t>4290035208</t>
  </si>
  <si>
    <t>Regulačná klapka so servom RKKS d250 LF24</t>
  </si>
  <si>
    <t>-151722779</t>
  </si>
  <si>
    <t>769021400</t>
  </si>
  <si>
    <t>Montáž T-kusu na spiro potrubie DN 160-250</t>
  </si>
  <si>
    <t>206717738</t>
  </si>
  <si>
    <t>4290035296</t>
  </si>
  <si>
    <t xml:space="preserve">Spiro Tvar "T" 90° d250-d250 </t>
  </si>
  <si>
    <t>1622935462</t>
  </si>
  <si>
    <t>769021397</t>
  </si>
  <si>
    <t>Montáž T-kusu na spiro potrubie DN 80-150</t>
  </si>
  <si>
    <t>-664990424</t>
  </si>
  <si>
    <t>4290035289</t>
  </si>
  <si>
    <t>Spiro Tvar "T" 90° d125-d125</t>
  </si>
  <si>
    <t>755204294</t>
  </si>
  <si>
    <t>769025066</t>
  </si>
  <si>
    <t xml:space="preserve">Montáž tlmiča hluku pre kruhové potrubie priemeru 160-250 mm </t>
  </si>
  <si>
    <t>-1676302377</t>
  </si>
  <si>
    <t>4290022011</t>
  </si>
  <si>
    <t xml:space="preserve">Tlmič Hluku 1200 TSS / d250 - pre kruhové potrubie </t>
  </si>
  <si>
    <t>-370692753</t>
  </si>
  <si>
    <t>769037024</t>
  </si>
  <si>
    <t xml:space="preserve">Montáž tanierového ventilu kovového priemeru 100 mm </t>
  </si>
  <si>
    <t>-105369380</t>
  </si>
  <si>
    <t>4290024517</t>
  </si>
  <si>
    <t>Tanierový ventil kovový prívodný Komfort TVKPK</t>
  </si>
  <si>
    <t>-1013292391</t>
  </si>
  <si>
    <t>4290024527</t>
  </si>
  <si>
    <t>Tanierový ventil kovový odvodný TVKO 100</t>
  </si>
  <si>
    <t>1285222136</t>
  </si>
  <si>
    <t>769021349</t>
  </si>
  <si>
    <t>Montáž záslepu na spiro potrubie DN 80-150</t>
  </si>
  <si>
    <t>1301317158</t>
  </si>
  <si>
    <t>4290035176</t>
  </si>
  <si>
    <t>Záslep DN 125</t>
  </si>
  <si>
    <t>-1654872318</t>
  </si>
  <si>
    <t>Funkčné skúšky zariadení, vyregulovanie vzduchových množstiev</t>
  </si>
  <si>
    <t>467986987</t>
  </si>
  <si>
    <t>Revízia a vystavenie revíznej správy</t>
  </si>
  <si>
    <t>1775460981</t>
  </si>
  <si>
    <t>4. - ELEKTRO ČASŤ -  SLABOPRÚD</t>
  </si>
  <si>
    <t>210251996</t>
  </si>
  <si>
    <t>Montáž kanálu tieniaceho</t>
  </si>
  <si>
    <t>1074205310</t>
  </si>
  <si>
    <t>34103008454</t>
  </si>
  <si>
    <t>Bezhalogénový tieniaci kanál Typ: SK 40 x 20 mm</t>
  </si>
  <si>
    <t>77192159</t>
  </si>
  <si>
    <t>210251000</t>
  </si>
  <si>
    <t>Napájací kábel Solarix Typ: S/FTP Cat.6A</t>
  </si>
  <si>
    <t>-1845219412</t>
  </si>
  <si>
    <t>3582001069</t>
  </si>
  <si>
    <t>Napájací kábel S/FTP Cat.6A 4x2xAWG23/1, LSOH plášť čierny</t>
  </si>
  <si>
    <t>-659704676</t>
  </si>
  <si>
    <t>210802700</t>
  </si>
  <si>
    <t>Napájací kábel ostatných oznamovacích rozvodov - Kábel medený  Typ: JE-Y (St) Y ( 4 x 2 x 0,8 mm</t>
  </si>
  <si>
    <t>-1616302889</t>
  </si>
  <si>
    <t>3410351732</t>
  </si>
  <si>
    <t>JE-Y(St)Y 4x2x0,8 Kábel pre elektroniku, párované</t>
  </si>
  <si>
    <t>-812344170</t>
  </si>
  <si>
    <t>220280022</t>
  </si>
  <si>
    <t xml:space="preserve">Kábel SYXFY (100 x 2 x 0,5 mm), prepoj medzi serverovňami </t>
  </si>
  <si>
    <t>-805432682</t>
  </si>
  <si>
    <t>3410351320</t>
  </si>
  <si>
    <t>SYXFY 100x2x0,5 Telefónny kábel</t>
  </si>
  <si>
    <t>-1382701363</t>
  </si>
  <si>
    <t>210010140</t>
  </si>
  <si>
    <t>Parapetný kanál dutý s PVC120 x 55  vrátane príslušenstva</t>
  </si>
  <si>
    <t>-198362738</t>
  </si>
  <si>
    <t>3410300169</t>
  </si>
  <si>
    <t xml:space="preserve">Kanál parapetný dutý HD - biela RAL 9003 PK 120 x 55 </t>
  </si>
  <si>
    <t>1216441367</t>
  </si>
  <si>
    <t>210010115</t>
  </si>
  <si>
    <t>Lišta elektroinštalačná z PVC 140x60, uložená pevne, vkladacia</t>
  </si>
  <si>
    <t>-1586608427</t>
  </si>
  <si>
    <t>3410300147</t>
  </si>
  <si>
    <t>Kanál elektroinštalačný HD - biela RAL 9003 EKE 140X60 HD</t>
  </si>
  <si>
    <t>524213800</t>
  </si>
  <si>
    <t>220301243</t>
  </si>
  <si>
    <t>Zásuvka  PC + Telefon, montáž vrátane zapojenia vodičov pod skrutky, na povrchu</t>
  </si>
  <si>
    <t>1502957418</t>
  </si>
  <si>
    <t>3582001170</t>
  </si>
  <si>
    <t xml:space="preserve">Zásuvka slaboprúd  PC + Telefon - CAT5e/SX9 Solarix/AWG 26-22 </t>
  </si>
  <si>
    <t>1708652354</t>
  </si>
  <si>
    <t>1258875433</t>
  </si>
  <si>
    <t>1569226085</t>
  </si>
  <si>
    <t>-1202605718</t>
  </si>
  <si>
    <t>-520412693</t>
  </si>
  <si>
    <t>2117057536</t>
  </si>
  <si>
    <t>1236677910</t>
  </si>
  <si>
    <t>-1160350128</t>
  </si>
  <si>
    <t>-1152770447</t>
  </si>
  <si>
    <t>-772998016</t>
  </si>
  <si>
    <t>997594764</t>
  </si>
  <si>
    <t>220065001</t>
  </si>
  <si>
    <t>Optický kábel</t>
  </si>
  <si>
    <t>941645441</t>
  </si>
  <si>
    <t>3410351949</t>
  </si>
  <si>
    <t>I-D(ZN)H 5x6 G62,5/125 Optický kábel, vnútorný</t>
  </si>
  <si>
    <t>1137668926</t>
  </si>
  <si>
    <t>B. - Zabezpečovací systém</t>
  </si>
  <si>
    <t xml:space="preserve">    21-M - Elektromontáže </t>
  </si>
  <si>
    <t>210411123</t>
  </si>
  <si>
    <t>Montáž a zapojenie drôtovej verzie ústredne EZS pre 192 modulov</t>
  </si>
  <si>
    <t>-1867157091</t>
  </si>
  <si>
    <t>3410350994</t>
  </si>
  <si>
    <t>Napájací kábel Alfa-8 DGP, hliníkový</t>
  </si>
  <si>
    <t>-610997248</t>
  </si>
  <si>
    <t>4046201040</t>
  </si>
  <si>
    <t>Zabezpečovacia ústredňa Digiplex EVO 192 - 8 vstupov</t>
  </si>
  <si>
    <t>1938193188</t>
  </si>
  <si>
    <t>221711025</t>
  </si>
  <si>
    <t>Montáž a zapojenie doplnkového zdroja k EZS</t>
  </si>
  <si>
    <t>-2085194300</t>
  </si>
  <si>
    <t>4046201280</t>
  </si>
  <si>
    <t>Doplnkový zbernicový zdroj PARADOX PS-17 pripojiteľný k zbernici</t>
  </si>
  <si>
    <t>-1531352777</t>
  </si>
  <si>
    <t>210411053</t>
  </si>
  <si>
    <t>Montáž klávesnice zabezpečovacieho systému</t>
  </si>
  <si>
    <t>323698167</t>
  </si>
  <si>
    <t>4046201270</t>
  </si>
  <si>
    <t>Dotyková ovládacia klávesnica, pre rady SP / MG / EVO - Paradox K641R textová LCD klávesnica</t>
  </si>
  <si>
    <t>-873122995</t>
  </si>
  <si>
    <t>221711050</t>
  </si>
  <si>
    <t xml:space="preserve">Montáž a zapojenie pohybových senzorov PIR </t>
  </si>
  <si>
    <t>1131036966</t>
  </si>
  <si>
    <t>4046201500</t>
  </si>
  <si>
    <t xml:space="preserve">Digitálny snímač pohybu Paradox DIGIPLEX DM60 quad - PIR  detektor </t>
  </si>
  <si>
    <t>-942080184</t>
  </si>
  <si>
    <t>4046201460</t>
  </si>
  <si>
    <t>Digitálny duálny snímač pohybu PARADOX 525DM VISION A-M DUAL PIR+MW DETEKTOR- antimask</t>
  </si>
  <si>
    <t>1913437001</t>
  </si>
  <si>
    <t>1899317198</t>
  </si>
  <si>
    <t>1873019557</t>
  </si>
  <si>
    <t>Napájací kábel Solarix Typ: SXKL-5E</t>
  </si>
  <si>
    <t>-994464155</t>
  </si>
  <si>
    <t>3410350101</t>
  </si>
  <si>
    <t>Napájací kábel slaboprúdových rozvodov Solarix Typ: SXKL-5E-UTP-PVC-GY/Cu drát 0,42 mm - AWG 26</t>
  </si>
  <si>
    <t>1845566126</t>
  </si>
  <si>
    <t>1262166951</t>
  </si>
  <si>
    <t>-2020642786</t>
  </si>
  <si>
    <t>-1656008281</t>
  </si>
  <si>
    <t>-981459449</t>
  </si>
  <si>
    <t>981118771</t>
  </si>
  <si>
    <t>-1477021295</t>
  </si>
  <si>
    <t>-1546000146</t>
  </si>
  <si>
    <t>-1157929690</t>
  </si>
  <si>
    <t>924109613</t>
  </si>
  <si>
    <t>1110117935</t>
  </si>
  <si>
    <t>-1210363478</t>
  </si>
  <si>
    <t>-1107698061</t>
  </si>
  <si>
    <t>445435395</t>
  </si>
  <si>
    <t>-277570755</t>
  </si>
  <si>
    <t>220490811</t>
  </si>
  <si>
    <t>Montáž konzoly pod prístroj plastovej, pripevnenie na vopred pripravené úchytné body</t>
  </si>
  <si>
    <t>2100754863</t>
  </si>
  <si>
    <t>2867180088</t>
  </si>
  <si>
    <t xml:space="preserve">Plastová konzola pre montáž kamier </t>
  </si>
  <si>
    <t>1867670390</t>
  </si>
  <si>
    <t>210411141</t>
  </si>
  <si>
    <t>Montáž kamery a príslušenstva</t>
  </si>
  <si>
    <t>-1898155294</t>
  </si>
  <si>
    <t>38370042.3</t>
  </si>
  <si>
    <t>Ubiquiti UNIFEM Video Camera G3 Dome</t>
  </si>
  <si>
    <t>-1238085330</t>
  </si>
  <si>
    <t>38370042.9</t>
  </si>
  <si>
    <t>Kamera AXIS P1368-E, CANEX</t>
  </si>
  <si>
    <t>1334279214</t>
  </si>
  <si>
    <t>220731091</t>
  </si>
  <si>
    <t>Montáž monitora, pripevnenie a uloženie monitora,pripojenie sieťového a koax.kábla,nastavewnie param.</t>
  </si>
  <si>
    <t>-570753879</t>
  </si>
  <si>
    <t>3899008299</t>
  </si>
  <si>
    <t>LCD monitor 22" ACER pre zobrazenie kamier z digitálneho záznamového zariadenia</t>
  </si>
  <si>
    <t>-259857111</t>
  </si>
  <si>
    <t>220732212</t>
  </si>
  <si>
    <t xml:space="preserve">Montáž a zapojenie záznamníka </t>
  </si>
  <si>
    <t>-1186579482</t>
  </si>
  <si>
    <t>38370042.1</t>
  </si>
  <si>
    <t>Riadiaca centrálna jednotka - Záznamník Hikvision DS-7204HQHI-SH/A, 4 kanálový, rýchly 1080P TURBO HD (HDTV) video záznamník s výstupom HDMI a poplachovými vstupmi/výstupom</t>
  </si>
  <si>
    <t>850853176</t>
  </si>
  <si>
    <t>E. - Varovný rozhlas a individuálne hlásiče požiaru</t>
  </si>
  <si>
    <t>210411063</t>
  </si>
  <si>
    <t xml:space="preserve">Montáž protipožiarneho detektora </t>
  </si>
  <si>
    <t>-1577392264</t>
  </si>
  <si>
    <t>3850003200</t>
  </si>
  <si>
    <t>INELS smart home solutions - inteligentná elektroinštalácia detektor PIR JA-63S</t>
  </si>
  <si>
    <t>-1795903988</t>
  </si>
  <si>
    <t>220370532</t>
  </si>
  <si>
    <t>Montáž reproduktora do 10 W upevnenie,pripojenie,odskúšanie</t>
  </si>
  <si>
    <t>-1441475723</t>
  </si>
  <si>
    <t>40462015.3</t>
  </si>
  <si>
    <t>Stropný reproduktor PF 6BTF s hliníkovým protipožiarnym krytom</t>
  </si>
  <si>
    <t>-1133420064</t>
  </si>
  <si>
    <t>220370427</t>
  </si>
  <si>
    <t xml:space="preserve">Montáž rozhlasovej ústredne pre požiarný rozhlas, do 2x200W s pultom NTU 060, blokom diaľkového ovládania NTD 260, zosilňovačom PA 206 a zálohovým zdrojom UPS 700 </t>
  </si>
  <si>
    <t>1569105960</t>
  </si>
  <si>
    <t>3837001072</t>
  </si>
  <si>
    <t>Rozhlasová ústredňa pre pož. rozhlas 2x120W/100V , indikácia poruchy NOVES NTU 202P</t>
  </si>
  <si>
    <t>-1626062535</t>
  </si>
  <si>
    <t>3837001082</t>
  </si>
  <si>
    <t>Pult k systému NOVES NTU 060</t>
  </si>
  <si>
    <t>1179931181</t>
  </si>
  <si>
    <t>3837001085</t>
  </si>
  <si>
    <t>Blok diaľkového ovládania NOVES NTD 260</t>
  </si>
  <si>
    <t>-355886453</t>
  </si>
  <si>
    <t>3837001106</t>
  </si>
  <si>
    <t xml:space="preserve">Zosilňovač NOVES PA 206 </t>
  </si>
  <si>
    <t>-528995150</t>
  </si>
  <si>
    <t>3837001190</t>
  </si>
  <si>
    <t xml:space="preserve">Zálohový zdroj napájania NOVES UPS 700 </t>
  </si>
  <si>
    <t>-196152463</t>
  </si>
  <si>
    <t>676153758</t>
  </si>
  <si>
    <t>-409098723</t>
  </si>
  <si>
    <t>1879642790</t>
  </si>
  <si>
    <t>80002645</t>
  </si>
  <si>
    <t>-614705316</t>
  </si>
  <si>
    <t>-1098961800</t>
  </si>
  <si>
    <t>-523026251</t>
  </si>
  <si>
    <t>503529438</t>
  </si>
  <si>
    <t>-1589717030</t>
  </si>
  <si>
    <t>-2146146742</t>
  </si>
  <si>
    <t>-452642224</t>
  </si>
  <si>
    <t>1943440772</t>
  </si>
  <si>
    <t>-453913082</t>
  </si>
  <si>
    <t>-848774309</t>
  </si>
  <si>
    <t>-436130485</t>
  </si>
  <si>
    <t>224768665</t>
  </si>
  <si>
    <t>-377557104</t>
  </si>
  <si>
    <t>-2126270025</t>
  </si>
  <si>
    <t>1674140725</t>
  </si>
  <si>
    <t>1116527955</t>
  </si>
  <si>
    <t>5. - ELEKTRO ČASŤ -  SILNOPRÚD</t>
  </si>
  <si>
    <t>A. - Dieselgenerátor</t>
  </si>
  <si>
    <t xml:space="preserve">    731 - Ústredné kúrenie, kotolne</t>
  </si>
  <si>
    <t xml:space="preserve">    21-M-1 - Náhradný zdroj energie Petra (GP) 95S/V</t>
  </si>
  <si>
    <t xml:space="preserve">    21-M-2 - Prepojenie (EZA) náhradného zdroja a (R-ATS) rozvádzača</t>
  </si>
  <si>
    <t xml:space="preserve">    21-M-3 - Prepojenie náhradného zdroja (EZA) do "Energobloku"</t>
  </si>
  <si>
    <t xml:space="preserve">    21-M-4 - Prestupy na prepojenie náhradého zdroja a uzemnenie </t>
  </si>
  <si>
    <t xml:space="preserve">    21-M-5 - Montáž náhradného zdroja (EZA)</t>
  </si>
  <si>
    <t xml:space="preserve">    21-M-6 - Dopravné náklady</t>
  </si>
  <si>
    <t xml:space="preserve">    21-M-7 - Diaľkový monitoring EZA cez dátovú sieť Ethernet</t>
  </si>
  <si>
    <t>731361101</t>
  </si>
  <si>
    <t>Nerezový komín Schiedel ICS 25 dvojplášťový DN 150 mm, výšky 10 m</t>
  </si>
  <si>
    <t xml:space="preserve">ks </t>
  </si>
  <si>
    <t>-464935713</t>
  </si>
  <si>
    <t>Náhradný zdroj energie Petra (GP) 95S/V, odhlučnená kapota</t>
  </si>
  <si>
    <t>ATS externé</t>
  </si>
  <si>
    <t>Rozvádzač RG+riadiaca jednotka COMAP AMF25</t>
  </si>
  <si>
    <t>IB Lite, kom. Ethernet</t>
  </si>
  <si>
    <t>Ohrev motora</t>
  </si>
  <si>
    <t>Olejová pumpa</t>
  </si>
  <si>
    <t>Hl. vypínač ovládacieho napätia</t>
  </si>
  <si>
    <t>Beznapäťová signalizácia</t>
  </si>
  <si>
    <t>Tlmič hluku výfuku -45 dBA</t>
  </si>
  <si>
    <t>Pol10</t>
  </si>
  <si>
    <t>Odhlučnená kapota -65 dBA ( 7m)</t>
  </si>
  <si>
    <t>Ekologická vaňa - samostatná</t>
  </si>
  <si>
    <t>Elektronická regulácia otáčok</t>
  </si>
  <si>
    <t>Snímanie nízkej hladiny chl. kvapaliny</t>
  </si>
  <si>
    <t>210810067</t>
  </si>
  <si>
    <t>Kábel medený silový 1-CYKY 0,6/1 kV 5x70</t>
  </si>
  <si>
    <t>-1821920856</t>
  </si>
  <si>
    <t>3410350146</t>
  </si>
  <si>
    <t>1-CYKY 5x70 Kábel, medený STN</t>
  </si>
  <si>
    <t>-1764071740</t>
  </si>
  <si>
    <t>210800167</t>
  </si>
  <si>
    <t>Kábel medený CYKY 12x1,5</t>
  </si>
  <si>
    <t>545628700</t>
  </si>
  <si>
    <t>3410350106</t>
  </si>
  <si>
    <t>2 x CYKY 12x1,5  Kábel medený STN</t>
  </si>
  <si>
    <t>2127389655</t>
  </si>
  <si>
    <t>210810017</t>
  </si>
  <si>
    <t>Silový kábel CYKY-J4 x 70 + 50 mm</t>
  </si>
  <si>
    <t>-2088257066</t>
  </si>
  <si>
    <t>3410109400</t>
  </si>
  <si>
    <t>Kábel silový medený CYKY-J4 x 70 + 50 mm</t>
  </si>
  <si>
    <t>417053055</t>
  </si>
  <si>
    <t>Vyhotovenie prestupov na prepojenie náhradého zdroja (EZA)</t>
  </si>
  <si>
    <t>-314388245</t>
  </si>
  <si>
    <t xml:space="preserve">Uzemnenie náhradého zdroja - napojenie na uzemňovací pás FeZn 30 x 4 mm </t>
  </si>
  <si>
    <t>-1303850242</t>
  </si>
  <si>
    <t>59470320</t>
  </si>
  <si>
    <t>Zvodový vodič Drát AIMgSi D8</t>
  </si>
  <si>
    <t>966036356</t>
  </si>
  <si>
    <t>-1259035026</t>
  </si>
  <si>
    <t>Predinštalačná obhliadka, osadenie EZA na betonový základ, osadenie ATS, káblové pripojenie,  uvedenie do prevádzky, odborné zaškolenie obsluhy,  odovzdanie diela</t>
  </si>
  <si>
    <t>Revízia zapojenia EZA s rozvádzačom R-ATS</t>
  </si>
  <si>
    <t>1379198079</t>
  </si>
  <si>
    <t>Palivo na skúšobný chod + doprava paliva</t>
  </si>
  <si>
    <t>l</t>
  </si>
  <si>
    <t>Dopravné náklady - Nákladné auto pre EZA - Žeriav (naloženie, zloženie, doprava)</t>
  </si>
  <si>
    <t>kpl</t>
  </si>
  <si>
    <t>Montáž ethernet káblov</t>
  </si>
  <si>
    <t>1942214098</t>
  </si>
  <si>
    <t>Ethernet kábel - 50m</t>
  </si>
  <si>
    <t>bal.</t>
  </si>
  <si>
    <t>Globmon 5 - Express Edition (5 licencií)</t>
  </si>
  <si>
    <t>Inštalácia + zaškol. obsluhy (Globmon Server)</t>
  </si>
  <si>
    <t>Inštalácia (Globmon Klient)</t>
  </si>
  <si>
    <t>Konfigurácia zariadení</t>
  </si>
  <si>
    <t>344 3444236350_x000D_</t>
  </si>
  <si>
    <t xml:space="preserve"> HZS - Hodinové zúčtovacie sadzby</t>
  </si>
  <si>
    <t>D+M Drenážna rúra PVC DN 120, vrátane geotextílie</t>
  </si>
  <si>
    <t>Montáž tepelnej izolácie striech plochých do 10° minerálnou vlnou, rozloženej v jednej vrstve, prikotvením k strešnému plášťu (vrátane dodávky a osadenia kotviaceho materiálu)</t>
  </si>
  <si>
    <t>Montáž tepelnej izolácie na atiku minerálnou vlnou prikotvením  (vrátane dodávky a osadenia kotviaceho materiálu)</t>
  </si>
  <si>
    <t>Zhotovenie povlakovej krytiny striech plochých do 10° PVC fóliou upevnenou prikotvením so zvarením spoju horúcim vzduchom  (vrátane dodávky a osadenia kotviaceho materiálu - kotvy, lišty...)</t>
  </si>
  <si>
    <t>Plastové dvere vstupné dvojkrídlové, kyvné 1300x2050mm  (šxv) (jedno krídlo š. 500, druhé krídlo š. 800), so zasklením izolačným trojsklom, s bezpečnostným pásom</t>
  </si>
  <si>
    <t>5534478/OB1</t>
  </si>
  <si>
    <t>Oceľová dvojkrídlová brána HORIZEN 1940 x 5030 mm, (v.x š.), farby antracitová RAL 7016, (alebo ekvivalent), uzamykateľné, stabilizácia krídiel pri otvorenom stave, otváranie krídiel nad 180°</t>
  </si>
  <si>
    <t xml:space="preserve">Murárske výpomoci </t>
  </si>
  <si>
    <t>A. - Štrukturálna kabeláž - (dodávka investora)</t>
  </si>
  <si>
    <t>C. - Vyvolávací  systém- (dodávka investora)</t>
  </si>
  <si>
    <t>D. - Kamerový systém- (dodávka investora)</t>
  </si>
  <si>
    <t>Štrukturálna kabeláž             - d o d á v k a    i n v e s t o r a</t>
  </si>
  <si>
    <t>Vyvolávací  systém                 - d o d á v k a   i n v e s t o r a</t>
  </si>
  <si>
    <t>Kamerový systém                   - d o d á v k a   i n v e s t o 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</si>
</sst>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0"/>
      <name val="Trebuchet MS"/>
      <family val="2"/>
      <charset val="238"/>
    </font>
    <font>
      <sz val="8"/>
      <color theme="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4" fontId="19" fillId="0" borderId="16" xfId="0" applyNumberFormat="1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166" fontId="19" fillId="0" borderId="17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/>
    <xf numFmtId="0" fontId="35" fillId="0" borderId="0" xfId="0" applyFont="1" applyAlignment="1"/>
    <xf numFmtId="0" fontId="36" fillId="0" borderId="0" xfId="0" applyFont="1" applyAlignment="1">
      <alignment vertical="center"/>
    </xf>
    <xf numFmtId="0" fontId="0" fillId="6" borderId="0" xfId="0" applyFont="1" applyFill="1" applyAlignment="1">
      <alignment vertical="center"/>
    </xf>
    <xf numFmtId="167" fontId="0" fillId="0" borderId="25" xfId="0" applyNumberFormat="1" applyFont="1" applyBorder="1" applyAlignment="1" applyProtection="1">
      <alignment vertical="center"/>
      <protection locked="0"/>
    </xf>
    <xf numFmtId="49" fontId="33" fillId="0" borderId="25" xfId="0" applyNumberFormat="1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 wrapText="1"/>
    </xf>
    <xf numFmtId="4" fontId="22" fillId="5" borderId="0" xfId="0" applyNumberFormat="1" applyFont="1" applyFill="1" applyBorder="1" applyAlignment="1">
      <alignment vertical="center"/>
    </xf>
    <xf numFmtId="4" fontId="7" fillId="7" borderId="0" xfId="0" applyNumberFormat="1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>
      <alignment vertical="center"/>
    </xf>
    <xf numFmtId="4" fontId="7" fillId="0" borderId="23" xfId="0" applyNumberFormat="1" applyFont="1" applyBorder="1" applyAlignment="1"/>
    <xf numFmtId="4" fontId="7" fillId="0" borderId="24" xfId="0" applyNumberFormat="1" applyFont="1" applyBorder="1" applyAlignment="1"/>
    <xf numFmtId="0" fontId="11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7" fillId="0" borderId="0" xfId="0" applyNumberFormat="1" applyFont="1" applyBorder="1" applyAlignment="1"/>
    <xf numFmtId="4" fontId="7" fillId="0" borderId="12" xfId="0" applyNumberFormat="1" applyFont="1" applyBorder="1" applyAlignment="1"/>
    <xf numFmtId="4" fontId="7" fillId="0" borderId="12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left" vertical="top" wrapText="1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3" fillId="7" borderId="0" xfId="0" applyFont="1" applyFill="1" applyBorder="1" applyAlignment="1">
      <alignment horizontal="left" vertical="top" wrapText="1"/>
    </xf>
    <xf numFmtId="0" fontId="0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left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25"/>
  <sheetViews>
    <sheetView showGridLines="0" tabSelected="1" workbookViewId="0">
      <pane ySplit="1" topLeftCell="A104" activePane="bottomLeft" state="frozen"/>
      <selection pane="bottomLeft" activeCell="AF122" sqref="AF12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1" width="2.5" customWidth="1"/>
    <col min="32" max="32" width="26.33203125" customWidth="1"/>
    <col min="33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R2" s="213" t="s">
        <v>8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9" t="s">
        <v>9</v>
      </c>
      <c r="BT2" s="19" t="s">
        <v>10</v>
      </c>
    </row>
    <row r="3" spans="1:73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10</v>
      </c>
    </row>
    <row r="4" spans="1:73" ht="36.950000000000003" customHeight="1" x14ac:dyDescent="0.3">
      <c r="B4" s="23"/>
      <c r="C4" s="174" t="s">
        <v>11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24"/>
      <c r="AS4" s="18" t="s">
        <v>12</v>
      </c>
      <c r="BS4" s="19" t="s">
        <v>9</v>
      </c>
    </row>
    <row r="5" spans="1:73" ht="14.45" customHeight="1" x14ac:dyDescent="0.3">
      <c r="B5" s="23"/>
      <c r="C5" s="25"/>
      <c r="D5" s="26" t="s">
        <v>13</v>
      </c>
      <c r="E5" s="25"/>
      <c r="F5" s="25"/>
      <c r="G5" s="25"/>
      <c r="H5" s="25"/>
      <c r="I5" s="25"/>
      <c r="J5" s="25"/>
      <c r="K5" s="176" t="s">
        <v>14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25"/>
      <c r="AQ5" s="24"/>
      <c r="BS5" s="19" t="s">
        <v>9</v>
      </c>
    </row>
    <row r="6" spans="1:73" ht="36.950000000000003" customHeight="1" x14ac:dyDescent="0.3">
      <c r="B6" s="23"/>
      <c r="C6" s="25"/>
      <c r="D6" s="28" t="s">
        <v>15</v>
      </c>
      <c r="E6" s="25"/>
      <c r="F6" s="25"/>
      <c r="G6" s="25"/>
      <c r="H6" s="25"/>
      <c r="I6" s="25"/>
      <c r="J6" s="25"/>
      <c r="K6" s="178" t="s">
        <v>16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25"/>
      <c r="AQ6" s="24"/>
      <c r="BS6" s="19" t="s">
        <v>9</v>
      </c>
    </row>
    <row r="7" spans="1:73" ht="14.45" customHeight="1" x14ac:dyDescent="0.3">
      <c r="B7" s="23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4"/>
      <c r="BS7" s="19" t="s">
        <v>9</v>
      </c>
    </row>
    <row r="8" spans="1:73" ht="14.45" customHeight="1" x14ac:dyDescent="0.3">
      <c r="B8" s="23"/>
      <c r="C8" s="25"/>
      <c r="D8" s="29" t="s">
        <v>19</v>
      </c>
      <c r="E8" s="25"/>
      <c r="F8" s="25"/>
      <c r="G8" s="25"/>
      <c r="H8" s="25"/>
      <c r="I8" s="25"/>
      <c r="J8" s="25"/>
      <c r="K8" s="27" t="s">
        <v>20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21</v>
      </c>
      <c r="AL8" s="25"/>
      <c r="AM8" s="25"/>
      <c r="AN8" s="27"/>
      <c r="AO8" s="25"/>
      <c r="AP8" s="25"/>
      <c r="AQ8" s="24"/>
      <c r="BS8" s="19" t="s">
        <v>9</v>
      </c>
    </row>
    <row r="9" spans="1:73" ht="14.45" customHeight="1" x14ac:dyDescent="0.3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9</v>
      </c>
    </row>
    <row r="10" spans="1:73" ht="14.45" customHeight="1" x14ac:dyDescent="0.3">
      <c r="B10" s="23"/>
      <c r="C10" s="25"/>
      <c r="D10" s="29" t="s">
        <v>22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23</v>
      </c>
      <c r="AL10" s="25"/>
      <c r="AM10" s="25"/>
      <c r="AN10" s="27" t="s">
        <v>24</v>
      </c>
      <c r="AO10" s="25"/>
      <c r="AP10" s="25"/>
      <c r="AQ10" s="24"/>
      <c r="BS10" s="19" t="s">
        <v>9</v>
      </c>
    </row>
    <row r="11" spans="1:73" ht="18.399999999999999" customHeight="1" x14ac:dyDescent="0.3">
      <c r="B11" s="23"/>
      <c r="C11" s="25"/>
      <c r="D11" s="25"/>
      <c r="E11" s="27" t="s">
        <v>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26</v>
      </c>
      <c r="AL11" s="25"/>
      <c r="AM11" s="25"/>
      <c r="AN11" s="27" t="s">
        <v>5</v>
      </c>
      <c r="AO11" s="25"/>
      <c r="AP11" s="25"/>
      <c r="AQ11" s="24"/>
      <c r="BS11" s="19" t="s">
        <v>9</v>
      </c>
    </row>
    <row r="12" spans="1:73" ht="6.95" customHeight="1" x14ac:dyDescent="0.3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9</v>
      </c>
    </row>
    <row r="13" spans="1:73" ht="14.45" customHeight="1" x14ac:dyDescent="0.3">
      <c r="B13" s="23"/>
      <c r="C13" s="25"/>
      <c r="D13" s="29" t="s">
        <v>27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23</v>
      </c>
      <c r="AL13" s="25"/>
      <c r="AM13" s="25"/>
      <c r="AN13" s="27" t="s">
        <v>5</v>
      </c>
      <c r="AO13" s="25"/>
      <c r="AP13" s="25"/>
      <c r="AQ13" s="24"/>
      <c r="BS13" s="19" t="s">
        <v>9</v>
      </c>
    </row>
    <row r="14" spans="1:73" ht="15" x14ac:dyDescent="0.3">
      <c r="B14" s="23"/>
      <c r="C14" s="25"/>
      <c r="D14" s="25"/>
      <c r="E14" s="27" t="s">
        <v>28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26</v>
      </c>
      <c r="AL14" s="25"/>
      <c r="AM14" s="25"/>
      <c r="AN14" s="27" t="s">
        <v>5</v>
      </c>
      <c r="AO14" s="25"/>
      <c r="AP14" s="25"/>
      <c r="AQ14" s="24"/>
      <c r="BS14" s="19" t="s">
        <v>9</v>
      </c>
    </row>
    <row r="15" spans="1:73" ht="6.95" customHeight="1" x14ac:dyDescent="0.3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5" customHeight="1" x14ac:dyDescent="0.3">
      <c r="B16" s="23"/>
      <c r="C16" s="25"/>
      <c r="D16" s="29" t="s">
        <v>29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23</v>
      </c>
      <c r="AL16" s="25"/>
      <c r="AM16" s="25"/>
      <c r="AN16" s="27" t="s">
        <v>30</v>
      </c>
      <c r="AO16" s="25"/>
      <c r="AP16" s="25"/>
      <c r="AQ16" s="24"/>
      <c r="BS16" s="19" t="s">
        <v>6</v>
      </c>
    </row>
    <row r="17" spans="2:71" ht="18.399999999999999" customHeight="1" x14ac:dyDescent="0.3">
      <c r="B17" s="23"/>
      <c r="C17" s="25"/>
      <c r="D17" s="25"/>
      <c r="E17" s="27" t="s">
        <v>31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26</v>
      </c>
      <c r="AL17" s="25"/>
      <c r="AM17" s="25"/>
      <c r="AN17" s="27" t="s">
        <v>32</v>
      </c>
      <c r="AO17" s="25"/>
      <c r="AP17" s="25"/>
      <c r="AQ17" s="24"/>
      <c r="BS17" s="19" t="s">
        <v>33</v>
      </c>
    </row>
    <row r="18" spans="2:71" ht="6.95" customHeight="1" x14ac:dyDescent="0.3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34</v>
      </c>
    </row>
    <row r="19" spans="2:71" ht="14.45" customHeight="1" x14ac:dyDescent="0.3">
      <c r="B19" s="23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23</v>
      </c>
      <c r="AL19" s="25"/>
      <c r="AM19" s="25"/>
      <c r="AN19" s="27" t="s">
        <v>5</v>
      </c>
      <c r="AO19" s="25"/>
      <c r="AP19" s="25"/>
      <c r="AQ19" s="24"/>
      <c r="BS19" s="19" t="s">
        <v>34</v>
      </c>
    </row>
    <row r="20" spans="2:71" ht="18.399999999999999" customHeight="1" x14ac:dyDescent="0.3">
      <c r="B20" s="23"/>
      <c r="C20" s="25"/>
      <c r="D20" s="25"/>
      <c r="E20" s="27" t="s">
        <v>28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26</v>
      </c>
      <c r="AL20" s="25"/>
      <c r="AM20" s="25"/>
      <c r="AN20" s="27" t="s">
        <v>5</v>
      </c>
      <c r="AO20" s="25"/>
      <c r="AP20" s="25"/>
      <c r="AQ20" s="24"/>
    </row>
    <row r="21" spans="2:71" ht="6.95" customHeight="1" x14ac:dyDescent="0.3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5" x14ac:dyDescent="0.3">
      <c r="B22" s="23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 x14ac:dyDescent="0.3">
      <c r="B23" s="23"/>
      <c r="C23" s="25"/>
      <c r="D23" s="25"/>
      <c r="E23" s="179" t="s">
        <v>5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25"/>
      <c r="AP23" s="25"/>
      <c r="AQ23" s="24"/>
    </row>
    <row r="24" spans="2:71" ht="6.95" customHeight="1" x14ac:dyDescent="0.3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5" customHeight="1" x14ac:dyDescent="0.3">
      <c r="B25" s="23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4"/>
    </row>
    <row r="26" spans="2:71" ht="14.45" customHeight="1" x14ac:dyDescent="0.3">
      <c r="B26" s="23"/>
      <c r="C26" s="25"/>
      <c r="D26" s="31" t="s">
        <v>37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0"/>
      <c r="AL26" s="177"/>
      <c r="AM26" s="177"/>
      <c r="AN26" s="177"/>
      <c r="AO26" s="177"/>
      <c r="AP26" s="25"/>
      <c r="AQ26" s="24"/>
    </row>
    <row r="27" spans="2:71" ht="14.45" customHeight="1" x14ac:dyDescent="0.3">
      <c r="B27" s="23"/>
      <c r="C27" s="25"/>
      <c r="D27" s="31" t="s">
        <v>38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0"/>
      <c r="AL27" s="180"/>
      <c r="AM27" s="180"/>
      <c r="AN27" s="180"/>
      <c r="AO27" s="180"/>
      <c r="AP27" s="25"/>
      <c r="AQ27" s="24"/>
    </row>
    <row r="28" spans="2:71" s="1" customFormat="1" ht="6.95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" customHeight="1" x14ac:dyDescent="0.3">
      <c r="B29" s="32"/>
      <c r="C29" s="33"/>
      <c r="D29" s="35" t="s">
        <v>39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181"/>
      <c r="AL29" s="182"/>
      <c r="AM29" s="182"/>
      <c r="AN29" s="182"/>
      <c r="AO29" s="182"/>
      <c r="AP29" s="33"/>
      <c r="AQ29" s="34"/>
    </row>
    <row r="30" spans="2:71" s="1" customFormat="1" ht="6.95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5" customHeight="1" x14ac:dyDescent="0.3">
      <c r="B31" s="37"/>
      <c r="C31" s="38"/>
      <c r="D31" s="39" t="s">
        <v>40</v>
      </c>
      <c r="E31" s="38"/>
      <c r="F31" s="39" t="s">
        <v>41</v>
      </c>
      <c r="G31" s="38"/>
      <c r="H31" s="38"/>
      <c r="I31" s="38"/>
      <c r="J31" s="38"/>
      <c r="K31" s="38"/>
      <c r="L31" s="183">
        <v>0.2</v>
      </c>
      <c r="M31" s="184"/>
      <c r="N31" s="184"/>
      <c r="O31" s="184"/>
      <c r="P31" s="38"/>
      <c r="Q31" s="38"/>
      <c r="R31" s="38"/>
      <c r="S31" s="38"/>
      <c r="T31" s="41" t="s">
        <v>42</v>
      </c>
      <c r="U31" s="38"/>
      <c r="V31" s="38"/>
      <c r="W31" s="185"/>
      <c r="X31" s="184"/>
      <c r="Y31" s="184"/>
      <c r="Z31" s="184"/>
      <c r="AA31" s="184"/>
      <c r="AB31" s="184"/>
      <c r="AC31" s="184"/>
      <c r="AD31" s="184"/>
      <c r="AE31" s="184"/>
      <c r="AF31" s="38"/>
      <c r="AG31" s="38"/>
      <c r="AH31" s="38"/>
      <c r="AI31" s="38"/>
      <c r="AJ31" s="38"/>
      <c r="AK31" s="185"/>
      <c r="AL31" s="184"/>
      <c r="AM31" s="184"/>
      <c r="AN31" s="184"/>
      <c r="AO31" s="184"/>
      <c r="AP31" s="38"/>
      <c r="AQ31" s="42"/>
    </row>
    <row r="32" spans="2:71" s="2" customFormat="1" ht="14.45" customHeight="1" x14ac:dyDescent="0.3">
      <c r="B32" s="37"/>
      <c r="C32" s="38"/>
      <c r="D32" s="38"/>
      <c r="E32" s="38"/>
      <c r="F32" s="39" t="s">
        <v>43</v>
      </c>
      <c r="G32" s="38"/>
      <c r="H32" s="38"/>
      <c r="I32" s="38"/>
      <c r="J32" s="38"/>
      <c r="K32" s="38"/>
      <c r="L32" s="183">
        <v>0.2</v>
      </c>
      <c r="M32" s="184"/>
      <c r="N32" s="184"/>
      <c r="O32" s="184"/>
      <c r="P32" s="38"/>
      <c r="Q32" s="38"/>
      <c r="R32" s="38"/>
      <c r="S32" s="38"/>
      <c r="T32" s="41" t="s">
        <v>42</v>
      </c>
      <c r="U32" s="38"/>
      <c r="V32" s="38"/>
      <c r="W32" s="185"/>
      <c r="X32" s="184"/>
      <c r="Y32" s="184"/>
      <c r="Z32" s="184"/>
      <c r="AA32" s="184"/>
      <c r="AB32" s="184"/>
      <c r="AC32" s="184"/>
      <c r="AD32" s="184"/>
      <c r="AE32" s="184"/>
      <c r="AF32" s="38"/>
      <c r="AG32" s="38"/>
      <c r="AH32" s="38"/>
      <c r="AI32" s="38"/>
      <c r="AJ32" s="38"/>
      <c r="AK32" s="185"/>
      <c r="AL32" s="184"/>
      <c r="AM32" s="184"/>
      <c r="AN32" s="184"/>
      <c r="AO32" s="184"/>
      <c r="AP32" s="38"/>
      <c r="AQ32" s="42"/>
    </row>
    <row r="33" spans="2:43" s="2" customFormat="1" ht="14.45" hidden="1" customHeight="1" x14ac:dyDescent="0.3">
      <c r="B33" s="37"/>
      <c r="C33" s="38"/>
      <c r="D33" s="38"/>
      <c r="E33" s="38"/>
      <c r="F33" s="39" t="s">
        <v>44</v>
      </c>
      <c r="G33" s="38"/>
      <c r="H33" s="38"/>
      <c r="I33" s="38"/>
      <c r="J33" s="38"/>
      <c r="K33" s="38"/>
      <c r="L33" s="183">
        <v>0.2</v>
      </c>
      <c r="M33" s="184"/>
      <c r="N33" s="184"/>
      <c r="O33" s="184"/>
      <c r="P33" s="38"/>
      <c r="Q33" s="38"/>
      <c r="R33" s="38"/>
      <c r="S33" s="38"/>
      <c r="T33" s="41" t="s">
        <v>42</v>
      </c>
      <c r="U33" s="38"/>
      <c r="V33" s="38"/>
      <c r="W33" s="185">
        <f>ROUND(BB87+SUM(CF123),2)</f>
        <v>0</v>
      </c>
      <c r="X33" s="184"/>
      <c r="Y33" s="184"/>
      <c r="Z33" s="184"/>
      <c r="AA33" s="184"/>
      <c r="AB33" s="184"/>
      <c r="AC33" s="184"/>
      <c r="AD33" s="184"/>
      <c r="AE33" s="184"/>
      <c r="AF33" s="38"/>
      <c r="AG33" s="38"/>
      <c r="AH33" s="38"/>
      <c r="AI33" s="38"/>
      <c r="AJ33" s="38"/>
      <c r="AK33" s="185">
        <v>0</v>
      </c>
      <c r="AL33" s="184"/>
      <c r="AM33" s="184"/>
      <c r="AN33" s="184"/>
      <c r="AO33" s="184"/>
      <c r="AP33" s="38"/>
      <c r="AQ33" s="42"/>
    </row>
    <row r="34" spans="2:43" s="2" customFormat="1" ht="14.45" hidden="1" customHeight="1" x14ac:dyDescent="0.3">
      <c r="B34" s="37"/>
      <c r="C34" s="38"/>
      <c r="D34" s="38"/>
      <c r="E34" s="38"/>
      <c r="F34" s="39" t="s">
        <v>45</v>
      </c>
      <c r="G34" s="38"/>
      <c r="H34" s="38"/>
      <c r="I34" s="38"/>
      <c r="J34" s="38"/>
      <c r="K34" s="38"/>
      <c r="L34" s="183">
        <v>0.2</v>
      </c>
      <c r="M34" s="184"/>
      <c r="N34" s="184"/>
      <c r="O34" s="184"/>
      <c r="P34" s="38"/>
      <c r="Q34" s="38"/>
      <c r="R34" s="38"/>
      <c r="S34" s="38"/>
      <c r="T34" s="41" t="s">
        <v>42</v>
      </c>
      <c r="U34" s="38"/>
      <c r="V34" s="38"/>
      <c r="W34" s="185">
        <f>ROUND(BC87+SUM(CG123),2)</f>
        <v>0</v>
      </c>
      <c r="X34" s="184"/>
      <c r="Y34" s="184"/>
      <c r="Z34" s="184"/>
      <c r="AA34" s="184"/>
      <c r="AB34" s="184"/>
      <c r="AC34" s="184"/>
      <c r="AD34" s="184"/>
      <c r="AE34" s="184"/>
      <c r="AF34" s="38"/>
      <c r="AG34" s="38"/>
      <c r="AH34" s="38"/>
      <c r="AI34" s="38"/>
      <c r="AJ34" s="38"/>
      <c r="AK34" s="185">
        <v>0</v>
      </c>
      <c r="AL34" s="184"/>
      <c r="AM34" s="184"/>
      <c r="AN34" s="184"/>
      <c r="AO34" s="184"/>
      <c r="AP34" s="38"/>
      <c r="AQ34" s="42"/>
    </row>
    <row r="35" spans="2:43" s="2" customFormat="1" ht="14.45" hidden="1" customHeight="1" x14ac:dyDescent="0.3">
      <c r="B35" s="37"/>
      <c r="C35" s="38"/>
      <c r="D35" s="38"/>
      <c r="E35" s="38"/>
      <c r="F35" s="39" t="s">
        <v>46</v>
      </c>
      <c r="G35" s="38"/>
      <c r="H35" s="38"/>
      <c r="I35" s="38"/>
      <c r="J35" s="38"/>
      <c r="K35" s="38"/>
      <c r="L35" s="183">
        <v>0</v>
      </c>
      <c r="M35" s="184"/>
      <c r="N35" s="184"/>
      <c r="O35" s="184"/>
      <c r="P35" s="38"/>
      <c r="Q35" s="38"/>
      <c r="R35" s="38"/>
      <c r="S35" s="38"/>
      <c r="T35" s="41" t="s">
        <v>42</v>
      </c>
      <c r="U35" s="38"/>
      <c r="V35" s="38"/>
      <c r="W35" s="185">
        <f>ROUND(BD87+SUM(CH123),2)</f>
        <v>0</v>
      </c>
      <c r="X35" s="184"/>
      <c r="Y35" s="184"/>
      <c r="Z35" s="184"/>
      <c r="AA35" s="184"/>
      <c r="AB35" s="184"/>
      <c r="AC35" s="184"/>
      <c r="AD35" s="184"/>
      <c r="AE35" s="184"/>
      <c r="AF35" s="38"/>
      <c r="AG35" s="38"/>
      <c r="AH35" s="38"/>
      <c r="AI35" s="38"/>
      <c r="AJ35" s="38"/>
      <c r="AK35" s="185">
        <v>0</v>
      </c>
      <c r="AL35" s="184"/>
      <c r="AM35" s="184"/>
      <c r="AN35" s="184"/>
      <c r="AO35" s="184"/>
      <c r="AP35" s="38"/>
      <c r="AQ35" s="42"/>
    </row>
    <row r="36" spans="2:43" s="1" customFormat="1" ht="6.95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" customHeight="1" x14ac:dyDescent="0.3">
      <c r="B37" s="32"/>
      <c r="C37" s="43"/>
      <c r="D37" s="44" t="s">
        <v>47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48</v>
      </c>
      <c r="U37" s="45"/>
      <c r="V37" s="45"/>
      <c r="W37" s="45"/>
      <c r="X37" s="186" t="s">
        <v>49</v>
      </c>
      <c r="Y37" s="187"/>
      <c r="Z37" s="187"/>
      <c r="AA37" s="187"/>
      <c r="AB37" s="187"/>
      <c r="AC37" s="45"/>
      <c r="AD37" s="45"/>
      <c r="AE37" s="45"/>
      <c r="AF37" s="45"/>
      <c r="AG37" s="45"/>
      <c r="AH37" s="45"/>
      <c r="AI37" s="45"/>
      <c r="AJ37" s="45"/>
      <c r="AK37" s="188"/>
      <c r="AL37" s="187"/>
      <c r="AM37" s="187"/>
      <c r="AN37" s="187"/>
      <c r="AO37" s="189"/>
      <c r="AP37" s="43"/>
      <c r="AQ37" s="34"/>
    </row>
    <row r="38" spans="2:43" s="1" customFormat="1" ht="14.4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 x14ac:dyDescent="0.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 x14ac:dyDescent="0.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5" x14ac:dyDescent="0.3">
      <c r="B49" s="32"/>
      <c r="C49" s="33"/>
      <c r="D49" s="47" t="s">
        <v>50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51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 x14ac:dyDescent="0.3">
      <c r="B50" s="23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4"/>
    </row>
    <row r="51" spans="2:43" x14ac:dyDescent="0.3">
      <c r="B51" s="23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4"/>
    </row>
    <row r="52" spans="2:43" x14ac:dyDescent="0.3">
      <c r="B52" s="23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4"/>
    </row>
    <row r="53" spans="2:43" x14ac:dyDescent="0.3">
      <c r="B53" s="23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4"/>
    </row>
    <row r="54" spans="2:43" x14ac:dyDescent="0.3">
      <c r="B54" s="23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4"/>
    </row>
    <row r="55" spans="2:43" x14ac:dyDescent="0.3">
      <c r="B55" s="23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4"/>
    </row>
    <row r="56" spans="2:43" x14ac:dyDescent="0.3">
      <c r="B56" s="23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4"/>
    </row>
    <row r="57" spans="2:43" x14ac:dyDescent="0.3">
      <c r="B57" s="23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4"/>
    </row>
    <row r="58" spans="2:43" s="1" customFormat="1" ht="15" x14ac:dyDescent="0.3">
      <c r="B58" s="32"/>
      <c r="C58" s="33"/>
      <c r="D58" s="52" t="s">
        <v>52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53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52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53</v>
      </c>
      <c r="AN58" s="53"/>
      <c r="AO58" s="55"/>
      <c r="AP58" s="33"/>
      <c r="AQ58" s="34"/>
    </row>
    <row r="59" spans="2:43" x14ac:dyDescent="0.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5" x14ac:dyDescent="0.3">
      <c r="B60" s="32"/>
      <c r="C60" s="33"/>
      <c r="D60" s="47" t="s">
        <v>54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55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 x14ac:dyDescent="0.3">
      <c r="B61" s="23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4"/>
    </row>
    <row r="62" spans="2:43" x14ac:dyDescent="0.3">
      <c r="B62" s="23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4"/>
    </row>
    <row r="63" spans="2:43" x14ac:dyDescent="0.3">
      <c r="B63" s="23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4"/>
    </row>
    <row r="64" spans="2:43" x14ac:dyDescent="0.3">
      <c r="B64" s="23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4"/>
    </row>
    <row r="65" spans="2:43" x14ac:dyDescent="0.3">
      <c r="B65" s="23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4"/>
    </row>
    <row r="66" spans="2:43" x14ac:dyDescent="0.3">
      <c r="B66" s="23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4"/>
    </row>
    <row r="67" spans="2:43" x14ac:dyDescent="0.3">
      <c r="B67" s="23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4"/>
    </row>
    <row r="68" spans="2:43" x14ac:dyDescent="0.3">
      <c r="B68" s="23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4"/>
    </row>
    <row r="69" spans="2:43" s="1" customFormat="1" ht="15" x14ac:dyDescent="0.3">
      <c r="B69" s="32"/>
      <c r="C69" s="33"/>
      <c r="D69" s="52" t="s">
        <v>52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53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52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53</v>
      </c>
      <c r="AN69" s="53"/>
      <c r="AO69" s="55"/>
      <c r="AP69" s="33"/>
      <c r="AQ69" s="34"/>
    </row>
    <row r="70" spans="2:43" s="1" customFormat="1" ht="6.95" customHeight="1" x14ac:dyDescent="0.3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 x14ac:dyDescent="0.3">
      <c r="B76" s="32"/>
      <c r="C76" s="174" t="s">
        <v>56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34"/>
    </row>
    <row r="77" spans="2:43" s="3" customFormat="1" ht="14.45" customHeight="1" x14ac:dyDescent="0.3">
      <c r="B77" s="62"/>
      <c r="C77" s="29" t="s">
        <v>13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103/3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 x14ac:dyDescent="0.3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190" t="str">
        <f>K6</f>
        <v>Okresný úrad Košice - okolie, rekonštrukcia a modernizácia objektu</v>
      </c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67"/>
      <c r="AQ78" s="68"/>
    </row>
    <row r="79" spans="2:43" s="1" customFormat="1" ht="6.95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 x14ac:dyDescent="0.3">
      <c r="B80" s="32"/>
      <c r="C80" s="29" t="s">
        <v>19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Košice, Hroncova 13, čís. parc.: 2616/1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21</v>
      </c>
      <c r="AJ80" s="33"/>
      <c r="AK80" s="33"/>
      <c r="AL80" s="33"/>
      <c r="AM80" s="70" t="str">
        <f>IF(AN8= "","",AN8)</f>
        <v/>
      </c>
      <c r="AN80" s="33"/>
      <c r="AO80" s="33"/>
      <c r="AP80" s="33"/>
      <c r="AQ80" s="34"/>
    </row>
    <row r="81" spans="1:76" s="1" customFormat="1" ht="6.95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 x14ac:dyDescent="0.3">
      <c r="B82" s="32"/>
      <c r="C82" s="29" t="s">
        <v>22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>Ministerstvo vnútra SR,Pribinova 2, Bratislava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29</v>
      </c>
      <c r="AJ82" s="33"/>
      <c r="AK82" s="33"/>
      <c r="AL82" s="33"/>
      <c r="AM82" s="192" t="str">
        <f>IF(E17="","",E17)</f>
        <v>Cobra Bauart s.r.o. Športová 40, Balog nad Ipľom</v>
      </c>
      <c r="AN82" s="192"/>
      <c r="AO82" s="192"/>
      <c r="AP82" s="192"/>
      <c r="AQ82" s="34"/>
      <c r="AS82" s="193" t="s">
        <v>57</v>
      </c>
      <c r="AT82" s="194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5" x14ac:dyDescent="0.3">
      <c r="B83" s="32"/>
      <c r="C83" s="29" t="s">
        <v>27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35</v>
      </c>
      <c r="AJ83" s="33"/>
      <c r="AK83" s="33"/>
      <c r="AL83" s="33"/>
      <c r="AM83" s="192" t="str">
        <f>IF(E20="","",E20)</f>
        <v xml:space="preserve"> </v>
      </c>
      <c r="AN83" s="192"/>
      <c r="AO83" s="192"/>
      <c r="AP83" s="192"/>
      <c r="AQ83" s="34"/>
      <c r="AS83" s="195"/>
      <c r="AT83" s="196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195"/>
      <c r="AT84" s="196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 x14ac:dyDescent="0.3">
      <c r="B85" s="32"/>
      <c r="C85" s="197" t="s">
        <v>58</v>
      </c>
      <c r="D85" s="198"/>
      <c r="E85" s="198"/>
      <c r="F85" s="198"/>
      <c r="G85" s="198"/>
      <c r="H85" s="72"/>
      <c r="I85" s="199" t="s">
        <v>59</v>
      </c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9" t="s">
        <v>60</v>
      </c>
      <c r="AH85" s="198"/>
      <c r="AI85" s="198"/>
      <c r="AJ85" s="198"/>
      <c r="AK85" s="198"/>
      <c r="AL85" s="198"/>
      <c r="AM85" s="198"/>
      <c r="AN85" s="199" t="s">
        <v>61</v>
      </c>
      <c r="AO85" s="198"/>
      <c r="AP85" s="200"/>
      <c r="AQ85" s="34"/>
      <c r="AS85" s="73" t="s">
        <v>62</v>
      </c>
      <c r="AT85" s="74" t="s">
        <v>63</v>
      </c>
      <c r="AU85" s="74" t="s">
        <v>64</v>
      </c>
      <c r="AV85" s="74" t="s">
        <v>65</v>
      </c>
      <c r="AW85" s="74" t="s">
        <v>66</v>
      </c>
      <c r="AX85" s="74" t="s">
        <v>67</v>
      </c>
      <c r="AY85" s="74" t="s">
        <v>68</v>
      </c>
      <c r="AZ85" s="74" t="s">
        <v>69</v>
      </c>
      <c r="BA85" s="74" t="s">
        <v>70</v>
      </c>
      <c r="BB85" s="74" t="s">
        <v>71</v>
      </c>
      <c r="BC85" s="74" t="s">
        <v>72</v>
      </c>
      <c r="BD85" s="75" t="s">
        <v>73</v>
      </c>
    </row>
    <row r="86" spans="1:76" s="1" customFormat="1" ht="10.9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16.5" customHeight="1" x14ac:dyDescent="0.3">
      <c r="B87" s="65"/>
      <c r="C87" s="77" t="s">
        <v>74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215"/>
      <c r="AH87" s="215"/>
      <c r="AI87" s="215"/>
      <c r="AJ87" s="215"/>
      <c r="AK87" s="215"/>
      <c r="AL87" s="215"/>
      <c r="AM87" s="215"/>
      <c r="AN87" s="216"/>
      <c r="AO87" s="216"/>
      <c r="AP87" s="216"/>
      <c r="AQ87" s="68"/>
      <c r="AS87" s="79">
        <f>ROUND(AS88+AS104,2)</f>
        <v>0</v>
      </c>
      <c r="AT87" s="80">
        <f t="shared" ref="AT87:AT120" si="0">ROUND(SUM(AV87:AW87),2)</f>
        <v>0</v>
      </c>
      <c r="AU87" s="81" t="e">
        <f>ROUND(AU88+AU104,5)</f>
        <v>#REF!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ROUND(AZ88+AZ104,2)</f>
        <v>0</v>
      </c>
      <c r="BA87" s="80">
        <f>ROUND(BA88+BA104,2)</f>
        <v>0</v>
      </c>
      <c r="BB87" s="80">
        <f>ROUND(BB88+BB104,2)</f>
        <v>0</v>
      </c>
      <c r="BC87" s="80">
        <f>ROUND(BC88+BC104,2)</f>
        <v>0</v>
      </c>
      <c r="BD87" s="82">
        <f>ROUND(BD88+BD104,2)</f>
        <v>0</v>
      </c>
      <c r="BS87" s="83" t="s">
        <v>75</v>
      </c>
      <c r="BT87" s="83" t="s">
        <v>76</v>
      </c>
      <c r="BU87" s="84" t="s">
        <v>77</v>
      </c>
      <c r="BV87" s="83" t="s">
        <v>78</v>
      </c>
      <c r="BW87" s="83" t="s">
        <v>79</v>
      </c>
      <c r="BX87" s="83" t="s">
        <v>80</v>
      </c>
    </row>
    <row r="88" spans="1:76" s="5" customFormat="1" ht="16.5" customHeight="1" x14ac:dyDescent="0.3">
      <c r="B88" s="85"/>
      <c r="C88" s="86"/>
      <c r="D88" s="204" t="s">
        <v>81</v>
      </c>
      <c r="E88" s="204"/>
      <c r="F88" s="204"/>
      <c r="G88" s="204"/>
      <c r="H88" s="204"/>
      <c r="I88" s="87"/>
      <c r="J88" s="204" t="s">
        <v>82</v>
      </c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3"/>
      <c r="AH88" s="202"/>
      <c r="AI88" s="202"/>
      <c r="AJ88" s="202"/>
      <c r="AK88" s="202"/>
      <c r="AL88" s="202"/>
      <c r="AM88" s="202"/>
      <c r="AN88" s="201"/>
      <c r="AO88" s="202"/>
      <c r="AP88" s="202"/>
      <c r="AQ88" s="88"/>
      <c r="AS88" s="89">
        <f>ROUND(AS89,2)</f>
        <v>0</v>
      </c>
      <c r="AT88" s="90">
        <f t="shared" si="0"/>
        <v>0</v>
      </c>
      <c r="AU88" s="91" t="e">
        <f>ROUND(AU89,5)</f>
        <v>#REF!</v>
      </c>
      <c r="AV88" s="90">
        <f>ROUND(AZ88*L31,2)</f>
        <v>0</v>
      </c>
      <c r="AW88" s="90">
        <f>ROUND(BA88*L32,2)</f>
        <v>0</v>
      </c>
      <c r="AX88" s="90">
        <f>ROUND(BB88*L31,2)</f>
        <v>0</v>
      </c>
      <c r="AY88" s="90">
        <f>ROUND(BC88*L32,2)</f>
        <v>0</v>
      </c>
      <c r="AZ88" s="90">
        <f>ROUND(AZ89,2)</f>
        <v>0</v>
      </c>
      <c r="BA88" s="90">
        <f>ROUND(BA89,2)</f>
        <v>0</v>
      </c>
      <c r="BB88" s="90">
        <f>ROUND(BB89,2)</f>
        <v>0</v>
      </c>
      <c r="BC88" s="90">
        <f>ROUND(BC89,2)</f>
        <v>0</v>
      </c>
      <c r="BD88" s="92">
        <f>ROUND(BD89,2)</f>
        <v>0</v>
      </c>
      <c r="BS88" s="93" t="s">
        <v>75</v>
      </c>
      <c r="BT88" s="93" t="s">
        <v>83</v>
      </c>
      <c r="BU88" s="93" t="s">
        <v>77</v>
      </c>
      <c r="BV88" s="93" t="s">
        <v>78</v>
      </c>
      <c r="BW88" s="93" t="s">
        <v>84</v>
      </c>
      <c r="BX88" s="93" t="s">
        <v>79</v>
      </c>
    </row>
    <row r="89" spans="1:76" s="6" customFormat="1" ht="16.5" customHeight="1" x14ac:dyDescent="0.3">
      <c r="B89" s="94"/>
      <c r="C89" s="95"/>
      <c r="D89" s="95"/>
      <c r="E89" s="208" t="s">
        <v>85</v>
      </c>
      <c r="F89" s="208"/>
      <c r="G89" s="208"/>
      <c r="H89" s="208"/>
      <c r="I89" s="208"/>
      <c r="J89" s="95"/>
      <c r="K89" s="208" t="s">
        <v>86</v>
      </c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7"/>
      <c r="AH89" s="206"/>
      <c r="AI89" s="206"/>
      <c r="AJ89" s="206"/>
      <c r="AK89" s="206"/>
      <c r="AL89" s="206"/>
      <c r="AM89" s="206"/>
      <c r="AN89" s="205"/>
      <c r="AO89" s="206"/>
      <c r="AP89" s="206"/>
      <c r="AQ89" s="96"/>
      <c r="AS89" s="97">
        <f>ROUND(AS90+AS95+AS98+AS101,2)</f>
        <v>0</v>
      </c>
      <c r="AT89" s="98">
        <f t="shared" si="0"/>
        <v>0</v>
      </c>
      <c r="AU89" s="99" t="e">
        <f>ROUND(AU90+AU95+AU98+AU101,5)</f>
        <v>#REF!</v>
      </c>
      <c r="AV89" s="98">
        <f>ROUND(AZ89*L31,2)</f>
        <v>0</v>
      </c>
      <c r="AW89" s="98">
        <f>ROUND(BA89*L32,2)</f>
        <v>0</v>
      </c>
      <c r="AX89" s="98">
        <f>ROUND(BB89*L31,2)</f>
        <v>0</v>
      </c>
      <c r="AY89" s="98">
        <f>ROUND(BC89*L32,2)</f>
        <v>0</v>
      </c>
      <c r="AZ89" s="98">
        <f>ROUND(AZ90+AZ95+AZ98+AZ101,2)</f>
        <v>0</v>
      </c>
      <c r="BA89" s="98">
        <f>ROUND(BA90+BA95+BA98+BA101,2)</f>
        <v>0</v>
      </c>
      <c r="BB89" s="98">
        <f>ROUND(BB90+BB95+BB98+BB101,2)</f>
        <v>0</v>
      </c>
      <c r="BC89" s="98">
        <f>ROUND(BC90+BC95+BC98+BC101,2)</f>
        <v>0</v>
      </c>
      <c r="BD89" s="100">
        <f>ROUND(BD90+BD95+BD98+BD101,2)</f>
        <v>0</v>
      </c>
      <c r="BS89" s="101" t="s">
        <v>75</v>
      </c>
      <c r="BT89" s="101" t="s">
        <v>87</v>
      </c>
      <c r="BU89" s="101" t="s">
        <v>77</v>
      </c>
      <c r="BV89" s="101" t="s">
        <v>78</v>
      </c>
      <c r="BW89" s="101" t="s">
        <v>88</v>
      </c>
      <c r="BX89" s="101" t="s">
        <v>84</v>
      </c>
    </row>
    <row r="90" spans="1:76" s="6" customFormat="1" ht="16.5" customHeight="1" x14ac:dyDescent="0.3">
      <c r="B90" s="94"/>
      <c r="C90" s="95"/>
      <c r="D90" s="95"/>
      <c r="E90" s="95"/>
      <c r="F90" s="208" t="s">
        <v>89</v>
      </c>
      <c r="G90" s="208"/>
      <c r="H90" s="208"/>
      <c r="I90" s="208"/>
      <c r="J90" s="208"/>
      <c r="K90" s="95"/>
      <c r="L90" s="208" t="s">
        <v>90</v>
      </c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7"/>
      <c r="AH90" s="206"/>
      <c r="AI90" s="206"/>
      <c r="AJ90" s="206"/>
      <c r="AK90" s="206"/>
      <c r="AL90" s="206"/>
      <c r="AM90" s="206"/>
      <c r="AN90" s="205"/>
      <c r="AO90" s="206"/>
      <c r="AP90" s="206"/>
      <c r="AQ90" s="96"/>
      <c r="AS90" s="97">
        <f>ROUND(SUM(AS91:AS94),2)</f>
        <v>0</v>
      </c>
      <c r="AT90" s="98">
        <f t="shared" si="0"/>
        <v>0</v>
      </c>
      <c r="AU90" s="99">
        <f>ROUND(SUM(AU91:AU94),5)</f>
        <v>769.55493999999999</v>
      </c>
      <c r="AV90" s="98">
        <f>ROUND(AZ90*L31,2)</f>
        <v>0</v>
      </c>
      <c r="AW90" s="98">
        <f>ROUND(BA90*L32,2)</f>
        <v>0</v>
      </c>
      <c r="AX90" s="98">
        <f>ROUND(BB90*L31,2)</f>
        <v>0</v>
      </c>
      <c r="AY90" s="98">
        <f>ROUND(BC90*L32,2)</f>
        <v>0</v>
      </c>
      <c r="AZ90" s="98">
        <f>ROUND(SUM(AZ91:AZ94),2)</f>
        <v>0</v>
      </c>
      <c r="BA90" s="98">
        <f>ROUND(SUM(BA91:BA94),2)</f>
        <v>0</v>
      </c>
      <c r="BB90" s="98">
        <f>ROUND(SUM(BB91:BB94),2)</f>
        <v>0</v>
      </c>
      <c r="BC90" s="98">
        <f>ROUND(SUM(BC91:BC94),2)</f>
        <v>0</v>
      </c>
      <c r="BD90" s="100">
        <f>ROUND(SUM(BD91:BD94),2)</f>
        <v>0</v>
      </c>
      <c r="BS90" s="101" t="s">
        <v>75</v>
      </c>
      <c r="BT90" s="101" t="s">
        <v>91</v>
      </c>
      <c r="BU90" s="101" t="s">
        <v>77</v>
      </c>
      <c r="BV90" s="101" t="s">
        <v>78</v>
      </c>
      <c r="BW90" s="101" t="s">
        <v>92</v>
      </c>
      <c r="BX90" s="101" t="s">
        <v>88</v>
      </c>
    </row>
    <row r="91" spans="1:76" s="6" customFormat="1" ht="16.5" customHeight="1" x14ac:dyDescent="0.3">
      <c r="A91" s="102" t="s">
        <v>93</v>
      </c>
      <c r="B91" s="94"/>
      <c r="C91" s="95"/>
      <c r="D91" s="95"/>
      <c r="E91" s="95"/>
      <c r="F91" s="95"/>
      <c r="G91" s="208" t="s">
        <v>94</v>
      </c>
      <c r="H91" s="208"/>
      <c r="I91" s="208"/>
      <c r="J91" s="208"/>
      <c r="K91" s="208"/>
      <c r="L91" s="95"/>
      <c r="M91" s="208" t="s">
        <v>95</v>
      </c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5"/>
      <c r="AH91" s="206"/>
      <c r="AI91" s="206"/>
      <c r="AJ91" s="206"/>
      <c r="AK91" s="206"/>
      <c r="AL91" s="206"/>
      <c r="AM91" s="206"/>
      <c r="AN91" s="205"/>
      <c r="AO91" s="206"/>
      <c r="AP91" s="206"/>
      <c r="AQ91" s="96"/>
      <c r="AS91" s="97">
        <f>'A. - Zateplenie obvodovéh...'!M30</f>
        <v>0</v>
      </c>
      <c r="AT91" s="98">
        <f t="shared" si="0"/>
        <v>0</v>
      </c>
      <c r="AU91" s="99">
        <f>'A. - Zateplenie obvodovéh...'!W120</f>
        <v>305.14148399999999</v>
      </c>
      <c r="AV91" s="98">
        <f>'A. - Zateplenie obvodovéh...'!M34</f>
        <v>0</v>
      </c>
      <c r="AW91" s="98">
        <f>'A. - Zateplenie obvodovéh...'!M35</f>
        <v>0</v>
      </c>
      <c r="AX91" s="98">
        <f>'A. - Zateplenie obvodovéh...'!M36</f>
        <v>0</v>
      </c>
      <c r="AY91" s="98">
        <f>'A. - Zateplenie obvodovéh...'!M37</f>
        <v>0</v>
      </c>
      <c r="AZ91" s="98">
        <f>'A. - Zateplenie obvodovéh...'!H34</f>
        <v>0</v>
      </c>
      <c r="BA91" s="98">
        <f>'A. - Zateplenie obvodovéh...'!H35</f>
        <v>0</v>
      </c>
      <c r="BB91" s="98">
        <f>'A. - Zateplenie obvodovéh...'!H36</f>
        <v>0</v>
      </c>
      <c r="BC91" s="98">
        <f>'A. - Zateplenie obvodovéh...'!H37</f>
        <v>0</v>
      </c>
      <c r="BD91" s="100">
        <f>'A. - Zateplenie obvodovéh...'!H38</f>
        <v>0</v>
      </c>
      <c r="BT91" s="101" t="s">
        <v>96</v>
      </c>
      <c r="BV91" s="101" t="s">
        <v>78</v>
      </c>
      <c r="BW91" s="101" t="s">
        <v>97</v>
      </c>
      <c r="BX91" s="101" t="s">
        <v>92</v>
      </c>
    </row>
    <row r="92" spans="1:76" s="6" customFormat="1" ht="16.5" customHeight="1" x14ac:dyDescent="0.3">
      <c r="A92" s="102" t="s">
        <v>93</v>
      </c>
      <c r="B92" s="94"/>
      <c r="C92" s="95"/>
      <c r="D92" s="95"/>
      <c r="E92" s="95"/>
      <c r="F92" s="95"/>
      <c r="G92" s="208" t="s">
        <v>98</v>
      </c>
      <c r="H92" s="208"/>
      <c r="I92" s="208"/>
      <c r="J92" s="208"/>
      <c r="K92" s="208"/>
      <c r="L92" s="95"/>
      <c r="M92" s="208" t="s">
        <v>99</v>
      </c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5"/>
      <c r="AH92" s="206"/>
      <c r="AI92" s="206"/>
      <c r="AJ92" s="206"/>
      <c r="AK92" s="206"/>
      <c r="AL92" s="206"/>
      <c r="AM92" s="206"/>
      <c r="AN92" s="205"/>
      <c r="AO92" s="206"/>
      <c r="AP92" s="206"/>
      <c r="AQ92" s="96"/>
      <c r="AS92" s="97">
        <f>'B. - Výmena otvorových ko...'!M30</f>
        <v>0</v>
      </c>
      <c r="AT92" s="98">
        <f t="shared" si="0"/>
        <v>0</v>
      </c>
      <c r="AU92" s="99">
        <f>'B. - Výmena otvorových ko...'!W125</f>
        <v>462.71245650000003</v>
      </c>
      <c r="AV92" s="98">
        <f>'B. - Výmena otvorových ko...'!M34</f>
        <v>0</v>
      </c>
      <c r="AW92" s="98">
        <f>'B. - Výmena otvorových ko...'!M35</f>
        <v>0</v>
      </c>
      <c r="AX92" s="98">
        <f>'B. - Výmena otvorových ko...'!M36</f>
        <v>0</v>
      </c>
      <c r="AY92" s="98">
        <f>'B. - Výmena otvorových ko...'!M37</f>
        <v>0</v>
      </c>
      <c r="AZ92" s="98">
        <f>'B. - Výmena otvorových ko...'!H34</f>
        <v>0</v>
      </c>
      <c r="BA92" s="98">
        <f>'B. - Výmena otvorových ko...'!H35</f>
        <v>0</v>
      </c>
      <c r="BB92" s="98">
        <f>'B. - Výmena otvorových ko...'!H36</f>
        <v>0</v>
      </c>
      <c r="BC92" s="98">
        <f>'B. - Výmena otvorových ko...'!H37</f>
        <v>0</v>
      </c>
      <c r="BD92" s="100">
        <f>'B. - Výmena otvorových ko...'!H38</f>
        <v>0</v>
      </c>
      <c r="BT92" s="101" t="s">
        <v>96</v>
      </c>
      <c r="BV92" s="101" t="s">
        <v>78</v>
      </c>
      <c r="BW92" s="101" t="s">
        <v>100</v>
      </c>
      <c r="BX92" s="101" t="s">
        <v>92</v>
      </c>
    </row>
    <row r="93" spans="1:76" s="6" customFormat="1" ht="16.5" customHeight="1" x14ac:dyDescent="0.3">
      <c r="A93" s="102" t="s">
        <v>93</v>
      </c>
      <c r="B93" s="94"/>
      <c r="C93" s="95"/>
      <c r="D93" s="95"/>
      <c r="E93" s="95"/>
      <c r="F93" s="95"/>
      <c r="G93" s="208" t="s">
        <v>101</v>
      </c>
      <c r="H93" s="208"/>
      <c r="I93" s="208"/>
      <c r="J93" s="208"/>
      <c r="K93" s="208"/>
      <c r="L93" s="95"/>
      <c r="M93" s="208" t="s">
        <v>102</v>
      </c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5"/>
      <c r="AH93" s="206"/>
      <c r="AI93" s="206"/>
      <c r="AJ93" s="206"/>
      <c r="AK93" s="206"/>
      <c r="AL93" s="206"/>
      <c r="AM93" s="206"/>
      <c r="AN93" s="205"/>
      <c r="AO93" s="206"/>
      <c r="AP93" s="206"/>
      <c r="AQ93" s="96"/>
      <c r="AS93" s="97">
        <f>'C. - Zateplenie strechy'!M30</f>
        <v>0</v>
      </c>
      <c r="AT93" s="98">
        <f t="shared" si="0"/>
        <v>0</v>
      </c>
      <c r="AU93" s="99">
        <f>'C. - Zateplenie strechy'!W122</f>
        <v>0</v>
      </c>
      <c r="AV93" s="98">
        <f>'C. - Zateplenie strechy'!M34</f>
        <v>0</v>
      </c>
      <c r="AW93" s="98">
        <f>'C. - Zateplenie strechy'!M35</f>
        <v>0</v>
      </c>
      <c r="AX93" s="98">
        <f>'C. - Zateplenie strechy'!M36</f>
        <v>0</v>
      </c>
      <c r="AY93" s="98">
        <f>'C. - Zateplenie strechy'!M37</f>
        <v>0</v>
      </c>
      <c r="AZ93" s="98">
        <f>'C. - Zateplenie strechy'!H34</f>
        <v>0</v>
      </c>
      <c r="BA93" s="98">
        <f>'C. - Zateplenie strechy'!H35</f>
        <v>0</v>
      </c>
      <c r="BB93" s="98">
        <f>'C. - Zateplenie strechy'!H36</f>
        <v>0</v>
      </c>
      <c r="BC93" s="98">
        <f>'C. - Zateplenie strechy'!H37</f>
        <v>0</v>
      </c>
      <c r="BD93" s="100">
        <f>'C. - Zateplenie strechy'!H38</f>
        <v>0</v>
      </c>
      <c r="BT93" s="101" t="s">
        <v>96</v>
      </c>
      <c r="BV93" s="101" t="s">
        <v>78</v>
      </c>
      <c r="BW93" s="101" t="s">
        <v>103</v>
      </c>
      <c r="BX93" s="101" t="s">
        <v>92</v>
      </c>
    </row>
    <row r="94" spans="1:76" s="6" customFormat="1" ht="16.5" customHeight="1" x14ac:dyDescent="0.3">
      <c r="A94" s="102" t="s">
        <v>93</v>
      </c>
      <c r="B94" s="94"/>
      <c r="C94" s="95"/>
      <c r="D94" s="95"/>
      <c r="E94" s="95"/>
      <c r="F94" s="95"/>
      <c r="G94" s="208" t="s">
        <v>104</v>
      </c>
      <c r="H94" s="208"/>
      <c r="I94" s="208"/>
      <c r="J94" s="208"/>
      <c r="K94" s="208"/>
      <c r="L94" s="95"/>
      <c r="M94" s="208" t="s">
        <v>105</v>
      </c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5"/>
      <c r="AH94" s="206"/>
      <c r="AI94" s="206"/>
      <c r="AJ94" s="206"/>
      <c r="AK94" s="206"/>
      <c r="AL94" s="206"/>
      <c r="AM94" s="206"/>
      <c r="AN94" s="205"/>
      <c r="AO94" s="206"/>
      <c r="AP94" s="206"/>
      <c r="AQ94" s="96"/>
      <c r="AS94" s="97">
        <f>'D. - Ostatné stavebné práce'!M30</f>
        <v>0</v>
      </c>
      <c r="AT94" s="98">
        <f t="shared" si="0"/>
        <v>0</v>
      </c>
      <c r="AU94" s="99">
        <f>'D. - Ostatné stavebné práce'!W135</f>
        <v>1.7009999999999998</v>
      </c>
      <c r="AV94" s="98">
        <f>'D. - Ostatné stavebné práce'!M34</f>
        <v>0</v>
      </c>
      <c r="AW94" s="98">
        <f>'D. - Ostatné stavebné práce'!M35</f>
        <v>0</v>
      </c>
      <c r="AX94" s="98">
        <f>'D. - Ostatné stavebné práce'!M36</f>
        <v>0</v>
      </c>
      <c r="AY94" s="98">
        <f>'D. - Ostatné stavebné práce'!M37</f>
        <v>0</v>
      </c>
      <c r="AZ94" s="98">
        <f>'D. - Ostatné stavebné práce'!H34</f>
        <v>0</v>
      </c>
      <c r="BA94" s="98">
        <f>'D. - Ostatné stavebné práce'!H35</f>
        <v>0</v>
      </c>
      <c r="BB94" s="98">
        <f>'D. - Ostatné stavebné práce'!H36</f>
        <v>0</v>
      </c>
      <c r="BC94" s="98">
        <f>'D. - Ostatné stavebné práce'!H37</f>
        <v>0</v>
      </c>
      <c r="BD94" s="100">
        <f>'D. - Ostatné stavebné práce'!H38</f>
        <v>0</v>
      </c>
      <c r="BT94" s="101" t="s">
        <v>96</v>
      </c>
      <c r="BV94" s="101" t="s">
        <v>78</v>
      </c>
      <c r="BW94" s="101" t="s">
        <v>106</v>
      </c>
      <c r="BX94" s="101" t="s">
        <v>92</v>
      </c>
    </row>
    <row r="95" spans="1:76" s="6" customFormat="1" ht="16.5" customHeight="1" x14ac:dyDescent="0.3">
      <c r="B95" s="94"/>
      <c r="C95" s="95"/>
      <c r="D95" s="95"/>
      <c r="E95" s="95"/>
      <c r="F95" s="208" t="s">
        <v>107</v>
      </c>
      <c r="G95" s="208"/>
      <c r="H95" s="208"/>
      <c r="I95" s="208"/>
      <c r="J95" s="208"/>
      <c r="K95" s="95"/>
      <c r="L95" s="208" t="s">
        <v>108</v>
      </c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7"/>
      <c r="AH95" s="206"/>
      <c r="AI95" s="206"/>
      <c r="AJ95" s="206"/>
      <c r="AK95" s="206"/>
      <c r="AL95" s="206"/>
      <c r="AM95" s="206"/>
      <c r="AN95" s="205"/>
      <c r="AO95" s="206"/>
      <c r="AP95" s="206"/>
      <c r="AQ95" s="96"/>
      <c r="AS95" s="97">
        <f>ROUND(SUM(AS96:AS97),2)</f>
        <v>0</v>
      </c>
      <c r="AT95" s="98">
        <f t="shared" si="0"/>
        <v>0</v>
      </c>
      <c r="AU95" s="99">
        <f>ROUND(SUM(AU96:AU97),5)</f>
        <v>893.14943000000005</v>
      </c>
      <c r="AV95" s="98">
        <f>ROUND(AZ95*L31,2)</f>
        <v>0</v>
      </c>
      <c r="AW95" s="98">
        <f>ROUND(BA95*L32,2)</f>
        <v>0</v>
      </c>
      <c r="AX95" s="98">
        <f>ROUND(BB95*L31,2)</f>
        <v>0</v>
      </c>
      <c r="AY95" s="98">
        <f>ROUND(BC95*L32,2)</f>
        <v>0</v>
      </c>
      <c r="AZ95" s="98">
        <f>ROUND(SUM(AZ96:AZ97),2)</f>
        <v>0</v>
      </c>
      <c r="BA95" s="98">
        <f>ROUND(SUM(BA96:BA97),2)</f>
        <v>0</v>
      </c>
      <c r="BB95" s="98">
        <f>ROUND(SUM(BB96:BB97),2)</f>
        <v>0</v>
      </c>
      <c r="BC95" s="98">
        <f>ROUND(SUM(BC96:BC97),2)</f>
        <v>0</v>
      </c>
      <c r="BD95" s="100">
        <f>ROUND(SUM(BD96:BD97),2)</f>
        <v>0</v>
      </c>
      <c r="BS95" s="101" t="s">
        <v>75</v>
      </c>
      <c r="BT95" s="101" t="s">
        <v>91</v>
      </c>
      <c r="BU95" s="101" t="s">
        <v>77</v>
      </c>
      <c r="BV95" s="101" t="s">
        <v>78</v>
      </c>
      <c r="BW95" s="101" t="s">
        <v>109</v>
      </c>
      <c r="BX95" s="101" t="s">
        <v>88</v>
      </c>
    </row>
    <row r="96" spans="1:76" s="6" customFormat="1" ht="16.5" customHeight="1" x14ac:dyDescent="0.3">
      <c r="A96" s="102" t="s">
        <v>93</v>
      </c>
      <c r="B96" s="94"/>
      <c r="C96" s="95"/>
      <c r="D96" s="95"/>
      <c r="E96" s="95"/>
      <c r="F96" s="95"/>
      <c r="G96" s="208" t="s">
        <v>94</v>
      </c>
      <c r="H96" s="208"/>
      <c r="I96" s="208"/>
      <c r="J96" s="208"/>
      <c r="K96" s="208"/>
      <c r="L96" s="95"/>
      <c r="M96" s="208" t="s">
        <v>110</v>
      </c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5"/>
      <c r="AH96" s="206"/>
      <c r="AI96" s="206"/>
      <c r="AJ96" s="206"/>
      <c r="AK96" s="206"/>
      <c r="AL96" s="206"/>
      <c r="AM96" s="206"/>
      <c r="AN96" s="205"/>
      <c r="AO96" s="206"/>
      <c r="AP96" s="206"/>
      <c r="AQ96" s="96"/>
      <c r="AS96" s="97">
        <f>'A. - Výmena rozvodov a vy...'!M30</f>
        <v>0</v>
      </c>
      <c r="AT96" s="98">
        <f t="shared" si="0"/>
        <v>0</v>
      </c>
      <c r="AU96" s="99">
        <f>'A. - Výmena rozvodov a vy...'!W125</f>
        <v>883.84681599999999</v>
      </c>
      <c r="AV96" s="98">
        <f>'A. - Výmena rozvodov a vy...'!M34</f>
        <v>0</v>
      </c>
      <c r="AW96" s="98">
        <f>'A. - Výmena rozvodov a vy...'!M35</f>
        <v>0</v>
      </c>
      <c r="AX96" s="98">
        <f>'A. - Výmena rozvodov a vy...'!M36</f>
        <v>0</v>
      </c>
      <c r="AY96" s="98">
        <f>'A. - Výmena rozvodov a vy...'!M37</f>
        <v>0</v>
      </c>
      <c r="AZ96" s="98">
        <f>'A. - Výmena rozvodov a vy...'!H34</f>
        <v>0</v>
      </c>
      <c r="BA96" s="98">
        <f>'A. - Výmena rozvodov a vy...'!H35</f>
        <v>0</v>
      </c>
      <c r="BB96" s="98">
        <f>'A. - Výmena rozvodov a vy...'!H36</f>
        <v>0</v>
      </c>
      <c r="BC96" s="98">
        <f>'A. - Výmena rozvodov a vy...'!H37</f>
        <v>0</v>
      </c>
      <c r="BD96" s="100">
        <f>'A. - Výmena rozvodov a vy...'!H38</f>
        <v>0</v>
      </c>
      <c r="BT96" s="101" t="s">
        <v>96</v>
      </c>
      <c r="BV96" s="101" t="s">
        <v>78</v>
      </c>
      <c r="BW96" s="101" t="s">
        <v>111</v>
      </c>
      <c r="BX96" s="101" t="s">
        <v>109</v>
      </c>
    </row>
    <row r="97" spans="1:76" s="6" customFormat="1" ht="16.5" customHeight="1" x14ac:dyDescent="0.3">
      <c r="A97" s="102" t="s">
        <v>93</v>
      </c>
      <c r="B97" s="94"/>
      <c r="C97" s="95"/>
      <c r="D97" s="95"/>
      <c r="E97" s="95"/>
      <c r="F97" s="95"/>
      <c r="G97" s="208" t="s">
        <v>98</v>
      </c>
      <c r="H97" s="208"/>
      <c r="I97" s="208"/>
      <c r="J97" s="208"/>
      <c r="K97" s="208"/>
      <c r="L97" s="95"/>
      <c r="M97" s="208" t="s">
        <v>112</v>
      </c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5"/>
      <c r="AH97" s="206"/>
      <c r="AI97" s="206"/>
      <c r="AJ97" s="206"/>
      <c r="AK97" s="206"/>
      <c r="AL97" s="206"/>
      <c r="AM97" s="206"/>
      <c r="AN97" s="205"/>
      <c r="AO97" s="206"/>
      <c r="AP97" s="206"/>
      <c r="AQ97" s="96"/>
      <c r="AS97" s="97">
        <f>'B. - Hydraulické vyregulo...'!M30</f>
        <v>0</v>
      </c>
      <c r="AT97" s="98">
        <f t="shared" si="0"/>
        <v>0</v>
      </c>
      <c r="AU97" s="99">
        <f>'B. - Hydraulické vyregulo...'!W116</f>
        <v>9.3026140000000002</v>
      </c>
      <c r="AV97" s="98">
        <f>'B. - Hydraulické vyregulo...'!M34</f>
        <v>0</v>
      </c>
      <c r="AW97" s="98">
        <f>'B. - Hydraulické vyregulo...'!M35</f>
        <v>0</v>
      </c>
      <c r="AX97" s="98">
        <f>'B. - Hydraulické vyregulo...'!M36</f>
        <v>0</v>
      </c>
      <c r="AY97" s="98">
        <f>'B. - Hydraulické vyregulo...'!M37</f>
        <v>0</v>
      </c>
      <c r="AZ97" s="98">
        <f>'B. - Hydraulické vyregulo...'!H34</f>
        <v>0</v>
      </c>
      <c r="BA97" s="98">
        <f>'B. - Hydraulické vyregulo...'!H35</f>
        <v>0</v>
      </c>
      <c r="BB97" s="98">
        <f>'B. - Hydraulické vyregulo...'!H36</f>
        <v>0</v>
      </c>
      <c r="BC97" s="98">
        <f>'B. - Hydraulické vyregulo...'!H37</f>
        <v>0</v>
      </c>
      <c r="BD97" s="100">
        <f>'B. - Hydraulické vyregulo...'!H38</f>
        <v>0</v>
      </c>
      <c r="BT97" s="101" t="s">
        <v>96</v>
      </c>
      <c r="BV97" s="101" t="s">
        <v>78</v>
      </c>
      <c r="BW97" s="101" t="s">
        <v>113</v>
      </c>
      <c r="BX97" s="101" t="s">
        <v>109</v>
      </c>
    </row>
    <row r="98" spans="1:76" s="6" customFormat="1" ht="16.5" customHeight="1" x14ac:dyDescent="0.3">
      <c r="B98" s="94"/>
      <c r="C98" s="95"/>
      <c r="D98" s="95"/>
      <c r="E98" s="95"/>
      <c r="F98" s="208" t="s">
        <v>114</v>
      </c>
      <c r="G98" s="208"/>
      <c r="H98" s="208"/>
      <c r="I98" s="208"/>
      <c r="J98" s="208"/>
      <c r="K98" s="95"/>
      <c r="L98" s="208" t="s">
        <v>115</v>
      </c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7"/>
      <c r="AH98" s="206"/>
      <c r="AI98" s="206"/>
      <c r="AJ98" s="206"/>
      <c r="AK98" s="206"/>
      <c r="AL98" s="206"/>
      <c r="AM98" s="206"/>
      <c r="AN98" s="205"/>
      <c r="AO98" s="206"/>
      <c r="AP98" s="206"/>
      <c r="AQ98" s="96"/>
      <c r="AS98" s="97">
        <f>ROUND(SUM(AS99:AS100),2)</f>
        <v>0</v>
      </c>
      <c r="AT98" s="98">
        <f t="shared" si="0"/>
        <v>0</v>
      </c>
      <c r="AU98" s="99" t="e">
        <f>ROUND(SUM(AU99:AU100),5)</f>
        <v>#REF!</v>
      </c>
      <c r="AV98" s="98">
        <f>ROUND(AZ98*L31,2)</f>
        <v>0</v>
      </c>
      <c r="AW98" s="98">
        <f>ROUND(BA98*L32,2)</f>
        <v>0</v>
      </c>
      <c r="AX98" s="98">
        <f>ROUND(BB98*L31,2)</f>
        <v>0</v>
      </c>
      <c r="AY98" s="98">
        <f>ROUND(BC98*L32,2)</f>
        <v>0</v>
      </c>
      <c r="AZ98" s="98">
        <f>ROUND(SUM(AZ99:AZ100),2)</f>
        <v>0</v>
      </c>
      <c r="BA98" s="98">
        <f>ROUND(SUM(BA99:BA100),2)</f>
        <v>0</v>
      </c>
      <c r="BB98" s="98">
        <f>ROUND(SUM(BB99:BB100),2)</f>
        <v>0</v>
      </c>
      <c r="BC98" s="98">
        <f>ROUND(SUM(BC99:BC100),2)</f>
        <v>0</v>
      </c>
      <c r="BD98" s="100">
        <f>ROUND(SUM(BD99:BD100),2)</f>
        <v>0</v>
      </c>
      <c r="BS98" s="101" t="s">
        <v>75</v>
      </c>
      <c r="BT98" s="101" t="s">
        <v>91</v>
      </c>
      <c r="BU98" s="101" t="s">
        <v>77</v>
      </c>
      <c r="BV98" s="101" t="s">
        <v>78</v>
      </c>
      <c r="BW98" s="101" t="s">
        <v>116</v>
      </c>
      <c r="BX98" s="101" t="s">
        <v>88</v>
      </c>
    </row>
    <row r="99" spans="1:76" s="6" customFormat="1" ht="16.5" customHeight="1" x14ac:dyDescent="0.3">
      <c r="A99" s="102" t="s">
        <v>93</v>
      </c>
      <c r="B99" s="94"/>
      <c r="C99" s="95"/>
      <c r="D99" s="95"/>
      <c r="E99" s="95"/>
      <c r="F99" s="95"/>
      <c r="G99" s="208" t="s">
        <v>94</v>
      </c>
      <c r="H99" s="208"/>
      <c r="I99" s="208"/>
      <c r="J99" s="208"/>
      <c r="K99" s="208"/>
      <c r="L99" s="95"/>
      <c r="M99" s="208" t="s">
        <v>117</v>
      </c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5"/>
      <c r="AH99" s="206"/>
      <c r="AI99" s="206"/>
      <c r="AJ99" s="206"/>
      <c r="AK99" s="206"/>
      <c r="AL99" s="206"/>
      <c r="AM99" s="206"/>
      <c r="AN99" s="205"/>
      <c r="AO99" s="206"/>
      <c r="AP99" s="206"/>
      <c r="AQ99" s="96"/>
      <c r="AS99" s="97">
        <f>'A. - Bleskozvod'!M30</f>
        <v>0</v>
      </c>
      <c r="AT99" s="98">
        <f t="shared" si="0"/>
        <v>0</v>
      </c>
      <c r="AU99" s="99" t="e">
        <f>'A. - Bleskozvod'!W118</f>
        <v>#REF!</v>
      </c>
      <c r="AV99" s="98">
        <f>'A. - Bleskozvod'!M34</f>
        <v>0</v>
      </c>
      <c r="AW99" s="98">
        <f>'A. - Bleskozvod'!M35</f>
        <v>0</v>
      </c>
      <c r="AX99" s="98">
        <f>'A. - Bleskozvod'!M36</f>
        <v>0</v>
      </c>
      <c r="AY99" s="98">
        <f>'A. - Bleskozvod'!M37</f>
        <v>0</v>
      </c>
      <c r="AZ99" s="98">
        <f>'A. - Bleskozvod'!H34</f>
        <v>0</v>
      </c>
      <c r="BA99" s="98">
        <f>'A. - Bleskozvod'!H35</f>
        <v>0</v>
      </c>
      <c r="BB99" s="98">
        <f>'A. - Bleskozvod'!H36</f>
        <v>0</v>
      </c>
      <c r="BC99" s="98">
        <f>'A. - Bleskozvod'!H37</f>
        <v>0</v>
      </c>
      <c r="BD99" s="100">
        <f>'A. - Bleskozvod'!H38</f>
        <v>0</v>
      </c>
      <c r="BT99" s="101" t="s">
        <v>96</v>
      </c>
      <c r="BV99" s="101" t="s">
        <v>78</v>
      </c>
      <c r="BW99" s="101" t="s">
        <v>118</v>
      </c>
      <c r="BX99" s="101" t="s">
        <v>116</v>
      </c>
    </row>
    <row r="100" spans="1:76" s="6" customFormat="1" ht="16.5" customHeight="1" x14ac:dyDescent="0.3">
      <c r="A100" s="102" t="s">
        <v>93</v>
      </c>
      <c r="B100" s="94"/>
      <c r="C100" s="95"/>
      <c r="D100" s="95"/>
      <c r="E100" s="95"/>
      <c r="F100" s="95"/>
      <c r="G100" s="208" t="s">
        <v>98</v>
      </c>
      <c r="H100" s="208"/>
      <c r="I100" s="208"/>
      <c r="J100" s="208"/>
      <c r="K100" s="208"/>
      <c r="L100" s="95"/>
      <c r="M100" s="208" t="s">
        <v>119</v>
      </c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5"/>
      <c r="AH100" s="206"/>
      <c r="AI100" s="206"/>
      <c r="AJ100" s="206"/>
      <c r="AK100" s="206"/>
      <c r="AL100" s="206"/>
      <c r="AM100" s="206"/>
      <c r="AN100" s="205"/>
      <c r="AO100" s="206"/>
      <c r="AP100" s="206"/>
      <c r="AQ100" s="96"/>
      <c r="AS100" s="97">
        <f>'B. - Silnoprúd '!M30</f>
        <v>0</v>
      </c>
      <c r="AT100" s="98">
        <f t="shared" si="0"/>
        <v>0</v>
      </c>
      <c r="AU100" s="99">
        <f>'B. - Silnoprúd '!W122</f>
        <v>4049.1129999999998</v>
      </c>
      <c r="AV100" s="98">
        <f>'B. - Silnoprúd '!M34</f>
        <v>0</v>
      </c>
      <c r="AW100" s="98">
        <f>'B. - Silnoprúd '!M35</f>
        <v>0</v>
      </c>
      <c r="AX100" s="98">
        <f>'B. - Silnoprúd '!M36</f>
        <v>0</v>
      </c>
      <c r="AY100" s="98">
        <f>'B. - Silnoprúd '!M37</f>
        <v>0</v>
      </c>
      <c r="AZ100" s="98">
        <f>'B. - Silnoprúd '!H34</f>
        <v>0</v>
      </c>
      <c r="BA100" s="98">
        <f>'B. - Silnoprúd '!H35</f>
        <v>0</v>
      </c>
      <c r="BB100" s="98">
        <f>'B. - Silnoprúd '!H36</f>
        <v>0</v>
      </c>
      <c r="BC100" s="98">
        <f>'B. - Silnoprúd '!H37</f>
        <v>0</v>
      </c>
      <c r="BD100" s="100">
        <f>'B. - Silnoprúd '!H38</f>
        <v>0</v>
      </c>
      <c r="BT100" s="101" t="s">
        <v>96</v>
      </c>
      <c r="BV100" s="101" t="s">
        <v>78</v>
      </c>
      <c r="BW100" s="101" t="s">
        <v>120</v>
      </c>
      <c r="BX100" s="101" t="s">
        <v>116</v>
      </c>
    </row>
    <row r="101" spans="1:76" s="6" customFormat="1" ht="16.5" customHeight="1" x14ac:dyDescent="0.3">
      <c r="B101" s="94"/>
      <c r="C101" s="95"/>
      <c r="D101" s="95"/>
      <c r="E101" s="95"/>
      <c r="F101" s="208" t="s">
        <v>121</v>
      </c>
      <c r="G101" s="208"/>
      <c r="H101" s="208"/>
      <c r="I101" s="208"/>
      <c r="J101" s="208"/>
      <c r="K101" s="95"/>
      <c r="L101" s="208" t="s">
        <v>122</v>
      </c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7"/>
      <c r="AH101" s="206"/>
      <c r="AI101" s="206"/>
      <c r="AJ101" s="206"/>
      <c r="AK101" s="206"/>
      <c r="AL101" s="206"/>
      <c r="AM101" s="206"/>
      <c r="AN101" s="205"/>
      <c r="AO101" s="206"/>
      <c r="AP101" s="206"/>
      <c r="AQ101" s="96"/>
      <c r="AS101" s="97">
        <f>ROUND(SUM(AS102:AS103),2)</f>
        <v>0</v>
      </c>
      <c r="AT101" s="98">
        <f t="shared" si="0"/>
        <v>0</v>
      </c>
      <c r="AU101" s="99">
        <f>ROUND(SUM(AU102:AU103),5)</f>
        <v>0</v>
      </c>
      <c r="AV101" s="98">
        <f>ROUND(AZ101*L31,2)</f>
        <v>0</v>
      </c>
      <c r="AW101" s="98">
        <f>ROUND(BA101*L32,2)</f>
        <v>0</v>
      </c>
      <c r="AX101" s="98">
        <f>ROUND(BB101*L31,2)</f>
        <v>0</v>
      </c>
      <c r="AY101" s="98">
        <f>ROUND(BC101*L32,2)</f>
        <v>0</v>
      </c>
      <c r="AZ101" s="98">
        <f>ROUND(SUM(AZ102:AZ103),2)</f>
        <v>0</v>
      </c>
      <c r="BA101" s="98">
        <f>ROUND(SUM(BA102:BA103),2)</f>
        <v>0</v>
      </c>
      <c r="BB101" s="98">
        <f>ROUND(SUM(BB102:BB103),2)</f>
        <v>0</v>
      </c>
      <c r="BC101" s="98">
        <f>ROUND(SUM(BC102:BC103),2)</f>
        <v>0</v>
      </c>
      <c r="BD101" s="100">
        <f>ROUND(SUM(BD102:BD103),2)</f>
        <v>0</v>
      </c>
      <c r="BS101" s="101" t="s">
        <v>75</v>
      </c>
      <c r="BT101" s="101" t="s">
        <v>91</v>
      </c>
      <c r="BU101" s="101" t="s">
        <v>77</v>
      </c>
      <c r="BV101" s="101" t="s">
        <v>78</v>
      </c>
      <c r="BW101" s="101" t="s">
        <v>123</v>
      </c>
      <c r="BX101" s="101" t="s">
        <v>88</v>
      </c>
    </row>
    <row r="102" spans="1:76" s="6" customFormat="1" ht="16.5" customHeight="1" x14ac:dyDescent="0.3">
      <c r="A102" s="102" t="s">
        <v>93</v>
      </c>
      <c r="B102" s="94"/>
      <c r="C102" s="95"/>
      <c r="D102" s="95"/>
      <c r="E102" s="95"/>
      <c r="F102" s="95"/>
      <c r="G102" s="208" t="s">
        <v>94</v>
      </c>
      <c r="H102" s="208"/>
      <c r="I102" s="208"/>
      <c r="J102" s="208"/>
      <c r="K102" s="208"/>
      <c r="L102" s="95"/>
      <c r="M102" s="208" t="s">
        <v>124</v>
      </c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5"/>
      <c r="AH102" s="206"/>
      <c r="AI102" s="206"/>
      <c r="AJ102" s="206"/>
      <c r="AK102" s="206"/>
      <c r="AL102" s="206"/>
      <c r="AM102" s="206"/>
      <c r="AN102" s="205"/>
      <c r="AO102" s="206"/>
      <c r="AP102" s="206"/>
      <c r="AQ102" s="96"/>
      <c r="AS102" s="97">
        <f>'A. - Výťah ľavý'!M30</f>
        <v>0</v>
      </c>
      <c r="AT102" s="98">
        <f t="shared" si="0"/>
        <v>0</v>
      </c>
      <c r="AU102" s="99">
        <f>'A. - Výťah ľavý'!W116</f>
        <v>0</v>
      </c>
      <c r="AV102" s="98">
        <f>'A. - Výťah ľavý'!M34</f>
        <v>0</v>
      </c>
      <c r="AW102" s="98">
        <f>'A. - Výťah ľavý'!M35</f>
        <v>0</v>
      </c>
      <c r="AX102" s="98">
        <f>'A. - Výťah ľavý'!M36</f>
        <v>0</v>
      </c>
      <c r="AY102" s="98">
        <f>'A. - Výťah ľavý'!M37</f>
        <v>0</v>
      </c>
      <c r="AZ102" s="98">
        <f>'A. - Výťah ľavý'!H34</f>
        <v>0</v>
      </c>
      <c r="BA102" s="98">
        <f>'A. - Výťah ľavý'!H35</f>
        <v>0</v>
      </c>
      <c r="BB102" s="98">
        <f>'A. - Výťah ľavý'!H36</f>
        <v>0</v>
      </c>
      <c r="BC102" s="98">
        <f>'A. - Výťah ľavý'!H37</f>
        <v>0</v>
      </c>
      <c r="BD102" s="100">
        <f>'A. - Výťah ľavý'!H38</f>
        <v>0</v>
      </c>
      <c r="BT102" s="101" t="s">
        <v>96</v>
      </c>
      <c r="BV102" s="101" t="s">
        <v>78</v>
      </c>
      <c r="BW102" s="101" t="s">
        <v>125</v>
      </c>
      <c r="BX102" s="101" t="s">
        <v>123</v>
      </c>
    </row>
    <row r="103" spans="1:76" s="6" customFormat="1" ht="16.5" customHeight="1" x14ac:dyDescent="0.3">
      <c r="A103" s="102" t="s">
        <v>93</v>
      </c>
      <c r="B103" s="94"/>
      <c r="C103" s="95"/>
      <c r="D103" s="95"/>
      <c r="E103" s="95"/>
      <c r="F103" s="95"/>
      <c r="G103" s="208" t="s">
        <v>98</v>
      </c>
      <c r="H103" s="208"/>
      <c r="I103" s="208"/>
      <c r="J103" s="208"/>
      <c r="K103" s="208"/>
      <c r="L103" s="95"/>
      <c r="M103" s="208" t="s">
        <v>126</v>
      </c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5"/>
      <c r="AH103" s="206"/>
      <c r="AI103" s="206"/>
      <c r="AJ103" s="206"/>
      <c r="AK103" s="206"/>
      <c r="AL103" s="206"/>
      <c r="AM103" s="206"/>
      <c r="AN103" s="205"/>
      <c r="AO103" s="206"/>
      <c r="AP103" s="206"/>
      <c r="AQ103" s="96"/>
      <c r="AS103" s="97">
        <f>'B. - Výťah pravý'!M30</f>
        <v>0</v>
      </c>
      <c r="AT103" s="98">
        <f t="shared" si="0"/>
        <v>0</v>
      </c>
      <c r="AU103" s="99">
        <f>'B. - Výťah pravý'!W116</f>
        <v>0</v>
      </c>
      <c r="AV103" s="98">
        <f>'B. - Výťah pravý'!M34</f>
        <v>0</v>
      </c>
      <c r="AW103" s="98">
        <f>'B. - Výťah pravý'!M35</f>
        <v>0</v>
      </c>
      <c r="AX103" s="98">
        <f>'B. - Výťah pravý'!M36</f>
        <v>0</v>
      </c>
      <c r="AY103" s="98">
        <f>'B. - Výťah pravý'!M37</f>
        <v>0</v>
      </c>
      <c r="AZ103" s="98">
        <f>'B. - Výťah pravý'!H34</f>
        <v>0</v>
      </c>
      <c r="BA103" s="98">
        <f>'B. - Výťah pravý'!H35</f>
        <v>0</v>
      </c>
      <c r="BB103" s="98">
        <f>'B. - Výťah pravý'!H36</f>
        <v>0</v>
      </c>
      <c r="BC103" s="98">
        <f>'B. - Výťah pravý'!H37</f>
        <v>0</v>
      </c>
      <c r="BD103" s="100">
        <f>'B. - Výťah pravý'!H38</f>
        <v>0</v>
      </c>
      <c r="BT103" s="101" t="s">
        <v>96</v>
      </c>
      <c r="BV103" s="101" t="s">
        <v>78</v>
      </c>
      <c r="BW103" s="101" t="s">
        <v>127</v>
      </c>
      <c r="BX103" s="101" t="s">
        <v>123</v>
      </c>
    </row>
    <row r="104" spans="1:76" s="5" customFormat="1" ht="16.5" customHeight="1" x14ac:dyDescent="0.3">
      <c r="B104" s="85"/>
      <c r="C104" s="86"/>
      <c r="D104" s="204" t="s">
        <v>128</v>
      </c>
      <c r="E104" s="204"/>
      <c r="F104" s="204"/>
      <c r="G104" s="204"/>
      <c r="H104" s="204"/>
      <c r="I104" s="87"/>
      <c r="J104" s="204" t="s">
        <v>129</v>
      </c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3"/>
      <c r="AH104" s="202"/>
      <c r="AI104" s="202"/>
      <c r="AJ104" s="202"/>
      <c r="AK104" s="202"/>
      <c r="AL104" s="202"/>
      <c r="AM104" s="202"/>
      <c r="AN104" s="201"/>
      <c r="AO104" s="202"/>
      <c r="AP104" s="202"/>
      <c r="AQ104" s="88"/>
      <c r="AS104" s="89">
        <f>ROUND(AS105+SUM(AS111:AS113)+AS119,2)</f>
        <v>0</v>
      </c>
      <c r="AT104" s="90">
        <f t="shared" si="0"/>
        <v>0</v>
      </c>
      <c r="AU104" s="91">
        <f>ROUND(AU105+SUM(AU111:AU113)+AU119,5)</f>
        <v>3480.4466299999999</v>
      </c>
      <c r="AV104" s="90">
        <f>ROUND(AZ104*L31,2)</f>
        <v>0</v>
      </c>
      <c r="AW104" s="90">
        <f>ROUND(BA104*L32,2)</f>
        <v>0</v>
      </c>
      <c r="AX104" s="90">
        <f>ROUND(BB104*L31,2)</f>
        <v>0</v>
      </c>
      <c r="AY104" s="90">
        <f>ROUND(BC104*L32,2)</f>
        <v>0</v>
      </c>
      <c r="AZ104" s="90">
        <f>ROUND(AZ105+SUM(AZ111:AZ113)+AZ119,2)</f>
        <v>0</v>
      </c>
      <c r="BA104" s="90">
        <f>ROUND(BA105+SUM(BA111:BA113)+BA119,2)</f>
        <v>0</v>
      </c>
      <c r="BB104" s="90">
        <f>ROUND(BB105+SUM(BB111:BB113)+BB119,2)</f>
        <v>0</v>
      </c>
      <c r="BC104" s="90">
        <f>ROUND(BC105+SUM(BC111:BC113)+BC119,2)</f>
        <v>0</v>
      </c>
      <c r="BD104" s="92">
        <f>ROUND(BD105+SUM(BD111:BD113)+BD119,2)</f>
        <v>0</v>
      </c>
      <c r="BS104" s="93" t="s">
        <v>75</v>
      </c>
      <c r="BT104" s="93" t="s">
        <v>83</v>
      </c>
      <c r="BU104" s="93" t="s">
        <v>77</v>
      </c>
      <c r="BV104" s="93" t="s">
        <v>78</v>
      </c>
      <c r="BW104" s="93" t="s">
        <v>130</v>
      </c>
      <c r="BX104" s="93" t="s">
        <v>79</v>
      </c>
    </row>
    <row r="105" spans="1:76" s="6" customFormat="1" ht="16.5" customHeight="1" x14ac:dyDescent="0.3">
      <c r="B105" s="94"/>
      <c r="C105" s="95"/>
      <c r="D105" s="95"/>
      <c r="E105" s="208" t="s">
        <v>89</v>
      </c>
      <c r="F105" s="208"/>
      <c r="G105" s="208"/>
      <c r="H105" s="208"/>
      <c r="I105" s="208"/>
      <c r="J105" s="95"/>
      <c r="K105" s="208" t="s">
        <v>90</v>
      </c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7"/>
      <c r="AH105" s="206"/>
      <c r="AI105" s="206"/>
      <c r="AJ105" s="206"/>
      <c r="AK105" s="206"/>
      <c r="AL105" s="206"/>
      <c r="AM105" s="206"/>
      <c r="AN105" s="205"/>
      <c r="AO105" s="206"/>
      <c r="AP105" s="206"/>
      <c r="AQ105" s="96"/>
      <c r="AS105" s="97">
        <f>ROUND(SUM(AS106:AS110),2)</f>
        <v>0</v>
      </c>
      <c r="AT105" s="98">
        <f t="shared" si="0"/>
        <v>0</v>
      </c>
      <c r="AU105" s="99">
        <f>ROUND(SUM(AU106:AU110),5)</f>
        <v>104.78563</v>
      </c>
      <c r="AV105" s="98">
        <f>ROUND(AZ105*L31,2)</f>
        <v>0</v>
      </c>
      <c r="AW105" s="98">
        <f>ROUND(BA105*L32,2)</f>
        <v>0</v>
      </c>
      <c r="AX105" s="98">
        <f>ROUND(BB105*L31,2)</f>
        <v>0</v>
      </c>
      <c r="AY105" s="98">
        <f>ROUND(BC105*L32,2)</f>
        <v>0</v>
      </c>
      <c r="AZ105" s="98">
        <f>ROUND(SUM(AZ106:AZ110),2)</f>
        <v>0</v>
      </c>
      <c r="BA105" s="98">
        <f>ROUND(SUM(BA106:BA110),2)</f>
        <v>0</v>
      </c>
      <c r="BB105" s="98">
        <f>ROUND(SUM(BB106:BB110),2)</f>
        <v>0</v>
      </c>
      <c r="BC105" s="98">
        <f>ROUND(SUM(BC106:BC110),2)</f>
        <v>0</v>
      </c>
      <c r="BD105" s="100">
        <f>ROUND(SUM(BD106:BD110),2)</f>
        <v>0</v>
      </c>
      <c r="BS105" s="101" t="s">
        <v>75</v>
      </c>
      <c r="BT105" s="101" t="s">
        <v>87</v>
      </c>
      <c r="BU105" s="101" t="s">
        <v>77</v>
      </c>
      <c r="BV105" s="101" t="s">
        <v>78</v>
      </c>
      <c r="BW105" s="101" t="s">
        <v>131</v>
      </c>
      <c r="BX105" s="101" t="s">
        <v>130</v>
      </c>
    </row>
    <row r="106" spans="1:76" s="6" customFormat="1" ht="16.5" customHeight="1" x14ac:dyDescent="0.3">
      <c r="A106" s="102" t="s">
        <v>93</v>
      </c>
      <c r="B106" s="94"/>
      <c r="C106" s="95"/>
      <c r="D106" s="95"/>
      <c r="E106" s="95"/>
      <c r="F106" s="208" t="s">
        <v>94</v>
      </c>
      <c r="G106" s="208"/>
      <c r="H106" s="208"/>
      <c r="I106" s="208"/>
      <c r="J106" s="208"/>
      <c r="K106" s="95"/>
      <c r="L106" s="208" t="s">
        <v>132</v>
      </c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5"/>
      <c r="AH106" s="206"/>
      <c r="AI106" s="206"/>
      <c r="AJ106" s="206"/>
      <c r="AK106" s="206"/>
      <c r="AL106" s="206"/>
      <c r="AM106" s="206"/>
      <c r="AN106" s="205"/>
      <c r="AO106" s="206"/>
      <c r="AP106" s="206"/>
      <c r="AQ106" s="96"/>
      <c r="AS106" s="97">
        <f>'A. - Vytvorenie nových mi...'!M30</f>
        <v>0</v>
      </c>
      <c r="AT106" s="98">
        <f t="shared" si="0"/>
        <v>0</v>
      </c>
      <c r="AU106" s="99">
        <f>'A. - Vytvorenie nových mi...'!W135</f>
        <v>15.599179240000002</v>
      </c>
      <c r="AV106" s="98">
        <f>'A. - Vytvorenie nových mi...'!M34</f>
        <v>0</v>
      </c>
      <c r="AW106" s="98">
        <f>'A. - Vytvorenie nových mi...'!M35</f>
        <v>0</v>
      </c>
      <c r="AX106" s="98">
        <f>'A. - Vytvorenie nových mi...'!M36</f>
        <v>0</v>
      </c>
      <c r="AY106" s="98">
        <f>'A. - Vytvorenie nových mi...'!M37</f>
        <v>0</v>
      </c>
      <c r="AZ106" s="98">
        <f>'A. - Vytvorenie nových mi...'!H34</f>
        <v>0</v>
      </c>
      <c r="BA106" s="98">
        <f>'A. - Vytvorenie nových mi...'!H35</f>
        <v>0</v>
      </c>
      <c r="BB106" s="98">
        <f>'A. - Vytvorenie nových mi...'!H36</f>
        <v>0</v>
      </c>
      <c r="BC106" s="98">
        <f>'A. - Vytvorenie nových mi...'!H37</f>
        <v>0</v>
      </c>
      <c r="BD106" s="100">
        <f>'A. - Vytvorenie nových mi...'!H38</f>
        <v>0</v>
      </c>
      <c r="BT106" s="101" t="s">
        <v>91</v>
      </c>
      <c r="BV106" s="101" t="s">
        <v>78</v>
      </c>
      <c r="BW106" s="101" t="s">
        <v>133</v>
      </c>
      <c r="BX106" s="101" t="s">
        <v>131</v>
      </c>
    </row>
    <row r="107" spans="1:76" s="6" customFormat="1" ht="16.5" customHeight="1" x14ac:dyDescent="0.3">
      <c r="A107" s="102" t="s">
        <v>93</v>
      </c>
      <c r="B107" s="94"/>
      <c r="C107" s="95"/>
      <c r="D107" s="95"/>
      <c r="E107" s="95"/>
      <c r="F107" s="208" t="s">
        <v>98</v>
      </c>
      <c r="G107" s="208"/>
      <c r="H107" s="208"/>
      <c r="I107" s="208"/>
      <c r="J107" s="208"/>
      <c r="K107" s="95"/>
      <c r="L107" s="208" t="s">
        <v>134</v>
      </c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5"/>
      <c r="AH107" s="206"/>
      <c r="AI107" s="206"/>
      <c r="AJ107" s="206"/>
      <c r="AK107" s="206"/>
      <c r="AL107" s="206"/>
      <c r="AM107" s="206"/>
      <c r="AN107" s="205"/>
      <c r="AO107" s="206"/>
      <c r="AP107" s="206"/>
      <c r="AQ107" s="96"/>
      <c r="AS107" s="97">
        <f>'B. - Vybudovanie čakárne'!M30</f>
        <v>0</v>
      </c>
      <c r="AT107" s="98">
        <f t="shared" si="0"/>
        <v>0</v>
      </c>
      <c r="AU107" s="99">
        <f>'B. - Vybudovanie čakárne'!W131</f>
        <v>89.186454400000002</v>
      </c>
      <c r="AV107" s="98">
        <f>'B. - Vybudovanie čakárne'!M34</f>
        <v>0</v>
      </c>
      <c r="AW107" s="98">
        <f>'B. - Vybudovanie čakárne'!M35</f>
        <v>0</v>
      </c>
      <c r="AX107" s="98">
        <f>'B. - Vybudovanie čakárne'!M36</f>
        <v>0</v>
      </c>
      <c r="AY107" s="98">
        <f>'B. - Vybudovanie čakárne'!M37</f>
        <v>0</v>
      </c>
      <c r="AZ107" s="98">
        <f>'B. - Vybudovanie čakárne'!H34</f>
        <v>0</v>
      </c>
      <c r="BA107" s="98">
        <f>'B. - Vybudovanie čakárne'!H35</f>
        <v>0</v>
      </c>
      <c r="BB107" s="98">
        <f>'B. - Vybudovanie čakárne'!H36</f>
        <v>0</v>
      </c>
      <c r="BC107" s="98">
        <f>'B. - Vybudovanie čakárne'!H37</f>
        <v>0</v>
      </c>
      <c r="BD107" s="100">
        <f>'B. - Vybudovanie čakárne'!H38</f>
        <v>0</v>
      </c>
      <c r="BT107" s="101" t="s">
        <v>91</v>
      </c>
      <c r="BV107" s="101" t="s">
        <v>78</v>
      </c>
      <c r="BW107" s="101" t="s">
        <v>135</v>
      </c>
      <c r="BX107" s="101" t="s">
        <v>131</v>
      </c>
    </row>
    <row r="108" spans="1:76" s="6" customFormat="1" ht="16.5" customHeight="1" x14ac:dyDescent="0.3">
      <c r="A108" s="102" t="s">
        <v>93</v>
      </c>
      <c r="B108" s="94"/>
      <c r="C108" s="95"/>
      <c r="D108" s="95"/>
      <c r="E108" s="95"/>
      <c r="F108" s="208" t="s">
        <v>101</v>
      </c>
      <c r="G108" s="208"/>
      <c r="H108" s="208"/>
      <c r="I108" s="208"/>
      <c r="J108" s="208"/>
      <c r="K108" s="95"/>
      <c r="L108" s="208" t="s">
        <v>136</v>
      </c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5"/>
      <c r="AH108" s="206"/>
      <c r="AI108" s="206"/>
      <c r="AJ108" s="206"/>
      <c r="AK108" s="206"/>
      <c r="AL108" s="206"/>
      <c r="AM108" s="206"/>
      <c r="AN108" s="205"/>
      <c r="AO108" s="206"/>
      <c r="AP108" s="206"/>
      <c r="AQ108" s="96"/>
      <c r="AS108" s="97">
        <f>'C. - Vybudovanie sociálne...'!M30</f>
        <v>0</v>
      </c>
      <c r="AT108" s="98">
        <f t="shared" si="0"/>
        <v>0</v>
      </c>
      <c r="AU108" s="99">
        <f>'C. - Vybudovanie sociálne...'!W133</f>
        <v>0</v>
      </c>
      <c r="AV108" s="98">
        <f>'C. - Vybudovanie sociálne...'!M34</f>
        <v>0</v>
      </c>
      <c r="AW108" s="98">
        <f>'C. - Vybudovanie sociálne...'!M35</f>
        <v>0</v>
      </c>
      <c r="AX108" s="98">
        <f>'C. - Vybudovanie sociálne...'!M36</f>
        <v>0</v>
      </c>
      <c r="AY108" s="98">
        <f>'C. - Vybudovanie sociálne...'!M37</f>
        <v>0</v>
      </c>
      <c r="AZ108" s="98">
        <f>'C. - Vybudovanie sociálne...'!H34</f>
        <v>0</v>
      </c>
      <c r="BA108" s="98">
        <f>'C. - Vybudovanie sociálne...'!H35</f>
        <v>0</v>
      </c>
      <c r="BB108" s="98">
        <f>'C. - Vybudovanie sociálne...'!H36</f>
        <v>0</v>
      </c>
      <c r="BC108" s="98">
        <f>'C. - Vybudovanie sociálne...'!H37</f>
        <v>0</v>
      </c>
      <c r="BD108" s="100">
        <f>'C. - Vybudovanie sociálne...'!H38</f>
        <v>0</v>
      </c>
      <c r="BT108" s="101" t="s">
        <v>91</v>
      </c>
      <c r="BV108" s="101" t="s">
        <v>78</v>
      </c>
      <c r="BW108" s="101" t="s">
        <v>137</v>
      </c>
      <c r="BX108" s="101" t="s">
        <v>131</v>
      </c>
    </row>
    <row r="109" spans="1:76" s="6" customFormat="1" ht="16.5" customHeight="1" x14ac:dyDescent="0.3">
      <c r="A109" s="102" t="s">
        <v>93</v>
      </c>
      <c r="B109" s="94"/>
      <c r="C109" s="95"/>
      <c r="D109" s="95"/>
      <c r="E109" s="95"/>
      <c r="F109" s="208" t="s">
        <v>104</v>
      </c>
      <c r="G109" s="208"/>
      <c r="H109" s="208"/>
      <c r="I109" s="208"/>
      <c r="J109" s="208"/>
      <c r="K109" s="95"/>
      <c r="L109" s="208" t="s">
        <v>138</v>
      </c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5"/>
      <c r="AH109" s="206"/>
      <c r="AI109" s="206"/>
      <c r="AJ109" s="206"/>
      <c r="AK109" s="206"/>
      <c r="AL109" s="206"/>
      <c r="AM109" s="206"/>
      <c r="AN109" s="205"/>
      <c r="AO109" s="206"/>
      <c r="AP109" s="206"/>
      <c r="AQ109" s="96"/>
      <c r="AS109" s="97">
        <f>'D. - Výmena vnútorných ot...'!M30</f>
        <v>0</v>
      </c>
      <c r="AT109" s="98">
        <f t="shared" si="0"/>
        <v>0</v>
      </c>
      <c r="AU109" s="99">
        <f>'D. - Výmena vnútorných ot...'!W124</f>
        <v>0</v>
      </c>
      <c r="AV109" s="98">
        <f>'D. - Výmena vnútorných ot...'!M34</f>
        <v>0</v>
      </c>
      <c r="AW109" s="98">
        <f>'D. - Výmena vnútorných ot...'!M35</f>
        <v>0</v>
      </c>
      <c r="AX109" s="98">
        <f>'D. - Výmena vnútorných ot...'!M36</f>
        <v>0</v>
      </c>
      <c r="AY109" s="98">
        <f>'D. - Výmena vnútorných ot...'!M37</f>
        <v>0</v>
      </c>
      <c r="AZ109" s="98">
        <f>'D. - Výmena vnútorných ot...'!H34</f>
        <v>0</v>
      </c>
      <c r="BA109" s="98">
        <f>'D. - Výmena vnútorných ot...'!H35</f>
        <v>0</v>
      </c>
      <c r="BB109" s="98">
        <f>'D. - Výmena vnútorných ot...'!H36</f>
        <v>0</v>
      </c>
      <c r="BC109" s="98">
        <f>'D. - Výmena vnútorných ot...'!H37</f>
        <v>0</v>
      </c>
      <c r="BD109" s="100">
        <f>'D. - Výmena vnútorných ot...'!H38</f>
        <v>0</v>
      </c>
      <c r="BT109" s="101" t="s">
        <v>91</v>
      </c>
      <c r="BV109" s="101" t="s">
        <v>78</v>
      </c>
      <c r="BW109" s="101" t="s">
        <v>139</v>
      </c>
      <c r="BX109" s="101" t="s">
        <v>131</v>
      </c>
    </row>
    <row r="110" spans="1:76" s="6" customFormat="1" ht="16.5" customHeight="1" x14ac:dyDescent="0.3">
      <c r="A110" s="102" t="s">
        <v>93</v>
      </c>
      <c r="B110" s="94"/>
      <c r="C110" s="95"/>
      <c r="D110" s="95"/>
      <c r="E110" s="95"/>
      <c r="F110" s="208" t="s">
        <v>140</v>
      </c>
      <c r="G110" s="208"/>
      <c r="H110" s="208"/>
      <c r="I110" s="208"/>
      <c r="J110" s="208"/>
      <c r="K110" s="95"/>
      <c r="L110" s="208" t="s">
        <v>141</v>
      </c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5"/>
      <c r="AH110" s="206"/>
      <c r="AI110" s="206"/>
      <c r="AJ110" s="206"/>
      <c r="AK110" s="206"/>
      <c r="AL110" s="206"/>
      <c r="AM110" s="206"/>
      <c r="AN110" s="205"/>
      <c r="AO110" s="206"/>
      <c r="AP110" s="206"/>
      <c r="AQ110" s="96"/>
      <c r="AS110" s="97">
        <f>'E. - Bezbariérový vstup'!M30</f>
        <v>0</v>
      </c>
      <c r="AT110" s="98">
        <f t="shared" si="0"/>
        <v>0</v>
      </c>
      <c r="AU110" s="99">
        <f>'E. - Bezbariérový vstup'!W122</f>
        <v>0</v>
      </c>
      <c r="AV110" s="98">
        <f>'E. - Bezbariérový vstup'!M34</f>
        <v>0</v>
      </c>
      <c r="AW110" s="98">
        <f>'E. - Bezbariérový vstup'!M35</f>
        <v>0</v>
      </c>
      <c r="AX110" s="98">
        <f>'E. - Bezbariérový vstup'!M36</f>
        <v>0</v>
      </c>
      <c r="AY110" s="98">
        <f>'E. - Bezbariérový vstup'!M37</f>
        <v>0</v>
      </c>
      <c r="AZ110" s="98">
        <f>'E. - Bezbariérový vstup'!H34</f>
        <v>0</v>
      </c>
      <c r="BA110" s="98">
        <f>'E. - Bezbariérový vstup'!H35</f>
        <v>0</v>
      </c>
      <c r="BB110" s="98">
        <f>'E. - Bezbariérový vstup'!H36</f>
        <v>0</v>
      </c>
      <c r="BC110" s="98">
        <f>'E. - Bezbariérový vstup'!H37</f>
        <v>0</v>
      </c>
      <c r="BD110" s="100">
        <f>'E. - Bezbariérový vstup'!H38</f>
        <v>0</v>
      </c>
      <c r="BT110" s="101" t="s">
        <v>91</v>
      </c>
      <c r="BV110" s="101" t="s">
        <v>78</v>
      </c>
      <c r="BW110" s="101" t="s">
        <v>142</v>
      </c>
      <c r="BX110" s="101" t="s">
        <v>131</v>
      </c>
    </row>
    <row r="111" spans="1:76" s="6" customFormat="1" ht="16.5" customHeight="1" x14ac:dyDescent="0.3">
      <c r="A111" s="102" t="s">
        <v>93</v>
      </c>
      <c r="B111" s="94"/>
      <c r="C111" s="95"/>
      <c r="D111" s="95"/>
      <c r="E111" s="208" t="s">
        <v>107</v>
      </c>
      <c r="F111" s="208"/>
      <c r="G111" s="208"/>
      <c r="H111" s="208"/>
      <c r="I111" s="208"/>
      <c r="J111" s="95"/>
      <c r="K111" s="208" t="s">
        <v>143</v>
      </c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5"/>
      <c r="AH111" s="206"/>
      <c r="AI111" s="206"/>
      <c r="AJ111" s="206"/>
      <c r="AK111" s="206"/>
      <c r="AL111" s="206"/>
      <c r="AM111" s="206"/>
      <c r="AN111" s="205"/>
      <c r="AO111" s="206"/>
      <c r="AP111" s="206"/>
      <c r="AQ111" s="96"/>
      <c r="AS111" s="97">
        <f>'2. - ZDRAVOTECHNIKA'!M29</f>
        <v>0</v>
      </c>
      <c r="AT111" s="98">
        <f t="shared" si="0"/>
        <v>0</v>
      </c>
      <c r="AU111" s="99">
        <f>'2. - ZDRAVOTECHNIKA'!W121</f>
        <v>0</v>
      </c>
      <c r="AV111" s="98">
        <f>'2. - ZDRAVOTECHNIKA'!M33</f>
        <v>0</v>
      </c>
      <c r="AW111" s="98">
        <f>'2. - ZDRAVOTECHNIKA'!M34</f>
        <v>0</v>
      </c>
      <c r="AX111" s="98">
        <f>'2. - ZDRAVOTECHNIKA'!M35</f>
        <v>0</v>
      </c>
      <c r="AY111" s="98">
        <f>'2. - ZDRAVOTECHNIKA'!M36</f>
        <v>0</v>
      </c>
      <c r="AZ111" s="98">
        <f>'2. - ZDRAVOTECHNIKA'!H33</f>
        <v>0</v>
      </c>
      <c r="BA111" s="98">
        <f>'2. - ZDRAVOTECHNIKA'!H34</f>
        <v>0</v>
      </c>
      <c r="BB111" s="98">
        <f>'2. - ZDRAVOTECHNIKA'!H35</f>
        <v>0</v>
      </c>
      <c r="BC111" s="98">
        <f>'2. - ZDRAVOTECHNIKA'!H36</f>
        <v>0</v>
      </c>
      <c r="BD111" s="100">
        <f>'2. - ZDRAVOTECHNIKA'!H37</f>
        <v>0</v>
      </c>
      <c r="BT111" s="101" t="s">
        <v>87</v>
      </c>
      <c r="BV111" s="101" t="s">
        <v>78</v>
      </c>
      <c r="BW111" s="101" t="s">
        <v>144</v>
      </c>
      <c r="BX111" s="101" t="s">
        <v>130</v>
      </c>
    </row>
    <row r="112" spans="1:76" s="6" customFormat="1" ht="16.5" customHeight="1" x14ac:dyDescent="0.3">
      <c r="A112" s="102" t="s">
        <v>93</v>
      </c>
      <c r="B112" s="94"/>
      <c r="C112" s="95"/>
      <c r="D112" s="95"/>
      <c r="E112" s="208" t="s">
        <v>114</v>
      </c>
      <c r="F112" s="208"/>
      <c r="G112" s="208"/>
      <c r="H112" s="208"/>
      <c r="I112" s="208"/>
      <c r="J112" s="95"/>
      <c r="K112" s="208" t="s">
        <v>145</v>
      </c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5"/>
      <c r="AH112" s="206"/>
      <c r="AI112" s="206"/>
      <c r="AJ112" s="206"/>
      <c r="AK112" s="206"/>
      <c r="AL112" s="206"/>
      <c r="AM112" s="206"/>
      <c r="AN112" s="205"/>
      <c r="AO112" s="206"/>
      <c r="AP112" s="206"/>
      <c r="AQ112" s="96"/>
      <c r="AS112" s="97">
        <f>'3. - VZDUCHOTECHNIKA'!M29</f>
        <v>0</v>
      </c>
      <c r="AT112" s="98">
        <f t="shared" si="0"/>
        <v>0</v>
      </c>
      <c r="AU112" s="99">
        <f>'3. - VZDUCHOTECHNIKA'!W120</f>
        <v>374.81387199999995</v>
      </c>
      <c r="AV112" s="98">
        <f>'3. - VZDUCHOTECHNIKA'!M33</f>
        <v>0</v>
      </c>
      <c r="AW112" s="98">
        <f>'3. - VZDUCHOTECHNIKA'!M34</f>
        <v>0</v>
      </c>
      <c r="AX112" s="98">
        <f>'3. - VZDUCHOTECHNIKA'!M35</f>
        <v>0</v>
      </c>
      <c r="AY112" s="98">
        <f>'3. - VZDUCHOTECHNIKA'!M36</f>
        <v>0</v>
      </c>
      <c r="AZ112" s="98">
        <f>'3. - VZDUCHOTECHNIKA'!H33</f>
        <v>0</v>
      </c>
      <c r="BA112" s="98">
        <f>'3. - VZDUCHOTECHNIKA'!H34</f>
        <v>0</v>
      </c>
      <c r="BB112" s="98">
        <f>'3. - VZDUCHOTECHNIKA'!H35</f>
        <v>0</v>
      </c>
      <c r="BC112" s="98">
        <f>'3. - VZDUCHOTECHNIKA'!H36</f>
        <v>0</v>
      </c>
      <c r="BD112" s="100">
        <f>'3. - VZDUCHOTECHNIKA'!H37</f>
        <v>0</v>
      </c>
      <c r="BT112" s="101" t="s">
        <v>87</v>
      </c>
      <c r="BV112" s="101" t="s">
        <v>78</v>
      </c>
      <c r="BW112" s="101" t="s">
        <v>146</v>
      </c>
      <c r="BX112" s="101" t="s">
        <v>130</v>
      </c>
    </row>
    <row r="113" spans="1:76" s="6" customFormat="1" ht="16.5" customHeight="1" x14ac:dyDescent="0.3">
      <c r="B113" s="94"/>
      <c r="C113" s="95"/>
      <c r="D113" s="95"/>
      <c r="E113" s="208" t="s">
        <v>121</v>
      </c>
      <c r="F113" s="208"/>
      <c r="G113" s="208"/>
      <c r="H113" s="208"/>
      <c r="I113" s="208"/>
      <c r="J113" s="95"/>
      <c r="K113" s="208" t="s">
        <v>147</v>
      </c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7"/>
      <c r="AH113" s="206"/>
      <c r="AI113" s="206"/>
      <c r="AJ113" s="206"/>
      <c r="AK113" s="206"/>
      <c r="AL113" s="206"/>
      <c r="AM113" s="206"/>
      <c r="AN113" s="205"/>
      <c r="AO113" s="206"/>
      <c r="AP113" s="206"/>
      <c r="AQ113" s="96"/>
      <c r="AS113" s="97">
        <f>ROUND(SUM(AS114:AS118),2)</f>
        <v>0</v>
      </c>
      <c r="AT113" s="98">
        <f t="shared" si="0"/>
        <v>0</v>
      </c>
      <c r="AU113" s="99">
        <f>ROUND(SUM(AU114:AU118),5)</f>
        <v>2987.0000799999998</v>
      </c>
      <c r="AV113" s="98">
        <f>ROUND(AZ113*L31,2)</f>
        <v>0</v>
      </c>
      <c r="AW113" s="98">
        <f>ROUND(BA113*L32,2)</f>
        <v>0</v>
      </c>
      <c r="AX113" s="98">
        <f>ROUND(BB113*L31,2)</f>
        <v>0</v>
      </c>
      <c r="AY113" s="98">
        <f>ROUND(BC113*L32,2)</f>
        <v>0</v>
      </c>
      <c r="AZ113" s="98">
        <f>ROUND(SUM(AZ114:AZ118),2)</f>
        <v>0</v>
      </c>
      <c r="BA113" s="98">
        <f>ROUND(SUM(BA114:BA118),2)</f>
        <v>0</v>
      </c>
      <c r="BB113" s="98">
        <f>ROUND(SUM(BB114:BB118),2)</f>
        <v>0</v>
      </c>
      <c r="BC113" s="98">
        <f>ROUND(SUM(BC114:BC118),2)</f>
        <v>0</v>
      </c>
      <c r="BD113" s="100">
        <f>ROUND(SUM(BD114:BD118),2)</f>
        <v>0</v>
      </c>
      <c r="BS113" s="101" t="s">
        <v>75</v>
      </c>
      <c r="BT113" s="101" t="s">
        <v>87</v>
      </c>
      <c r="BU113" s="101" t="s">
        <v>77</v>
      </c>
      <c r="BV113" s="101" t="s">
        <v>78</v>
      </c>
      <c r="BW113" s="101" t="s">
        <v>148</v>
      </c>
      <c r="BX113" s="101" t="s">
        <v>130</v>
      </c>
    </row>
    <row r="114" spans="1:76" s="6" customFormat="1" ht="16.5" customHeight="1" x14ac:dyDescent="0.3">
      <c r="A114" s="102" t="s">
        <v>93</v>
      </c>
      <c r="B114" s="94"/>
      <c r="C114" s="95"/>
      <c r="D114" s="95"/>
      <c r="E114" s="95"/>
      <c r="F114" s="208" t="s">
        <v>94</v>
      </c>
      <c r="G114" s="208"/>
      <c r="H114" s="208"/>
      <c r="I114" s="208"/>
      <c r="J114" s="208"/>
      <c r="K114" s="95"/>
      <c r="L114" s="212" t="s">
        <v>3185</v>
      </c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0">
        <v>0</v>
      </c>
      <c r="AH114" s="211"/>
      <c r="AI114" s="211"/>
      <c r="AJ114" s="211"/>
      <c r="AK114" s="211"/>
      <c r="AL114" s="211"/>
      <c r="AM114" s="211"/>
      <c r="AN114" s="210">
        <v>0</v>
      </c>
      <c r="AO114" s="211"/>
      <c r="AP114" s="211"/>
      <c r="AQ114" s="96"/>
      <c r="AS114" s="97">
        <f>'A. - Štrukturálna kabeláž'!M30</f>
        <v>0</v>
      </c>
      <c r="AT114" s="98">
        <f t="shared" si="0"/>
        <v>0</v>
      </c>
      <c r="AU114" s="99">
        <f>'A. - Štrukturálna kabeláž'!W116</f>
        <v>1635.799</v>
      </c>
      <c r="AV114" s="98">
        <f>'A. - Štrukturálna kabeláž'!M34</f>
        <v>0</v>
      </c>
      <c r="AW114" s="98">
        <f>'A. - Štrukturálna kabeláž'!M35</f>
        <v>0</v>
      </c>
      <c r="AX114" s="98">
        <f>'A. - Štrukturálna kabeláž'!M36</f>
        <v>0</v>
      </c>
      <c r="AY114" s="98">
        <f>'A. - Štrukturálna kabeláž'!M37</f>
        <v>0</v>
      </c>
      <c r="AZ114" s="98">
        <f>'A. - Štrukturálna kabeláž'!H34</f>
        <v>0</v>
      </c>
      <c r="BA114" s="98">
        <f>'A. - Štrukturálna kabeláž'!H35</f>
        <v>0</v>
      </c>
      <c r="BB114" s="98">
        <f>'A. - Štrukturálna kabeláž'!H36</f>
        <v>0</v>
      </c>
      <c r="BC114" s="98">
        <f>'A. - Štrukturálna kabeláž'!H37</f>
        <v>0</v>
      </c>
      <c r="BD114" s="100">
        <f>'A. - Štrukturálna kabeláž'!H38</f>
        <v>0</v>
      </c>
      <c r="BT114" s="101" t="s">
        <v>91</v>
      </c>
      <c r="BV114" s="101" t="s">
        <v>78</v>
      </c>
      <c r="BW114" s="101" t="s">
        <v>149</v>
      </c>
      <c r="BX114" s="101" t="s">
        <v>148</v>
      </c>
    </row>
    <row r="115" spans="1:76" s="6" customFormat="1" ht="16.5" customHeight="1" x14ac:dyDescent="0.3">
      <c r="A115" s="102" t="s">
        <v>93</v>
      </c>
      <c r="B115" s="94"/>
      <c r="C115" s="95"/>
      <c r="D115" s="95"/>
      <c r="E115" s="95"/>
      <c r="F115" s="208" t="s">
        <v>98</v>
      </c>
      <c r="G115" s="208"/>
      <c r="H115" s="208"/>
      <c r="I115" s="208"/>
      <c r="J115" s="208"/>
      <c r="K115" s="95"/>
      <c r="L115" s="208" t="s">
        <v>150</v>
      </c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5"/>
      <c r="AH115" s="206"/>
      <c r="AI115" s="206"/>
      <c r="AJ115" s="206"/>
      <c r="AK115" s="206"/>
      <c r="AL115" s="206"/>
      <c r="AM115" s="206"/>
      <c r="AN115" s="205"/>
      <c r="AO115" s="206"/>
      <c r="AP115" s="206"/>
      <c r="AQ115" s="96"/>
      <c r="AS115" s="97">
        <f>'B. - Zabezpečovací systém'!M30</f>
        <v>0</v>
      </c>
      <c r="AT115" s="98">
        <f t="shared" si="0"/>
        <v>0</v>
      </c>
      <c r="AU115" s="99">
        <f>'B. - Zabezpečovací systém'!W115</f>
        <v>74.5</v>
      </c>
      <c r="AV115" s="98">
        <f>'B. - Zabezpečovací systém'!M34</f>
        <v>0</v>
      </c>
      <c r="AW115" s="98">
        <f>'B. - Zabezpečovací systém'!M35</f>
        <v>0</v>
      </c>
      <c r="AX115" s="98">
        <f>'B. - Zabezpečovací systém'!M36</f>
        <v>0</v>
      </c>
      <c r="AY115" s="98">
        <f>'B. - Zabezpečovací systém'!M37</f>
        <v>0</v>
      </c>
      <c r="AZ115" s="98">
        <f>'B. - Zabezpečovací systém'!H34</f>
        <v>0</v>
      </c>
      <c r="BA115" s="98">
        <f>'B. - Zabezpečovací systém'!H35</f>
        <v>0</v>
      </c>
      <c r="BB115" s="98">
        <f>'B. - Zabezpečovací systém'!H36</f>
        <v>0</v>
      </c>
      <c r="BC115" s="98">
        <f>'B. - Zabezpečovací systém'!H37</f>
        <v>0</v>
      </c>
      <c r="BD115" s="100">
        <f>'B. - Zabezpečovací systém'!H38</f>
        <v>0</v>
      </c>
      <c r="BT115" s="101" t="s">
        <v>91</v>
      </c>
      <c r="BV115" s="101" t="s">
        <v>78</v>
      </c>
      <c r="BW115" s="101" t="s">
        <v>151</v>
      </c>
      <c r="BX115" s="101" t="s">
        <v>148</v>
      </c>
    </row>
    <row r="116" spans="1:76" s="6" customFormat="1" ht="16.5" customHeight="1" x14ac:dyDescent="0.3">
      <c r="A116" s="102" t="s">
        <v>93</v>
      </c>
      <c r="B116" s="94"/>
      <c r="C116" s="95"/>
      <c r="D116" s="95"/>
      <c r="E116" s="95"/>
      <c r="F116" s="208" t="s">
        <v>101</v>
      </c>
      <c r="G116" s="208"/>
      <c r="H116" s="208"/>
      <c r="I116" s="208"/>
      <c r="J116" s="208"/>
      <c r="K116" s="95"/>
      <c r="L116" s="212" t="s">
        <v>3186</v>
      </c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0">
        <v>0</v>
      </c>
      <c r="AH116" s="211"/>
      <c r="AI116" s="211"/>
      <c r="AJ116" s="211"/>
      <c r="AK116" s="211"/>
      <c r="AL116" s="211"/>
      <c r="AM116" s="211"/>
      <c r="AN116" s="210">
        <v>0</v>
      </c>
      <c r="AO116" s="211"/>
      <c r="AP116" s="211"/>
      <c r="AQ116" s="96"/>
      <c r="AS116" s="97">
        <f>'C. - Vyvolávací  systém'!M30</f>
        <v>0</v>
      </c>
      <c r="AT116" s="98">
        <f t="shared" si="0"/>
        <v>0</v>
      </c>
      <c r="AU116" s="99">
        <f>'C. - Vyvolávací  systém'!W115</f>
        <v>60.344999999999999</v>
      </c>
      <c r="AV116" s="98">
        <f>'C. - Vyvolávací  systém'!M34</f>
        <v>0</v>
      </c>
      <c r="AW116" s="98">
        <f>'C. - Vyvolávací  systém'!M35</f>
        <v>0</v>
      </c>
      <c r="AX116" s="98">
        <f>'C. - Vyvolávací  systém'!M36</f>
        <v>0</v>
      </c>
      <c r="AY116" s="98">
        <f>'C. - Vyvolávací  systém'!M37</f>
        <v>0</v>
      </c>
      <c r="AZ116" s="98">
        <f>'C. - Vyvolávací  systém'!H34</f>
        <v>0</v>
      </c>
      <c r="BA116" s="98">
        <f>'C. - Vyvolávací  systém'!H35</f>
        <v>0</v>
      </c>
      <c r="BB116" s="98">
        <f>'C. - Vyvolávací  systém'!H36</f>
        <v>0</v>
      </c>
      <c r="BC116" s="98">
        <f>'C. - Vyvolávací  systém'!H37</f>
        <v>0</v>
      </c>
      <c r="BD116" s="100">
        <f>'C. - Vyvolávací  systém'!H38</f>
        <v>0</v>
      </c>
      <c r="BT116" s="101" t="s">
        <v>91</v>
      </c>
      <c r="BV116" s="101" t="s">
        <v>78</v>
      </c>
      <c r="BW116" s="101" t="s">
        <v>152</v>
      </c>
      <c r="BX116" s="101" t="s">
        <v>148</v>
      </c>
    </row>
    <row r="117" spans="1:76" s="6" customFormat="1" ht="16.5" customHeight="1" x14ac:dyDescent="0.3">
      <c r="A117" s="102" t="s">
        <v>93</v>
      </c>
      <c r="B117" s="94"/>
      <c r="C117" s="95"/>
      <c r="D117" s="95"/>
      <c r="E117" s="95"/>
      <c r="F117" s="208" t="s">
        <v>104</v>
      </c>
      <c r="G117" s="208"/>
      <c r="H117" s="208"/>
      <c r="I117" s="208"/>
      <c r="J117" s="208"/>
      <c r="K117" s="95"/>
      <c r="L117" s="212" t="s">
        <v>3187</v>
      </c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0">
        <v>0</v>
      </c>
      <c r="AH117" s="211"/>
      <c r="AI117" s="211"/>
      <c r="AJ117" s="211"/>
      <c r="AK117" s="211"/>
      <c r="AL117" s="211"/>
      <c r="AM117" s="211"/>
      <c r="AN117" s="210">
        <v>0</v>
      </c>
      <c r="AO117" s="211"/>
      <c r="AP117" s="211"/>
      <c r="AQ117" s="96"/>
      <c r="AS117" s="97">
        <f>'D. - Kamerový systém'!M30</f>
        <v>0</v>
      </c>
      <c r="AT117" s="98">
        <f t="shared" si="0"/>
        <v>0</v>
      </c>
      <c r="AU117" s="99">
        <f>'D. - Kamerový systém'!W116</f>
        <v>9.5709999999999997</v>
      </c>
      <c r="AV117" s="98">
        <f>'D. - Kamerový systém'!M34</f>
        <v>0</v>
      </c>
      <c r="AW117" s="98">
        <f>'D. - Kamerový systém'!M35</f>
        <v>0</v>
      </c>
      <c r="AX117" s="98">
        <f>'D. - Kamerový systém'!M36</f>
        <v>0</v>
      </c>
      <c r="AY117" s="98">
        <f>'D. - Kamerový systém'!M37</f>
        <v>0</v>
      </c>
      <c r="AZ117" s="98">
        <f>'D. - Kamerový systém'!H34</f>
        <v>0</v>
      </c>
      <c r="BA117" s="98">
        <f>'D. - Kamerový systém'!H35</f>
        <v>0</v>
      </c>
      <c r="BB117" s="98">
        <f>'D. - Kamerový systém'!H36</f>
        <v>0</v>
      </c>
      <c r="BC117" s="98">
        <f>'D. - Kamerový systém'!H37</f>
        <v>0</v>
      </c>
      <c r="BD117" s="100">
        <f>'D. - Kamerový systém'!H38</f>
        <v>0</v>
      </c>
      <c r="BT117" s="101" t="s">
        <v>91</v>
      </c>
      <c r="BV117" s="101" t="s">
        <v>78</v>
      </c>
      <c r="BW117" s="101" t="s">
        <v>153</v>
      </c>
      <c r="BX117" s="101" t="s">
        <v>148</v>
      </c>
    </row>
    <row r="118" spans="1:76" s="6" customFormat="1" ht="16.5" customHeight="1" x14ac:dyDescent="0.3">
      <c r="A118" s="102" t="s">
        <v>93</v>
      </c>
      <c r="B118" s="94"/>
      <c r="C118" s="95"/>
      <c r="D118" s="95"/>
      <c r="E118" s="95"/>
      <c r="F118" s="208" t="s">
        <v>140</v>
      </c>
      <c r="G118" s="208"/>
      <c r="H118" s="208"/>
      <c r="I118" s="208"/>
      <c r="J118" s="208"/>
      <c r="K118" s="95"/>
      <c r="L118" s="208" t="s">
        <v>154</v>
      </c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5"/>
      <c r="AH118" s="206"/>
      <c r="AI118" s="206"/>
      <c r="AJ118" s="206"/>
      <c r="AK118" s="206"/>
      <c r="AL118" s="206"/>
      <c r="AM118" s="206"/>
      <c r="AN118" s="205"/>
      <c r="AO118" s="206"/>
      <c r="AP118" s="206"/>
      <c r="AQ118" s="96"/>
      <c r="AS118" s="97">
        <f>'E. - Varovný rozhlas a in...'!M30</f>
        <v>0</v>
      </c>
      <c r="AT118" s="98">
        <f t="shared" si="0"/>
        <v>0</v>
      </c>
      <c r="AU118" s="99">
        <f>'E. - Varovný rozhlas a in...'!W115</f>
        <v>1206.7850800000001</v>
      </c>
      <c r="AV118" s="98">
        <f>'E. - Varovný rozhlas a in...'!M34</f>
        <v>0</v>
      </c>
      <c r="AW118" s="98">
        <f>'E. - Varovný rozhlas a in...'!M35</f>
        <v>0</v>
      </c>
      <c r="AX118" s="98">
        <f>'E. - Varovný rozhlas a in...'!M36</f>
        <v>0</v>
      </c>
      <c r="AY118" s="98">
        <f>'E. - Varovný rozhlas a in...'!M37</f>
        <v>0</v>
      </c>
      <c r="AZ118" s="98">
        <f>'E. - Varovný rozhlas a in...'!H34</f>
        <v>0</v>
      </c>
      <c r="BA118" s="98">
        <f>'E. - Varovný rozhlas a in...'!H35</f>
        <v>0</v>
      </c>
      <c r="BB118" s="98">
        <f>'E. - Varovný rozhlas a in...'!H36</f>
        <v>0</v>
      </c>
      <c r="BC118" s="98">
        <f>'E. - Varovný rozhlas a in...'!H37</f>
        <v>0</v>
      </c>
      <c r="BD118" s="100">
        <f>'E. - Varovný rozhlas a in...'!H38</f>
        <v>0</v>
      </c>
      <c r="BT118" s="101" t="s">
        <v>91</v>
      </c>
      <c r="BV118" s="101" t="s">
        <v>78</v>
      </c>
      <c r="BW118" s="101" t="s">
        <v>155</v>
      </c>
      <c r="BX118" s="101" t="s">
        <v>148</v>
      </c>
    </row>
    <row r="119" spans="1:76" s="6" customFormat="1" ht="16.5" customHeight="1" x14ac:dyDescent="0.3">
      <c r="B119" s="94"/>
      <c r="C119" s="95"/>
      <c r="D119" s="95"/>
      <c r="E119" s="208" t="s">
        <v>156</v>
      </c>
      <c r="F119" s="208"/>
      <c r="G119" s="208"/>
      <c r="H119" s="208"/>
      <c r="I119" s="208"/>
      <c r="J119" s="95"/>
      <c r="K119" s="208" t="s">
        <v>157</v>
      </c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7"/>
      <c r="AH119" s="206"/>
      <c r="AI119" s="206"/>
      <c r="AJ119" s="206"/>
      <c r="AK119" s="206"/>
      <c r="AL119" s="206"/>
      <c r="AM119" s="206"/>
      <c r="AN119" s="205"/>
      <c r="AO119" s="206"/>
      <c r="AP119" s="206"/>
      <c r="AQ119" s="96"/>
      <c r="AS119" s="97">
        <f>ROUND(AS120,2)</f>
        <v>0</v>
      </c>
      <c r="AT119" s="98">
        <f t="shared" si="0"/>
        <v>0</v>
      </c>
      <c r="AU119" s="99">
        <f>ROUND(AU120,5)</f>
        <v>13.847049999999999</v>
      </c>
      <c r="AV119" s="98">
        <f>ROUND(AZ119*L31,2)</f>
        <v>0</v>
      </c>
      <c r="AW119" s="98">
        <f>ROUND(BA119*L32,2)</f>
        <v>0</v>
      </c>
      <c r="AX119" s="98">
        <f>ROUND(BB119*L31,2)</f>
        <v>0</v>
      </c>
      <c r="AY119" s="98">
        <f>ROUND(BC119*L32,2)</f>
        <v>0</v>
      </c>
      <c r="AZ119" s="98">
        <f>ROUND(AZ120,2)</f>
        <v>0</v>
      </c>
      <c r="BA119" s="98">
        <f>ROUND(BA120,2)</f>
        <v>0</v>
      </c>
      <c r="BB119" s="98">
        <f>ROUND(BB120,2)</f>
        <v>0</v>
      </c>
      <c r="BC119" s="98">
        <f>ROUND(BC120,2)</f>
        <v>0</v>
      </c>
      <c r="BD119" s="100">
        <f>ROUND(BD120,2)</f>
        <v>0</v>
      </c>
      <c r="BS119" s="101" t="s">
        <v>75</v>
      </c>
      <c r="BT119" s="101" t="s">
        <v>87</v>
      </c>
      <c r="BU119" s="101" t="s">
        <v>77</v>
      </c>
      <c r="BV119" s="101" t="s">
        <v>78</v>
      </c>
      <c r="BW119" s="101" t="s">
        <v>158</v>
      </c>
      <c r="BX119" s="101" t="s">
        <v>130</v>
      </c>
    </row>
    <row r="120" spans="1:76" s="6" customFormat="1" ht="16.5" customHeight="1" x14ac:dyDescent="0.3">
      <c r="A120" s="102" t="s">
        <v>93</v>
      </c>
      <c r="B120" s="94"/>
      <c r="C120" s="95"/>
      <c r="D120" s="95"/>
      <c r="E120" s="95"/>
      <c r="F120" s="208" t="s">
        <v>94</v>
      </c>
      <c r="G120" s="208"/>
      <c r="H120" s="208"/>
      <c r="I120" s="208"/>
      <c r="J120" s="208"/>
      <c r="K120" s="95"/>
      <c r="L120" s="208" t="s">
        <v>159</v>
      </c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5"/>
      <c r="AH120" s="206"/>
      <c r="AI120" s="206"/>
      <c r="AJ120" s="206"/>
      <c r="AK120" s="206"/>
      <c r="AL120" s="206"/>
      <c r="AM120" s="206"/>
      <c r="AN120" s="205"/>
      <c r="AO120" s="206"/>
      <c r="AP120" s="206"/>
      <c r="AQ120" s="96"/>
      <c r="AS120" s="103">
        <f>'A. - Dieselgenerátor'!M30</f>
        <v>0</v>
      </c>
      <c r="AT120" s="104">
        <f t="shared" si="0"/>
        <v>0</v>
      </c>
      <c r="AU120" s="105">
        <f>'A. - Dieselgenerátor'!W123</f>
        <v>13.847049999999999</v>
      </c>
      <c r="AV120" s="104">
        <f>'A. - Dieselgenerátor'!M34</f>
        <v>0</v>
      </c>
      <c r="AW120" s="104">
        <f>'A. - Dieselgenerátor'!M35</f>
        <v>0</v>
      </c>
      <c r="AX120" s="104">
        <f>'A. - Dieselgenerátor'!M36</f>
        <v>0</v>
      </c>
      <c r="AY120" s="104">
        <f>'A. - Dieselgenerátor'!M37</f>
        <v>0</v>
      </c>
      <c r="AZ120" s="104">
        <f>'A. - Dieselgenerátor'!H34</f>
        <v>0</v>
      </c>
      <c r="BA120" s="104">
        <f>'A. - Dieselgenerátor'!H35</f>
        <v>0</v>
      </c>
      <c r="BB120" s="104">
        <f>'A. - Dieselgenerátor'!H36</f>
        <v>0</v>
      </c>
      <c r="BC120" s="104">
        <f>'A. - Dieselgenerátor'!H37</f>
        <v>0</v>
      </c>
      <c r="BD120" s="106">
        <f>'A. - Dieselgenerátor'!H38</f>
        <v>0</v>
      </c>
      <c r="BT120" s="101" t="s">
        <v>91</v>
      </c>
      <c r="BV120" s="101" t="s">
        <v>78</v>
      </c>
      <c r="BW120" s="101" t="s">
        <v>160</v>
      </c>
      <c r="BX120" s="101" t="s">
        <v>158</v>
      </c>
    </row>
    <row r="121" spans="1:76" x14ac:dyDescent="0.3">
      <c r="B121" s="23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4"/>
    </row>
    <row r="122" spans="1:76" s="1" customFormat="1" ht="30" customHeight="1" x14ac:dyDescent="0.3">
      <c r="B122" s="32"/>
      <c r="C122" s="77" t="s">
        <v>161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34"/>
      <c r="AS122" s="73" t="s">
        <v>162</v>
      </c>
      <c r="AT122" s="74" t="s">
        <v>163</v>
      </c>
      <c r="AU122" s="74" t="s">
        <v>40</v>
      </c>
      <c r="AV122" s="75" t="s">
        <v>63</v>
      </c>
    </row>
    <row r="123" spans="1:76" s="1" customFormat="1" ht="10.9" customHeight="1" x14ac:dyDescent="0.3"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4"/>
      <c r="AS123" s="107"/>
      <c r="AT123" s="53"/>
      <c r="AU123" s="53"/>
      <c r="AV123" s="55"/>
    </row>
    <row r="124" spans="1:76" s="1" customFormat="1" ht="30" customHeight="1" x14ac:dyDescent="0.3">
      <c r="B124" s="32"/>
      <c r="C124" s="108" t="s">
        <v>164</v>
      </c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34"/>
    </row>
    <row r="125" spans="1:76" s="1" customFormat="1" ht="6.95" customHeight="1" x14ac:dyDescent="0.3"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8"/>
    </row>
  </sheetData>
  <mergeCells count="173">
    <mergeCell ref="AR2:BE2"/>
    <mergeCell ref="AN120:AP120"/>
    <mergeCell ref="AG120:AM120"/>
    <mergeCell ref="F120:J120"/>
    <mergeCell ref="L120:AF120"/>
    <mergeCell ref="AG87:AM87"/>
    <mergeCell ref="AN87:AP87"/>
    <mergeCell ref="AG122:AM122"/>
    <mergeCell ref="AN122:AP122"/>
    <mergeCell ref="AN114:AP114"/>
    <mergeCell ref="AG114:AM114"/>
    <mergeCell ref="F114:J114"/>
    <mergeCell ref="L114:AF114"/>
    <mergeCell ref="AN115:AP115"/>
    <mergeCell ref="AG115:AM115"/>
    <mergeCell ref="F115:J115"/>
    <mergeCell ref="L115:AF115"/>
    <mergeCell ref="AN116:AP116"/>
    <mergeCell ref="AG116:AM116"/>
    <mergeCell ref="F116:J116"/>
    <mergeCell ref="L116:AF116"/>
    <mergeCell ref="AN111:AP111"/>
    <mergeCell ref="AG111:AM111"/>
    <mergeCell ref="E111:I111"/>
    <mergeCell ref="AG124:AM124"/>
    <mergeCell ref="AN124:AP124"/>
    <mergeCell ref="AN117:AP117"/>
    <mergeCell ref="AG117:AM117"/>
    <mergeCell ref="F117:J117"/>
    <mergeCell ref="L117:AF117"/>
    <mergeCell ref="AN118:AP118"/>
    <mergeCell ref="AG118:AM118"/>
    <mergeCell ref="F118:J118"/>
    <mergeCell ref="L118:AF118"/>
    <mergeCell ref="AN119:AP119"/>
    <mergeCell ref="AG119:AM119"/>
    <mergeCell ref="E119:I119"/>
    <mergeCell ref="K119:AF119"/>
    <mergeCell ref="K111:AF111"/>
    <mergeCell ref="AN112:AP112"/>
    <mergeCell ref="AG112:AM112"/>
    <mergeCell ref="E112:I112"/>
    <mergeCell ref="K112:AF112"/>
    <mergeCell ref="AN113:AP113"/>
    <mergeCell ref="AG113:AM113"/>
    <mergeCell ref="E113:I113"/>
    <mergeCell ref="K113:AF113"/>
    <mergeCell ref="AN108:AP108"/>
    <mergeCell ref="AG108:AM108"/>
    <mergeCell ref="F108:J108"/>
    <mergeCell ref="L108:AF108"/>
    <mergeCell ref="AN109:AP109"/>
    <mergeCell ref="AG109:AM109"/>
    <mergeCell ref="F109:J109"/>
    <mergeCell ref="L109:AF109"/>
    <mergeCell ref="AN110:AP110"/>
    <mergeCell ref="AG110:AM110"/>
    <mergeCell ref="F110:J110"/>
    <mergeCell ref="L110:AF110"/>
    <mergeCell ref="AN105:AP105"/>
    <mergeCell ref="AG105:AM105"/>
    <mergeCell ref="E105:I105"/>
    <mergeCell ref="K105:AF105"/>
    <mergeCell ref="AN106:AP106"/>
    <mergeCell ref="AG106:AM106"/>
    <mergeCell ref="F106:J106"/>
    <mergeCell ref="L106:AF106"/>
    <mergeCell ref="AN107:AP107"/>
    <mergeCell ref="AG107:AM107"/>
    <mergeCell ref="F107:J107"/>
    <mergeCell ref="L107:AF107"/>
    <mergeCell ref="AN102:AP102"/>
    <mergeCell ref="AG102:AM102"/>
    <mergeCell ref="G102:K102"/>
    <mergeCell ref="M102:AF102"/>
    <mergeCell ref="AN103:AP103"/>
    <mergeCell ref="AG103:AM103"/>
    <mergeCell ref="G103:K103"/>
    <mergeCell ref="M103:AF103"/>
    <mergeCell ref="AN104:AP104"/>
    <mergeCell ref="AG104:AM104"/>
    <mergeCell ref="D104:H104"/>
    <mergeCell ref="J104:AF104"/>
    <mergeCell ref="AN99:AP99"/>
    <mergeCell ref="AG99:AM99"/>
    <mergeCell ref="G99:K99"/>
    <mergeCell ref="M99:AF99"/>
    <mergeCell ref="AN100:AP100"/>
    <mergeCell ref="AG100:AM100"/>
    <mergeCell ref="G100:K100"/>
    <mergeCell ref="M100:AF100"/>
    <mergeCell ref="AN101:AP101"/>
    <mergeCell ref="AG101:AM101"/>
    <mergeCell ref="F101:J101"/>
    <mergeCell ref="L101:AF101"/>
    <mergeCell ref="AN96:AP96"/>
    <mergeCell ref="AG96:AM96"/>
    <mergeCell ref="G96:K96"/>
    <mergeCell ref="M96:AF96"/>
    <mergeCell ref="AN97:AP97"/>
    <mergeCell ref="AG97:AM97"/>
    <mergeCell ref="G97:K97"/>
    <mergeCell ref="M97:AF97"/>
    <mergeCell ref="AN98:AP98"/>
    <mergeCell ref="AG98:AM98"/>
    <mergeCell ref="F98:J98"/>
    <mergeCell ref="L98:AF98"/>
    <mergeCell ref="AN93:AP93"/>
    <mergeCell ref="AG93:AM93"/>
    <mergeCell ref="G93:K93"/>
    <mergeCell ref="M93:AF93"/>
    <mergeCell ref="AN94:AP94"/>
    <mergeCell ref="AG94:AM94"/>
    <mergeCell ref="G94:K94"/>
    <mergeCell ref="M94:AF94"/>
    <mergeCell ref="AN95:AP95"/>
    <mergeCell ref="AG95:AM95"/>
    <mergeCell ref="F95:J95"/>
    <mergeCell ref="L95:AF95"/>
    <mergeCell ref="AN90:AP90"/>
    <mergeCell ref="AG90:AM90"/>
    <mergeCell ref="F90:J90"/>
    <mergeCell ref="L90:AF90"/>
    <mergeCell ref="AN91:AP91"/>
    <mergeCell ref="AG91:AM91"/>
    <mergeCell ref="G91:K91"/>
    <mergeCell ref="M91:AF91"/>
    <mergeCell ref="AN92:AP92"/>
    <mergeCell ref="AG92:AM92"/>
    <mergeCell ref="G92:K92"/>
    <mergeCell ref="M92:AF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C2:AP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</mergeCells>
  <hyperlinks>
    <hyperlink ref="K1:S1" location="C2" display="1) Súhrnný list stavby"/>
    <hyperlink ref="W1:AF1" location="C87" display="2) Rekapitulácia objektov"/>
    <hyperlink ref="A91" location="'A. - Zateplenie obvodovéh...'!C2" display="/"/>
    <hyperlink ref="A92" location="'B. - Výmena otvorových ko...'!C2" display="/"/>
    <hyperlink ref="A93" location="'C. - Zateplenie strechy'!C2" display="/"/>
    <hyperlink ref="A94" location="'D. - Ostatné stavebné práce'!C2" display="/"/>
    <hyperlink ref="A96" location="'A. - Výmena rozvodov a vy...'!C2" display="/"/>
    <hyperlink ref="A97" location="'B. - Hydraulické vyregulo...'!C2" display="/"/>
    <hyperlink ref="A99" location="'A. - Bleskozvod'!C2" display="/"/>
    <hyperlink ref="A100" location="'B. - Silnoprúd '!C2" display="/"/>
    <hyperlink ref="A102" location="'A. - Výťah ľavý'!C2" display="/"/>
    <hyperlink ref="A103" location="'B. - Výťah pravý'!C2" display="/"/>
    <hyperlink ref="A106" location="'A. - Vytvorenie nových mi...'!C2" display="/"/>
    <hyperlink ref="A107" location="'B. - Vybudovanie čakárne'!C2" display="/"/>
    <hyperlink ref="A108" location="'C. - Vybudovanie sociálne...'!C2" display="/"/>
    <hyperlink ref="A109" location="'D. - Výmena vnútorných ot...'!C2" display="/"/>
    <hyperlink ref="A110" location="'E. - Bezbariérový vstup'!C2" display="/"/>
    <hyperlink ref="A111" location="'2. - ZDRAVOTECHNIKA'!C2" display="/"/>
    <hyperlink ref="A112" location="'3. - VZDUCHOTECHNIKA'!C2" display="/"/>
    <hyperlink ref="A114" location="'A. - Štrukturálna kabeláž'!C2" display="/"/>
    <hyperlink ref="A115" location="'B. - Zabezpečovací systém'!C2" display="/"/>
    <hyperlink ref="A116" location="'C. - Vyvolávací  systém'!C2" display="/"/>
    <hyperlink ref="A117" location="'D. - Kamerový systém'!C2" display="/"/>
    <hyperlink ref="A118" location="'E. - Varovný rozhlas a in...'!C2" display="/"/>
    <hyperlink ref="A120" location="'A. - Dieselgenerátor'!C2" display="/"/>
  </hyperlinks>
  <pageMargins left="0.58333330000000005" right="0.58333330000000005" top="0.5" bottom="0.46666669999999999" header="0" footer="0"/>
  <pageSetup paperSize="9" scale="80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2"/>
  <sheetViews>
    <sheetView showGridLines="0" zoomScaleNormal="100" workbookViewId="0">
      <pane ySplit="1" topLeftCell="A32" activePane="bottomLeft" state="frozen"/>
      <selection pane="bottomLeft" activeCell="P206" sqref="P20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97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172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174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175</v>
      </c>
      <c r="E9" s="33"/>
      <c r="F9" s="178" t="s">
        <v>176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ROUND((SUM(BG99:BG100)+SUM(BG120:BG201)),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ROUND((SUM(BH99:BH100)+SUM(BH120:BH201)),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ROUND((SUM(BI99:BI100)+SUM(BI120:BI201)),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172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174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175</v>
      </c>
      <c r="D81" s="33"/>
      <c r="E81" s="33"/>
      <c r="F81" s="190" t="str">
        <f>F9</f>
        <v>A. - Zateplenie obvodového plášťa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184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185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186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8" customFormat="1" ht="19.899999999999999" customHeight="1" x14ac:dyDescent="0.3">
      <c r="B94" s="122"/>
      <c r="C94" s="95"/>
      <c r="D94" s="123" t="s">
        <v>187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7" customFormat="1" ht="24.95" customHeight="1" x14ac:dyDescent="0.3">
      <c r="B95" s="118"/>
      <c r="C95" s="119"/>
      <c r="D95" s="120" t="s">
        <v>188</v>
      </c>
      <c r="E95" s="119"/>
      <c r="F95" s="119"/>
      <c r="G95" s="119"/>
      <c r="H95" s="119"/>
      <c r="I95" s="119"/>
      <c r="J95" s="119"/>
      <c r="K95" s="119"/>
      <c r="L95" s="119"/>
      <c r="M95" s="119"/>
      <c r="N95" s="228"/>
      <c r="O95" s="229"/>
      <c r="P95" s="229"/>
      <c r="Q95" s="229"/>
      <c r="R95" s="121"/>
    </row>
    <row r="96" spans="2:47" s="8" customFormat="1" ht="19.899999999999999" customHeight="1" x14ac:dyDescent="0.3">
      <c r="B96" s="122"/>
      <c r="C96" s="95"/>
      <c r="D96" s="123" t="s">
        <v>189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21" s="8" customFormat="1" ht="14.85" customHeight="1" x14ac:dyDescent="0.3">
      <c r="B97" s="122"/>
      <c r="C97" s="95"/>
      <c r="D97" s="123" t="s">
        <v>190</v>
      </c>
      <c r="E97" s="95"/>
      <c r="F97" s="95"/>
      <c r="G97" s="95"/>
      <c r="H97" s="95"/>
      <c r="I97" s="95"/>
      <c r="J97" s="95"/>
      <c r="K97" s="95"/>
      <c r="L97" s="95"/>
      <c r="M97" s="95"/>
      <c r="N97" s="205"/>
      <c r="O97" s="206"/>
      <c r="P97" s="206"/>
      <c r="Q97" s="206"/>
      <c r="R97" s="124"/>
    </row>
    <row r="98" spans="2:21" s="1" customFormat="1" ht="21.75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 x14ac:dyDescent="0.3">
      <c r="B99" s="32"/>
      <c r="C99" s="117" t="s">
        <v>191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27"/>
      <c r="O99" s="230"/>
      <c r="P99" s="230"/>
      <c r="Q99" s="230"/>
      <c r="R99" s="34"/>
      <c r="T99" s="125"/>
      <c r="U99" s="126" t="s">
        <v>40</v>
      </c>
    </row>
    <row r="100" spans="2:21" s="1" customFormat="1" ht="18" customHeight="1" x14ac:dyDescent="0.3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 x14ac:dyDescent="0.3">
      <c r="B101" s="32"/>
      <c r="C101" s="108" t="s">
        <v>164</v>
      </c>
      <c r="D101" s="109"/>
      <c r="E101" s="109"/>
      <c r="F101" s="109"/>
      <c r="G101" s="109"/>
      <c r="H101" s="109"/>
      <c r="I101" s="109"/>
      <c r="J101" s="109"/>
      <c r="K101" s="109"/>
      <c r="L101" s="209"/>
      <c r="M101" s="209"/>
      <c r="N101" s="209"/>
      <c r="O101" s="209"/>
      <c r="P101" s="209"/>
      <c r="Q101" s="209"/>
      <c r="R101" s="34"/>
    </row>
    <row r="102" spans="2:21" s="1" customFormat="1" ht="6.95" customHeight="1" x14ac:dyDescent="0.3"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</row>
    <row r="106" spans="2:21" s="1" customFormat="1" ht="6.95" customHeight="1" x14ac:dyDescent="0.3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07" spans="2:21" s="1" customFormat="1" ht="36.950000000000003" customHeight="1" x14ac:dyDescent="0.3">
      <c r="B107" s="32"/>
      <c r="C107" s="174" t="s">
        <v>192</v>
      </c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34"/>
    </row>
    <row r="108" spans="2:21" s="1" customFormat="1" ht="6.95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21" s="1" customFormat="1" ht="30" customHeight="1" x14ac:dyDescent="0.3">
      <c r="B109" s="32"/>
      <c r="C109" s="29" t="s">
        <v>15</v>
      </c>
      <c r="D109" s="33"/>
      <c r="E109" s="33"/>
      <c r="F109" s="217" t="str">
        <f>F6</f>
        <v>Okresný úrad Košice - okolie, rekonštrukcia a modernizácia objektu</v>
      </c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33"/>
      <c r="R109" s="34"/>
    </row>
    <row r="110" spans="2:21" ht="30" customHeight="1" x14ac:dyDescent="0.3">
      <c r="B110" s="23"/>
      <c r="C110" s="29" t="s">
        <v>171</v>
      </c>
      <c r="D110" s="25"/>
      <c r="E110" s="25"/>
      <c r="F110" s="217" t="s">
        <v>172</v>
      </c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25"/>
      <c r="R110" s="24"/>
    </row>
    <row r="111" spans="2:21" ht="30" customHeight="1" x14ac:dyDescent="0.3">
      <c r="B111" s="23"/>
      <c r="C111" s="29" t="s">
        <v>173</v>
      </c>
      <c r="D111" s="25"/>
      <c r="E111" s="25"/>
      <c r="F111" s="217" t="s">
        <v>174</v>
      </c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25"/>
      <c r="R111" s="24"/>
    </row>
    <row r="112" spans="2:21" s="1" customFormat="1" ht="36.950000000000003" customHeight="1" x14ac:dyDescent="0.3">
      <c r="B112" s="32"/>
      <c r="C112" s="66" t="s">
        <v>175</v>
      </c>
      <c r="D112" s="33"/>
      <c r="E112" s="33"/>
      <c r="F112" s="190" t="str">
        <f>F9</f>
        <v>A. - Zateplenie obvodového plášťa</v>
      </c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33"/>
      <c r="R112" s="34"/>
    </row>
    <row r="113" spans="2:65" s="1" customFormat="1" ht="6.9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8" customHeight="1" x14ac:dyDescent="0.3">
      <c r="B114" s="32"/>
      <c r="C114" s="29" t="s">
        <v>19</v>
      </c>
      <c r="D114" s="33"/>
      <c r="E114" s="33"/>
      <c r="F114" s="27" t="str">
        <f>F11</f>
        <v>Košice, Hroncova 13, čís. parc.: 2616/1</v>
      </c>
      <c r="G114" s="33"/>
      <c r="H114" s="33"/>
      <c r="I114" s="33"/>
      <c r="J114" s="33"/>
      <c r="K114" s="29" t="s">
        <v>21</v>
      </c>
      <c r="L114" s="33"/>
      <c r="M114" s="220" t="str">
        <f>IF(O11="","",O11)</f>
        <v/>
      </c>
      <c r="N114" s="220"/>
      <c r="O114" s="220"/>
      <c r="P114" s="220"/>
      <c r="Q114" s="33"/>
      <c r="R114" s="34"/>
    </row>
    <row r="115" spans="2:65" s="1" customFormat="1" ht="6.95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5" x14ac:dyDescent="0.3">
      <c r="B116" s="32"/>
      <c r="C116" s="29" t="s">
        <v>22</v>
      </c>
      <c r="D116" s="33"/>
      <c r="E116" s="33"/>
      <c r="F116" s="27" t="str">
        <f>E14</f>
        <v>Ministerstvo vnútra SR,Pribinova 2, Bratislava</v>
      </c>
      <c r="G116" s="33"/>
      <c r="H116" s="33"/>
      <c r="I116" s="33"/>
      <c r="J116" s="33"/>
      <c r="K116" s="29" t="s">
        <v>29</v>
      </c>
      <c r="L116" s="33"/>
      <c r="M116" s="176" t="str">
        <f>E20</f>
        <v>Cobra Bauart s.r.o. Športová 40, Balog nad Ipľom</v>
      </c>
      <c r="N116" s="176"/>
      <c r="O116" s="176"/>
      <c r="P116" s="176"/>
      <c r="Q116" s="176"/>
      <c r="R116" s="34"/>
    </row>
    <row r="117" spans="2:65" s="1" customFormat="1" ht="14.45" customHeight="1" x14ac:dyDescent="0.3">
      <c r="B117" s="32"/>
      <c r="C117" s="29" t="s">
        <v>27</v>
      </c>
      <c r="D117" s="33"/>
      <c r="E117" s="33"/>
      <c r="F117" s="27" t="str">
        <f>IF(E17="","",E17)</f>
        <v xml:space="preserve"> </v>
      </c>
      <c r="G117" s="33"/>
      <c r="H117" s="33"/>
      <c r="I117" s="33"/>
      <c r="J117" s="33"/>
      <c r="K117" s="29" t="s">
        <v>35</v>
      </c>
      <c r="L117" s="33"/>
      <c r="M117" s="176" t="str">
        <f>E23</f>
        <v xml:space="preserve"> </v>
      </c>
      <c r="N117" s="176"/>
      <c r="O117" s="176"/>
      <c r="P117" s="176"/>
      <c r="Q117" s="176"/>
      <c r="R117" s="34"/>
    </row>
    <row r="118" spans="2:65" s="1" customFormat="1" ht="10.35" customHeight="1" x14ac:dyDescent="0.3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9" customFormat="1" ht="29.25" customHeight="1" x14ac:dyDescent="0.3">
      <c r="B119" s="127"/>
      <c r="C119" s="128" t="s">
        <v>193</v>
      </c>
      <c r="D119" s="129" t="s">
        <v>194</v>
      </c>
      <c r="E119" s="129" t="s">
        <v>58</v>
      </c>
      <c r="F119" s="231" t="s">
        <v>195</v>
      </c>
      <c r="G119" s="231"/>
      <c r="H119" s="231"/>
      <c r="I119" s="231"/>
      <c r="J119" s="129" t="s">
        <v>196</v>
      </c>
      <c r="K119" s="129" t="s">
        <v>197</v>
      </c>
      <c r="L119" s="231" t="s">
        <v>198</v>
      </c>
      <c r="M119" s="231"/>
      <c r="N119" s="231" t="s">
        <v>181</v>
      </c>
      <c r="O119" s="231"/>
      <c r="P119" s="231"/>
      <c r="Q119" s="232"/>
      <c r="R119" s="130"/>
      <c r="T119" s="73" t="s">
        <v>199</v>
      </c>
      <c r="U119" s="74" t="s">
        <v>40</v>
      </c>
      <c r="V119" s="74" t="s">
        <v>200</v>
      </c>
      <c r="W119" s="74" t="s">
        <v>201</v>
      </c>
      <c r="X119" s="74" t="s">
        <v>202</v>
      </c>
      <c r="Y119" s="74" t="s">
        <v>203</v>
      </c>
      <c r="Z119" s="74" t="s">
        <v>204</v>
      </c>
      <c r="AA119" s="75" t="s">
        <v>205</v>
      </c>
    </row>
    <row r="120" spans="2:65" s="1" customFormat="1" ht="29.25" customHeight="1" x14ac:dyDescent="0.35">
      <c r="B120" s="32"/>
      <c r="C120" s="77" t="s">
        <v>177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243"/>
      <c r="O120" s="244"/>
      <c r="P120" s="244"/>
      <c r="Q120" s="244"/>
      <c r="R120" s="34"/>
      <c r="T120" s="76"/>
      <c r="U120" s="48"/>
      <c r="V120" s="48"/>
      <c r="W120" s="131">
        <f>W121+W170</f>
        <v>305.14148399999999</v>
      </c>
      <c r="X120" s="48"/>
      <c r="Y120" s="131">
        <f>Y121+Y170</f>
        <v>0.56085165000000003</v>
      </c>
      <c r="Z120" s="48"/>
      <c r="AA120" s="132">
        <f>AA121+AA170</f>
        <v>0.16202720000000001</v>
      </c>
      <c r="AT120" s="19" t="s">
        <v>75</v>
      </c>
      <c r="AU120" s="19" t="s">
        <v>183</v>
      </c>
      <c r="BK120" s="133">
        <f>BK121+BK170</f>
        <v>0</v>
      </c>
    </row>
    <row r="121" spans="2:65" s="10" customFormat="1" ht="37.35" customHeight="1" x14ac:dyDescent="0.35">
      <c r="B121" s="134"/>
      <c r="C121" s="135"/>
      <c r="D121" s="136" t="s">
        <v>184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245"/>
      <c r="O121" s="228"/>
      <c r="P121" s="228"/>
      <c r="Q121" s="228"/>
      <c r="R121" s="137"/>
      <c r="T121" s="138"/>
      <c r="U121" s="135"/>
      <c r="V121" s="135"/>
      <c r="W121" s="139">
        <f>W122+W124+W126</f>
        <v>94.104000000000013</v>
      </c>
      <c r="X121" s="135"/>
      <c r="Y121" s="139">
        <f>Y122+Y124+Y126</f>
        <v>0.48599999999999999</v>
      </c>
      <c r="Z121" s="135"/>
      <c r="AA121" s="140">
        <f>AA122+AA124+AA126</f>
        <v>0</v>
      </c>
      <c r="AR121" s="141" t="s">
        <v>83</v>
      </c>
      <c r="AT121" s="142" t="s">
        <v>75</v>
      </c>
      <c r="AU121" s="142" t="s">
        <v>76</v>
      </c>
      <c r="AY121" s="141" t="s">
        <v>206</v>
      </c>
      <c r="BK121" s="143">
        <f>BK122+BK124+BK126</f>
        <v>0</v>
      </c>
    </row>
    <row r="122" spans="2:65" s="10" customFormat="1" ht="19.899999999999999" customHeight="1" x14ac:dyDescent="0.3">
      <c r="B122" s="134"/>
      <c r="C122" s="135"/>
      <c r="D122" s="144" t="s">
        <v>185</v>
      </c>
      <c r="E122" s="144"/>
      <c r="F122" s="144"/>
      <c r="G122" s="144"/>
      <c r="H122" s="144"/>
      <c r="I122" s="144"/>
      <c r="J122" s="144"/>
      <c r="K122" s="144"/>
      <c r="L122" s="144"/>
      <c r="M122" s="144"/>
      <c r="N122" s="246"/>
      <c r="O122" s="247"/>
      <c r="P122" s="247"/>
      <c r="Q122" s="247"/>
      <c r="R122" s="137"/>
      <c r="T122" s="138"/>
      <c r="U122" s="135"/>
      <c r="V122" s="135"/>
      <c r="W122" s="139">
        <f>W123</f>
        <v>0</v>
      </c>
      <c r="X122" s="135"/>
      <c r="Y122" s="139">
        <f>Y123</f>
        <v>0</v>
      </c>
      <c r="Z122" s="135"/>
      <c r="AA122" s="140">
        <f>AA123</f>
        <v>0</v>
      </c>
      <c r="AR122" s="141" t="s">
        <v>83</v>
      </c>
      <c r="AT122" s="142" t="s">
        <v>75</v>
      </c>
      <c r="AU122" s="142" t="s">
        <v>83</v>
      </c>
      <c r="AY122" s="141" t="s">
        <v>206</v>
      </c>
      <c r="BK122" s="143">
        <f>BK123</f>
        <v>0</v>
      </c>
    </row>
    <row r="123" spans="2:65" s="1" customFormat="1" ht="38.25" customHeight="1" x14ac:dyDescent="0.3">
      <c r="B123" s="145"/>
      <c r="C123" s="146" t="s">
        <v>83</v>
      </c>
      <c r="D123" s="146" t="s">
        <v>207</v>
      </c>
      <c r="E123" s="147" t="s">
        <v>208</v>
      </c>
      <c r="F123" s="233" t="s">
        <v>209</v>
      </c>
      <c r="G123" s="233"/>
      <c r="H123" s="233"/>
      <c r="I123" s="233"/>
      <c r="J123" s="148" t="s">
        <v>210</v>
      </c>
      <c r="K123" s="149">
        <v>635.404</v>
      </c>
      <c r="L123" s="234"/>
      <c r="M123" s="234"/>
      <c r="N123" s="235"/>
      <c r="O123" s="235"/>
      <c r="P123" s="235"/>
      <c r="Q123" s="235"/>
      <c r="R123" s="150"/>
      <c r="T123" s="151" t="s">
        <v>5</v>
      </c>
      <c r="U123" s="41" t="s">
        <v>43</v>
      </c>
      <c r="V123" s="152">
        <v>0</v>
      </c>
      <c r="W123" s="152">
        <f>V123*K123</f>
        <v>0</v>
      </c>
      <c r="X123" s="152">
        <v>0</v>
      </c>
      <c r="Y123" s="152">
        <f>X123*K123</f>
        <v>0</v>
      </c>
      <c r="Z123" s="152">
        <v>0</v>
      </c>
      <c r="AA123" s="153">
        <f>Z123*K123</f>
        <v>0</v>
      </c>
      <c r="AC123" s="168">
        <f>N120/(K132+K133+K134+K136+K137+K141)</f>
        <v>0</v>
      </c>
      <c r="AR123" s="19" t="s">
        <v>96</v>
      </c>
      <c r="AT123" s="19" t="s">
        <v>207</v>
      </c>
      <c r="AU123" s="19" t="s">
        <v>87</v>
      </c>
      <c r="AY123" s="19" t="s">
        <v>206</v>
      </c>
      <c r="BE123" s="154">
        <f>IF(U123="základná",N123,0)</f>
        <v>0</v>
      </c>
      <c r="BF123" s="154">
        <f>IF(U123="znížená",N123,0)</f>
        <v>0</v>
      </c>
      <c r="BG123" s="154">
        <f>IF(U123="zákl. prenesená",N123,0)</f>
        <v>0</v>
      </c>
      <c r="BH123" s="154">
        <f>IF(U123="zníž. prenesená",N123,0)</f>
        <v>0</v>
      </c>
      <c r="BI123" s="154">
        <f>IF(U123="nulová",N123,0)</f>
        <v>0</v>
      </c>
      <c r="BJ123" s="19" t="s">
        <v>87</v>
      </c>
      <c r="BK123" s="155">
        <f>ROUND(L123*K123,3)</f>
        <v>0</v>
      </c>
      <c r="BL123" s="19" t="s">
        <v>96</v>
      </c>
      <c r="BM123" s="19" t="s">
        <v>87</v>
      </c>
    </row>
    <row r="124" spans="2:65" s="10" customFormat="1" ht="29.85" customHeight="1" x14ac:dyDescent="0.3">
      <c r="B124" s="134"/>
      <c r="C124" s="135"/>
      <c r="D124" s="144" t="s">
        <v>186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240"/>
      <c r="O124" s="239"/>
      <c r="P124" s="239"/>
      <c r="Q124" s="239"/>
      <c r="R124" s="137"/>
      <c r="T124" s="138"/>
      <c r="U124" s="135"/>
      <c r="V124" s="135"/>
      <c r="W124" s="139">
        <f>W125</f>
        <v>0</v>
      </c>
      <c r="X124" s="135"/>
      <c r="Y124" s="139">
        <f>Y125</f>
        <v>0</v>
      </c>
      <c r="Z124" s="135"/>
      <c r="AA124" s="140">
        <f>AA125</f>
        <v>0</v>
      </c>
      <c r="AR124" s="141" t="s">
        <v>83</v>
      </c>
      <c r="AT124" s="142" t="s">
        <v>75</v>
      </c>
      <c r="AU124" s="142" t="s">
        <v>83</v>
      </c>
      <c r="AY124" s="141" t="s">
        <v>206</v>
      </c>
      <c r="BK124" s="143">
        <f>BK125</f>
        <v>0</v>
      </c>
    </row>
    <row r="125" spans="2:65" s="1" customFormat="1" ht="51" customHeight="1" x14ac:dyDescent="0.3">
      <c r="B125" s="145"/>
      <c r="C125" s="146" t="s">
        <v>87</v>
      </c>
      <c r="D125" s="146" t="s">
        <v>207</v>
      </c>
      <c r="E125" s="147" t="s">
        <v>211</v>
      </c>
      <c r="F125" s="233" t="s">
        <v>212</v>
      </c>
      <c r="G125" s="233"/>
      <c r="H125" s="233"/>
      <c r="I125" s="233"/>
      <c r="J125" s="148" t="s">
        <v>213</v>
      </c>
      <c r="K125" s="149">
        <v>0.45</v>
      </c>
      <c r="L125" s="234"/>
      <c r="M125" s="234"/>
      <c r="N125" s="235"/>
      <c r="O125" s="235"/>
      <c r="P125" s="235"/>
      <c r="Q125" s="235"/>
      <c r="R125" s="150"/>
      <c r="T125" s="151" t="s">
        <v>5</v>
      </c>
      <c r="U125" s="41" t="s">
        <v>43</v>
      </c>
      <c r="V125" s="152">
        <v>0</v>
      </c>
      <c r="W125" s="152">
        <f>V125*K125</f>
        <v>0</v>
      </c>
      <c r="X125" s="152">
        <v>0</v>
      </c>
      <c r="Y125" s="152">
        <f>X125*K125</f>
        <v>0</v>
      </c>
      <c r="Z125" s="152">
        <v>0</v>
      </c>
      <c r="AA125" s="153">
        <f>Z125*K125</f>
        <v>0</v>
      </c>
      <c r="AR125" s="19" t="s">
        <v>96</v>
      </c>
      <c r="AT125" s="19" t="s">
        <v>207</v>
      </c>
      <c r="AU125" s="19" t="s">
        <v>87</v>
      </c>
      <c r="AY125" s="19" t="s">
        <v>206</v>
      </c>
      <c r="BE125" s="154">
        <f>IF(U125="základná",N125,0)</f>
        <v>0</v>
      </c>
      <c r="BF125" s="154">
        <f>IF(U125="znížená",N125,0)</f>
        <v>0</v>
      </c>
      <c r="BG125" s="154">
        <f>IF(U125="zákl. prenesená",N125,0)</f>
        <v>0</v>
      </c>
      <c r="BH125" s="154">
        <f>IF(U125="zníž. prenesená",N125,0)</f>
        <v>0</v>
      </c>
      <c r="BI125" s="154">
        <f>IF(U125="nulová",N125,0)</f>
        <v>0</v>
      </c>
      <c r="BJ125" s="19" t="s">
        <v>87</v>
      </c>
      <c r="BK125" s="155">
        <f>ROUND(L125*K125,3)</f>
        <v>0</v>
      </c>
      <c r="BL125" s="19" t="s">
        <v>96</v>
      </c>
      <c r="BM125" s="19" t="s">
        <v>96</v>
      </c>
    </row>
    <row r="126" spans="2:65" s="10" customFormat="1" ht="29.85" customHeight="1" x14ac:dyDescent="0.3">
      <c r="B126" s="134"/>
      <c r="C126" s="135"/>
      <c r="D126" s="144" t="s">
        <v>187</v>
      </c>
      <c r="E126" s="144"/>
      <c r="F126" s="144"/>
      <c r="G126" s="144"/>
      <c r="H126" s="144"/>
      <c r="I126" s="144"/>
      <c r="J126" s="144"/>
      <c r="K126" s="144"/>
      <c r="L126" s="144"/>
      <c r="M126" s="144"/>
      <c r="N126" s="240"/>
      <c r="O126" s="239"/>
      <c r="P126" s="239"/>
      <c r="Q126" s="239"/>
      <c r="R126" s="137"/>
      <c r="T126" s="138"/>
      <c r="U126" s="135"/>
      <c r="V126" s="135"/>
      <c r="W126" s="139">
        <f>SUM(W127:W169)</f>
        <v>94.104000000000013</v>
      </c>
      <c r="X126" s="135"/>
      <c r="Y126" s="139">
        <f>SUM(Y127:Y169)</f>
        <v>0.48599999999999999</v>
      </c>
      <c r="Z126" s="135"/>
      <c r="AA126" s="140">
        <f>SUM(AA127:AA169)</f>
        <v>0</v>
      </c>
      <c r="AR126" s="141" t="s">
        <v>83</v>
      </c>
      <c r="AT126" s="142" t="s">
        <v>75</v>
      </c>
      <c r="AU126" s="142" t="s">
        <v>83</v>
      </c>
      <c r="AY126" s="141" t="s">
        <v>206</v>
      </c>
      <c r="BK126" s="143">
        <f>SUM(BK127:BK169)</f>
        <v>0</v>
      </c>
    </row>
    <row r="127" spans="2:65" s="1" customFormat="1" ht="25.5" customHeight="1" x14ac:dyDescent="0.3">
      <c r="B127" s="145"/>
      <c r="C127" s="156" t="s">
        <v>91</v>
      </c>
      <c r="D127" s="156" t="s">
        <v>214</v>
      </c>
      <c r="E127" s="157" t="s">
        <v>215</v>
      </c>
      <c r="F127" s="236" t="s">
        <v>216</v>
      </c>
      <c r="G127" s="236"/>
      <c r="H127" s="236"/>
      <c r="I127" s="236"/>
      <c r="J127" s="158" t="s">
        <v>217</v>
      </c>
      <c r="K127" s="159">
        <v>125</v>
      </c>
      <c r="L127" s="237"/>
      <c r="M127" s="237"/>
      <c r="N127" s="238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 t="shared" ref="W127:W169" si="0">V127*K127</f>
        <v>0</v>
      </c>
      <c r="X127" s="152">
        <v>0</v>
      </c>
      <c r="Y127" s="152">
        <f t="shared" ref="Y127:Y169" si="1">X127*K127</f>
        <v>0</v>
      </c>
      <c r="Z127" s="152">
        <v>0</v>
      </c>
      <c r="AA127" s="153">
        <f t="shared" ref="AA127:AA169" si="2">Z127*K127</f>
        <v>0</v>
      </c>
      <c r="AR127" s="19" t="s">
        <v>218</v>
      </c>
      <c r="AT127" s="19" t="s">
        <v>214</v>
      </c>
      <c r="AU127" s="19" t="s">
        <v>87</v>
      </c>
      <c r="AY127" s="19" t="s">
        <v>206</v>
      </c>
      <c r="BE127" s="154">
        <f t="shared" ref="BE127:BE169" si="3">IF(U127="základná",N127,0)</f>
        <v>0</v>
      </c>
      <c r="BF127" s="154">
        <f t="shared" ref="BF127:BF169" si="4">IF(U127="znížená",N127,0)</f>
        <v>0</v>
      </c>
      <c r="BG127" s="154">
        <f t="shared" ref="BG127:BG169" si="5">IF(U127="zákl. prenesená",N127,0)</f>
        <v>0</v>
      </c>
      <c r="BH127" s="154">
        <f t="shared" ref="BH127:BH169" si="6">IF(U127="zníž. prenesená",N127,0)</f>
        <v>0</v>
      </c>
      <c r="BI127" s="154">
        <f t="shared" ref="BI127:BI169" si="7">IF(U127="nulová",N127,0)</f>
        <v>0</v>
      </c>
      <c r="BJ127" s="19" t="s">
        <v>87</v>
      </c>
      <c r="BK127" s="155">
        <f t="shared" ref="BK127:BK169" si="8">ROUND(L127*K127,3)</f>
        <v>0</v>
      </c>
      <c r="BL127" s="19" t="s">
        <v>96</v>
      </c>
      <c r="BM127" s="19" t="s">
        <v>219</v>
      </c>
    </row>
    <row r="128" spans="2:65" s="1" customFormat="1" ht="25.5" customHeight="1" x14ac:dyDescent="0.3">
      <c r="B128" s="145"/>
      <c r="C128" s="156" t="s">
        <v>96</v>
      </c>
      <c r="D128" s="156" t="s">
        <v>214</v>
      </c>
      <c r="E128" s="157" t="s">
        <v>220</v>
      </c>
      <c r="F128" s="236" t="s">
        <v>221</v>
      </c>
      <c r="G128" s="236"/>
      <c r="H128" s="236"/>
      <c r="I128" s="236"/>
      <c r="J128" s="158" t="s">
        <v>217</v>
      </c>
      <c r="K128" s="159">
        <v>372.06</v>
      </c>
      <c r="L128" s="237"/>
      <c r="M128" s="237"/>
      <c r="N128" s="238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218</v>
      </c>
      <c r="AT128" s="19" t="s">
        <v>214</v>
      </c>
      <c r="AU128" s="19" t="s">
        <v>87</v>
      </c>
      <c r="AY128" s="19" t="s">
        <v>206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87</v>
      </c>
      <c r="BK128" s="155">
        <f t="shared" si="8"/>
        <v>0</v>
      </c>
      <c r="BL128" s="19" t="s">
        <v>96</v>
      </c>
      <c r="BM128" s="19" t="s">
        <v>218</v>
      </c>
    </row>
    <row r="129" spans="2:65" s="1" customFormat="1" ht="16.5" customHeight="1" x14ac:dyDescent="0.3">
      <c r="B129" s="145"/>
      <c r="C129" s="156" t="s">
        <v>222</v>
      </c>
      <c r="D129" s="156" t="s">
        <v>214</v>
      </c>
      <c r="E129" s="157" t="s">
        <v>223</v>
      </c>
      <c r="F129" s="236" t="s">
        <v>224</v>
      </c>
      <c r="G129" s="236"/>
      <c r="H129" s="236"/>
      <c r="I129" s="236"/>
      <c r="J129" s="158" t="s">
        <v>217</v>
      </c>
      <c r="K129" s="159">
        <v>664.84</v>
      </c>
      <c r="L129" s="237"/>
      <c r="M129" s="237"/>
      <c r="N129" s="238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 t="shared" si="0"/>
        <v>0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218</v>
      </c>
      <c r="AT129" s="19" t="s">
        <v>214</v>
      </c>
      <c r="AU129" s="19" t="s">
        <v>87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96</v>
      </c>
      <c r="BM129" s="19" t="s">
        <v>225</v>
      </c>
    </row>
    <row r="130" spans="2:65" s="1" customFormat="1" ht="25.5" customHeight="1" x14ac:dyDescent="0.3">
      <c r="B130" s="145"/>
      <c r="C130" s="156" t="s">
        <v>219</v>
      </c>
      <c r="D130" s="156" t="s">
        <v>214</v>
      </c>
      <c r="E130" s="157" t="s">
        <v>226</v>
      </c>
      <c r="F130" s="236" t="s">
        <v>227</v>
      </c>
      <c r="G130" s="236"/>
      <c r="H130" s="236"/>
      <c r="I130" s="236"/>
      <c r="J130" s="158" t="s">
        <v>217</v>
      </c>
      <c r="K130" s="159">
        <v>2095.7399999999998</v>
      </c>
      <c r="L130" s="237"/>
      <c r="M130" s="237"/>
      <c r="N130" s="238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218</v>
      </c>
      <c r="AT130" s="19" t="s">
        <v>214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96</v>
      </c>
      <c r="BM130" s="19" t="s">
        <v>228</v>
      </c>
    </row>
    <row r="131" spans="2:65" s="1" customFormat="1" ht="63.75" customHeight="1" x14ac:dyDescent="0.3">
      <c r="B131" s="145"/>
      <c r="C131" s="146" t="s">
        <v>229</v>
      </c>
      <c r="D131" s="146" t="s">
        <v>207</v>
      </c>
      <c r="E131" s="147" t="s">
        <v>230</v>
      </c>
      <c r="F131" s="233" t="s">
        <v>231</v>
      </c>
      <c r="G131" s="233"/>
      <c r="H131" s="233"/>
      <c r="I131" s="233"/>
      <c r="J131" s="148" t="s">
        <v>210</v>
      </c>
      <c r="K131" s="149">
        <v>2680.203</v>
      </c>
      <c r="L131" s="234"/>
      <c r="M131" s="234"/>
      <c r="N131" s="235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96</v>
      </c>
      <c r="AT131" s="19" t="s">
        <v>207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96</v>
      </c>
      <c r="BM131" s="19" t="s">
        <v>232</v>
      </c>
    </row>
    <row r="132" spans="2:65" s="1" customFormat="1" ht="63.75" customHeight="1" x14ac:dyDescent="0.3">
      <c r="B132" s="145"/>
      <c r="C132" s="146" t="s">
        <v>218</v>
      </c>
      <c r="D132" s="146" t="s">
        <v>207</v>
      </c>
      <c r="E132" s="147" t="s">
        <v>233</v>
      </c>
      <c r="F132" s="233" t="s">
        <v>234</v>
      </c>
      <c r="G132" s="233"/>
      <c r="H132" s="233"/>
      <c r="I132" s="233"/>
      <c r="J132" s="148" t="s">
        <v>210</v>
      </c>
      <c r="K132" s="149">
        <v>2057.9169999999999</v>
      </c>
      <c r="L132" s="234"/>
      <c r="M132" s="234"/>
      <c r="N132" s="235"/>
      <c r="O132" s="235"/>
      <c r="P132" s="235"/>
      <c r="Q132" s="235"/>
      <c r="R132" s="150"/>
      <c r="T132" s="151" t="s">
        <v>5</v>
      </c>
      <c r="U132" s="41" t="s">
        <v>43</v>
      </c>
      <c r="V132" s="152">
        <v>0</v>
      </c>
      <c r="W132" s="152">
        <f t="shared" si="0"/>
        <v>0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96</v>
      </c>
      <c r="AT132" s="19" t="s">
        <v>207</v>
      </c>
      <c r="AU132" s="19" t="s">
        <v>87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96</v>
      </c>
      <c r="BM132" s="19" t="s">
        <v>235</v>
      </c>
    </row>
    <row r="133" spans="2:65" s="1" customFormat="1" ht="63.75" customHeight="1" x14ac:dyDescent="0.3">
      <c r="B133" s="145"/>
      <c r="C133" s="146" t="s">
        <v>236</v>
      </c>
      <c r="D133" s="146" t="s">
        <v>207</v>
      </c>
      <c r="E133" s="147" t="s">
        <v>237</v>
      </c>
      <c r="F133" s="233" t="s">
        <v>238</v>
      </c>
      <c r="G133" s="233"/>
      <c r="H133" s="233"/>
      <c r="I133" s="233"/>
      <c r="J133" s="148" t="s">
        <v>210</v>
      </c>
      <c r="K133" s="149">
        <v>31.521000000000001</v>
      </c>
      <c r="L133" s="234"/>
      <c r="M133" s="234"/>
      <c r="N133" s="235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0</v>
      </c>
      <c r="Y133" s="152">
        <f t="shared" si="1"/>
        <v>0</v>
      </c>
      <c r="Z133" s="152">
        <v>0</v>
      </c>
      <c r="AA133" s="153">
        <f t="shared" si="2"/>
        <v>0</v>
      </c>
      <c r="AR133" s="19" t="s">
        <v>96</v>
      </c>
      <c r="AT133" s="19" t="s">
        <v>207</v>
      </c>
      <c r="AU133" s="19" t="s">
        <v>87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96</v>
      </c>
      <c r="BM133" s="19" t="s">
        <v>239</v>
      </c>
    </row>
    <row r="134" spans="2:65" s="1" customFormat="1" ht="51" customHeight="1" x14ac:dyDescent="0.3">
      <c r="B134" s="145"/>
      <c r="C134" s="146" t="s">
        <v>225</v>
      </c>
      <c r="D134" s="146" t="s">
        <v>207</v>
      </c>
      <c r="E134" s="147" t="s">
        <v>240</v>
      </c>
      <c r="F134" s="233" t="s">
        <v>241</v>
      </c>
      <c r="G134" s="233"/>
      <c r="H134" s="233"/>
      <c r="I134" s="233"/>
      <c r="J134" s="148" t="s">
        <v>210</v>
      </c>
      <c r="K134" s="149">
        <v>650.76499999999999</v>
      </c>
      <c r="L134" s="234"/>
      <c r="M134" s="234"/>
      <c r="N134" s="235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 t="shared" si="0"/>
        <v>0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96</v>
      </c>
      <c r="AT134" s="19" t="s">
        <v>207</v>
      </c>
      <c r="AU134" s="19" t="s">
        <v>87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96</v>
      </c>
      <c r="BM134" s="19" t="s">
        <v>10</v>
      </c>
    </row>
    <row r="135" spans="2:65" s="1" customFormat="1" ht="63.75" customHeight="1" x14ac:dyDescent="0.3">
      <c r="B135" s="145"/>
      <c r="C135" s="146" t="s">
        <v>242</v>
      </c>
      <c r="D135" s="146" t="s">
        <v>207</v>
      </c>
      <c r="E135" s="147" t="s">
        <v>243</v>
      </c>
      <c r="F135" s="233" t="s">
        <v>244</v>
      </c>
      <c r="G135" s="233"/>
      <c r="H135" s="233"/>
      <c r="I135" s="233"/>
      <c r="J135" s="148" t="s">
        <v>210</v>
      </c>
      <c r="K135" s="149">
        <v>181.51</v>
      </c>
      <c r="L135" s="234"/>
      <c r="M135" s="234"/>
      <c r="N135" s="235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0</v>
      </c>
      <c r="Y135" s="152">
        <f t="shared" si="1"/>
        <v>0</v>
      </c>
      <c r="Z135" s="152">
        <v>0</v>
      </c>
      <c r="AA135" s="153">
        <f t="shared" si="2"/>
        <v>0</v>
      </c>
      <c r="AR135" s="19" t="s">
        <v>96</v>
      </c>
      <c r="AT135" s="19" t="s">
        <v>207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96</v>
      </c>
      <c r="BM135" s="19" t="s">
        <v>245</v>
      </c>
    </row>
    <row r="136" spans="2:65" s="1" customFormat="1" ht="38.25" customHeight="1" x14ac:dyDescent="0.3">
      <c r="B136" s="145"/>
      <c r="C136" s="146" t="s">
        <v>228</v>
      </c>
      <c r="D136" s="146" t="s">
        <v>207</v>
      </c>
      <c r="E136" s="147" t="s">
        <v>246</v>
      </c>
      <c r="F136" s="233" t="s">
        <v>247</v>
      </c>
      <c r="G136" s="233"/>
      <c r="H136" s="233"/>
      <c r="I136" s="233"/>
      <c r="J136" s="148" t="s">
        <v>210</v>
      </c>
      <c r="K136" s="149">
        <v>138.88999999999999</v>
      </c>
      <c r="L136" s="234"/>
      <c r="M136" s="234"/>
      <c r="N136" s="235"/>
      <c r="O136" s="235"/>
      <c r="P136" s="235"/>
      <c r="Q136" s="235"/>
      <c r="R136" s="150"/>
      <c r="T136" s="151" t="s">
        <v>5</v>
      </c>
      <c r="U136" s="41" t="s">
        <v>43</v>
      </c>
      <c r="V136" s="152">
        <v>0</v>
      </c>
      <c r="W136" s="152">
        <f t="shared" si="0"/>
        <v>0</v>
      </c>
      <c r="X136" s="152">
        <v>0</v>
      </c>
      <c r="Y136" s="152">
        <f t="shared" si="1"/>
        <v>0</v>
      </c>
      <c r="Z136" s="152">
        <v>0</v>
      </c>
      <c r="AA136" s="153">
        <f t="shared" si="2"/>
        <v>0</v>
      </c>
      <c r="AR136" s="19" t="s">
        <v>96</v>
      </c>
      <c r="AT136" s="19" t="s">
        <v>207</v>
      </c>
      <c r="AU136" s="19" t="s">
        <v>87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96</v>
      </c>
      <c r="BM136" s="19" t="s">
        <v>248</v>
      </c>
    </row>
    <row r="137" spans="2:65" s="1" customFormat="1" ht="63.75" customHeight="1" x14ac:dyDescent="0.3">
      <c r="B137" s="145"/>
      <c r="C137" s="146" t="s">
        <v>249</v>
      </c>
      <c r="D137" s="146" t="s">
        <v>207</v>
      </c>
      <c r="E137" s="147" t="s">
        <v>250</v>
      </c>
      <c r="F137" s="233" t="s">
        <v>251</v>
      </c>
      <c r="G137" s="233"/>
      <c r="H137" s="233"/>
      <c r="I137" s="233"/>
      <c r="J137" s="148" t="s">
        <v>210</v>
      </c>
      <c r="K137" s="149">
        <v>42.62</v>
      </c>
      <c r="L137" s="234"/>
      <c r="M137" s="234"/>
      <c r="N137" s="235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 t="shared" si="0"/>
        <v>0</v>
      </c>
      <c r="X137" s="152">
        <v>0</v>
      </c>
      <c r="Y137" s="152">
        <f t="shared" si="1"/>
        <v>0</v>
      </c>
      <c r="Z137" s="152">
        <v>0</v>
      </c>
      <c r="AA137" s="153">
        <f t="shared" si="2"/>
        <v>0</v>
      </c>
      <c r="AR137" s="19" t="s">
        <v>96</v>
      </c>
      <c r="AT137" s="19" t="s">
        <v>207</v>
      </c>
      <c r="AU137" s="19" t="s">
        <v>87</v>
      </c>
      <c r="AY137" s="19" t="s">
        <v>206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87</v>
      </c>
      <c r="BK137" s="155">
        <f t="shared" si="8"/>
        <v>0</v>
      </c>
      <c r="BL137" s="19" t="s">
        <v>96</v>
      </c>
      <c r="BM137" s="19" t="s">
        <v>252</v>
      </c>
    </row>
    <row r="138" spans="2:65" s="1" customFormat="1" ht="25.5" customHeight="1" x14ac:dyDescent="0.3">
      <c r="B138" s="145"/>
      <c r="C138" s="146" t="s">
        <v>232</v>
      </c>
      <c r="D138" s="146" t="s">
        <v>207</v>
      </c>
      <c r="E138" s="147" t="s">
        <v>253</v>
      </c>
      <c r="F138" s="233" t="s">
        <v>254</v>
      </c>
      <c r="G138" s="233"/>
      <c r="H138" s="233"/>
      <c r="I138" s="233"/>
      <c r="J138" s="148" t="s">
        <v>210</v>
      </c>
      <c r="K138" s="149">
        <v>2648.6819999999998</v>
      </c>
      <c r="L138" s="234"/>
      <c r="M138" s="234"/>
      <c r="N138" s="235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 t="shared" si="0"/>
        <v>0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96</v>
      </c>
      <c r="AT138" s="19" t="s">
        <v>207</v>
      </c>
      <c r="AU138" s="19" t="s">
        <v>87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96</v>
      </c>
      <c r="BM138" s="19" t="s">
        <v>255</v>
      </c>
    </row>
    <row r="139" spans="2:65" s="1" customFormat="1" ht="25.5" customHeight="1" x14ac:dyDescent="0.3">
      <c r="B139" s="145"/>
      <c r="C139" s="146" t="s">
        <v>256</v>
      </c>
      <c r="D139" s="146" t="s">
        <v>207</v>
      </c>
      <c r="E139" s="147" t="s">
        <v>257</v>
      </c>
      <c r="F139" s="233" t="s">
        <v>258</v>
      </c>
      <c r="G139" s="233"/>
      <c r="H139" s="233"/>
      <c r="I139" s="233"/>
      <c r="J139" s="148" t="s">
        <v>210</v>
      </c>
      <c r="K139" s="149">
        <v>191.51</v>
      </c>
      <c r="L139" s="234"/>
      <c r="M139" s="234"/>
      <c r="N139" s="235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96</v>
      </c>
      <c r="AT139" s="19" t="s">
        <v>207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96</v>
      </c>
      <c r="BM139" s="19" t="s">
        <v>259</v>
      </c>
    </row>
    <row r="140" spans="2:65" s="1" customFormat="1" ht="25.5" customHeight="1" x14ac:dyDescent="0.3">
      <c r="B140" s="145"/>
      <c r="C140" s="146" t="s">
        <v>235</v>
      </c>
      <c r="D140" s="146" t="s">
        <v>207</v>
      </c>
      <c r="E140" s="147" t="s">
        <v>260</v>
      </c>
      <c r="F140" s="233" t="s">
        <v>261</v>
      </c>
      <c r="G140" s="233"/>
      <c r="H140" s="233"/>
      <c r="I140" s="233"/>
      <c r="J140" s="148" t="s">
        <v>217</v>
      </c>
      <c r="K140" s="149">
        <v>725.14</v>
      </c>
      <c r="L140" s="234"/>
      <c r="M140" s="234"/>
      <c r="N140" s="235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96</v>
      </c>
      <c r="AT140" s="19" t="s">
        <v>207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96</v>
      </c>
      <c r="BM140" s="19" t="s">
        <v>262</v>
      </c>
    </row>
    <row r="141" spans="2:65" s="1" customFormat="1" ht="63.75" customHeight="1" x14ac:dyDescent="0.3">
      <c r="B141" s="145"/>
      <c r="C141" s="146" t="s">
        <v>263</v>
      </c>
      <c r="D141" s="146" t="s">
        <v>207</v>
      </c>
      <c r="E141" s="147" t="s">
        <v>264</v>
      </c>
      <c r="F141" s="233" t="s">
        <v>265</v>
      </c>
      <c r="G141" s="233"/>
      <c r="H141" s="233"/>
      <c r="I141" s="233"/>
      <c r="J141" s="148" t="s">
        <v>210</v>
      </c>
      <c r="K141" s="149">
        <v>69.575000000000003</v>
      </c>
      <c r="L141" s="234"/>
      <c r="M141" s="234"/>
      <c r="N141" s="235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si="0"/>
        <v>0</v>
      </c>
      <c r="X141" s="152">
        <v>0</v>
      </c>
      <c r="Y141" s="152">
        <f t="shared" si="1"/>
        <v>0</v>
      </c>
      <c r="Z141" s="152">
        <v>0</v>
      </c>
      <c r="AA141" s="153">
        <f t="shared" si="2"/>
        <v>0</v>
      </c>
      <c r="AR141" s="19" t="s">
        <v>96</v>
      </c>
      <c r="AT141" s="19" t="s">
        <v>207</v>
      </c>
      <c r="AU141" s="19" t="s">
        <v>87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96</v>
      </c>
      <c r="BM141" s="19" t="s">
        <v>266</v>
      </c>
    </row>
    <row r="142" spans="2:65" s="1" customFormat="1" ht="28.5" customHeight="1" x14ac:dyDescent="0.3">
      <c r="B142" s="145"/>
      <c r="C142" s="144" t="s">
        <v>463</v>
      </c>
      <c r="D142" s="144"/>
      <c r="E142" s="144"/>
      <c r="F142" s="144"/>
      <c r="G142" s="144"/>
      <c r="H142" s="144"/>
      <c r="I142" s="144"/>
      <c r="J142" s="144"/>
      <c r="K142" s="144"/>
      <c r="L142" s="144"/>
      <c r="M142" s="166"/>
      <c r="N142" s="239"/>
      <c r="O142" s="239"/>
      <c r="P142" s="239"/>
      <c r="Q142" s="239"/>
      <c r="R142" s="150"/>
      <c r="T142" s="151"/>
      <c r="U142" s="41"/>
      <c r="V142" s="152"/>
      <c r="W142" s="152"/>
      <c r="X142" s="152"/>
      <c r="Y142" s="152"/>
      <c r="Z142" s="152"/>
      <c r="AA142" s="153"/>
      <c r="AR142" s="19"/>
      <c r="AT142" s="19"/>
      <c r="AU142" s="19"/>
      <c r="AY142" s="19"/>
      <c r="BE142" s="154"/>
      <c r="BF142" s="154"/>
      <c r="BG142" s="154"/>
      <c r="BH142" s="154"/>
      <c r="BI142" s="154"/>
      <c r="BJ142" s="19"/>
      <c r="BK142" s="155"/>
      <c r="BL142" s="19"/>
      <c r="BM142" s="19"/>
    </row>
    <row r="143" spans="2:65" s="1" customFormat="1" ht="38.25" customHeight="1" x14ac:dyDescent="0.3">
      <c r="B143" s="145"/>
      <c r="C143" s="146" t="s">
        <v>239</v>
      </c>
      <c r="D143" s="146" t="s">
        <v>207</v>
      </c>
      <c r="E143" s="147" t="s">
        <v>267</v>
      </c>
      <c r="F143" s="233" t="s">
        <v>268</v>
      </c>
      <c r="G143" s="233"/>
      <c r="H143" s="233"/>
      <c r="I143" s="233"/>
      <c r="J143" s="148" t="s">
        <v>210</v>
      </c>
      <c r="K143" s="149">
        <v>2497</v>
      </c>
      <c r="L143" s="234"/>
      <c r="M143" s="234"/>
      <c r="N143" s="235"/>
      <c r="O143" s="235"/>
      <c r="P143" s="235"/>
      <c r="Q143" s="235"/>
      <c r="R143" s="150"/>
      <c r="T143" s="151" t="s">
        <v>5</v>
      </c>
      <c r="U143" s="41" t="s">
        <v>43</v>
      </c>
      <c r="V143" s="152">
        <v>0</v>
      </c>
      <c r="W143" s="152">
        <f t="shared" si="0"/>
        <v>0</v>
      </c>
      <c r="X143" s="152">
        <v>0</v>
      </c>
      <c r="Y143" s="152">
        <f t="shared" si="1"/>
        <v>0</v>
      </c>
      <c r="Z143" s="152">
        <v>0</v>
      </c>
      <c r="AA143" s="153">
        <f t="shared" si="2"/>
        <v>0</v>
      </c>
      <c r="AR143" s="19" t="s">
        <v>96</v>
      </c>
      <c r="AT143" s="19" t="s">
        <v>207</v>
      </c>
      <c r="AU143" s="19" t="s">
        <v>87</v>
      </c>
      <c r="AY143" s="19" t="s">
        <v>206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87</v>
      </c>
      <c r="BK143" s="155">
        <f t="shared" si="8"/>
        <v>0</v>
      </c>
      <c r="BL143" s="19" t="s">
        <v>96</v>
      </c>
      <c r="BM143" s="19" t="s">
        <v>269</v>
      </c>
    </row>
    <row r="144" spans="2:65" s="1" customFormat="1" ht="25.5" customHeight="1" x14ac:dyDescent="0.3">
      <c r="B144" s="145"/>
      <c r="C144" s="146" t="s">
        <v>270</v>
      </c>
      <c r="D144" s="146" t="s">
        <v>207</v>
      </c>
      <c r="E144" s="147" t="s">
        <v>271</v>
      </c>
      <c r="F144" s="233" t="s">
        <v>272</v>
      </c>
      <c r="G144" s="233"/>
      <c r="H144" s="233"/>
      <c r="I144" s="233"/>
      <c r="J144" s="148" t="s">
        <v>217</v>
      </c>
      <c r="K144" s="149">
        <v>1234</v>
      </c>
      <c r="L144" s="234"/>
      <c r="M144" s="234"/>
      <c r="N144" s="235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 t="shared" si="0"/>
        <v>0</v>
      </c>
      <c r="X144" s="152">
        <v>0</v>
      </c>
      <c r="Y144" s="152">
        <f t="shared" si="1"/>
        <v>0</v>
      </c>
      <c r="Z144" s="152">
        <v>0</v>
      </c>
      <c r="AA144" s="153">
        <f t="shared" si="2"/>
        <v>0</v>
      </c>
      <c r="AR144" s="19" t="s">
        <v>96</v>
      </c>
      <c r="AT144" s="19" t="s">
        <v>207</v>
      </c>
      <c r="AU144" s="19" t="s">
        <v>87</v>
      </c>
      <c r="AY144" s="19" t="s">
        <v>206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87</v>
      </c>
      <c r="BK144" s="155">
        <f t="shared" si="8"/>
        <v>0</v>
      </c>
      <c r="BL144" s="19" t="s">
        <v>96</v>
      </c>
      <c r="BM144" s="19" t="s">
        <v>273</v>
      </c>
    </row>
    <row r="145" spans="2:65" s="1" customFormat="1" ht="51" customHeight="1" x14ac:dyDescent="0.3">
      <c r="B145" s="145"/>
      <c r="C145" s="146" t="s">
        <v>10</v>
      </c>
      <c r="D145" s="146" t="s">
        <v>207</v>
      </c>
      <c r="E145" s="147" t="s">
        <v>274</v>
      </c>
      <c r="F145" s="233" t="s">
        <v>275</v>
      </c>
      <c r="G145" s="233"/>
      <c r="H145" s="233"/>
      <c r="I145" s="233"/>
      <c r="J145" s="148" t="s">
        <v>210</v>
      </c>
      <c r="K145" s="149">
        <v>7491</v>
      </c>
      <c r="L145" s="234"/>
      <c r="M145" s="234"/>
      <c r="N145" s="235"/>
      <c r="O145" s="235"/>
      <c r="P145" s="235"/>
      <c r="Q145" s="235"/>
      <c r="R145" s="150"/>
      <c r="T145" s="151" t="s">
        <v>5</v>
      </c>
      <c r="U145" s="41" t="s">
        <v>43</v>
      </c>
      <c r="V145" s="152">
        <v>0</v>
      </c>
      <c r="W145" s="152">
        <f t="shared" si="0"/>
        <v>0</v>
      </c>
      <c r="X145" s="152">
        <v>0</v>
      </c>
      <c r="Y145" s="152">
        <f t="shared" si="1"/>
        <v>0</v>
      </c>
      <c r="Z145" s="152">
        <v>0</v>
      </c>
      <c r="AA145" s="153">
        <f t="shared" si="2"/>
        <v>0</v>
      </c>
      <c r="AR145" s="19" t="s">
        <v>96</v>
      </c>
      <c r="AT145" s="19" t="s">
        <v>207</v>
      </c>
      <c r="AU145" s="19" t="s">
        <v>87</v>
      </c>
      <c r="AY145" s="19" t="s">
        <v>206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9" t="s">
        <v>87</v>
      </c>
      <c r="BK145" s="155">
        <f t="shared" si="8"/>
        <v>0</v>
      </c>
      <c r="BL145" s="19" t="s">
        <v>96</v>
      </c>
      <c r="BM145" s="19" t="s">
        <v>276</v>
      </c>
    </row>
    <row r="146" spans="2:65" s="1" customFormat="1" ht="38.25" customHeight="1" x14ac:dyDescent="0.3">
      <c r="B146" s="145"/>
      <c r="C146" s="146" t="s">
        <v>277</v>
      </c>
      <c r="D146" s="146" t="s">
        <v>207</v>
      </c>
      <c r="E146" s="147" t="s">
        <v>278</v>
      </c>
      <c r="F146" s="233" t="s">
        <v>279</v>
      </c>
      <c r="G146" s="233"/>
      <c r="H146" s="233"/>
      <c r="I146" s="233"/>
      <c r="J146" s="148" t="s">
        <v>210</v>
      </c>
      <c r="K146" s="149">
        <v>2497</v>
      </c>
      <c r="L146" s="234"/>
      <c r="M146" s="234"/>
      <c r="N146" s="235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si="0"/>
        <v>0</v>
      </c>
      <c r="X146" s="152">
        <v>0</v>
      </c>
      <c r="Y146" s="152">
        <f t="shared" si="1"/>
        <v>0</v>
      </c>
      <c r="Z146" s="152">
        <v>0</v>
      </c>
      <c r="AA146" s="153">
        <f t="shared" si="2"/>
        <v>0</v>
      </c>
      <c r="AR146" s="19" t="s">
        <v>96</v>
      </c>
      <c r="AT146" s="19" t="s">
        <v>207</v>
      </c>
      <c r="AU146" s="19" t="s">
        <v>87</v>
      </c>
      <c r="AY146" s="19" t="s">
        <v>206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9" t="s">
        <v>87</v>
      </c>
      <c r="BK146" s="155">
        <f t="shared" si="8"/>
        <v>0</v>
      </c>
      <c r="BL146" s="19" t="s">
        <v>96</v>
      </c>
      <c r="BM146" s="19" t="s">
        <v>280</v>
      </c>
    </row>
    <row r="147" spans="2:65" s="1" customFormat="1" ht="38.25" customHeight="1" x14ac:dyDescent="0.3">
      <c r="B147" s="145"/>
      <c r="C147" s="146" t="s">
        <v>245</v>
      </c>
      <c r="D147" s="146" t="s">
        <v>207</v>
      </c>
      <c r="E147" s="147" t="s">
        <v>281</v>
      </c>
      <c r="F147" s="233" t="s">
        <v>282</v>
      </c>
      <c r="G147" s="233"/>
      <c r="H147" s="233"/>
      <c r="I147" s="233"/>
      <c r="J147" s="148" t="s">
        <v>210</v>
      </c>
      <c r="K147" s="149">
        <v>469</v>
      </c>
      <c r="L147" s="234"/>
      <c r="M147" s="234"/>
      <c r="N147" s="235"/>
      <c r="O147" s="235"/>
      <c r="P147" s="235"/>
      <c r="Q147" s="235"/>
      <c r="R147" s="150"/>
      <c r="T147" s="151" t="s">
        <v>5</v>
      </c>
      <c r="U147" s="41" t="s">
        <v>43</v>
      </c>
      <c r="V147" s="152">
        <v>0</v>
      </c>
      <c r="W147" s="152">
        <f t="shared" si="0"/>
        <v>0</v>
      </c>
      <c r="X147" s="152">
        <v>0</v>
      </c>
      <c r="Y147" s="152">
        <f t="shared" si="1"/>
        <v>0</v>
      </c>
      <c r="Z147" s="152">
        <v>0</v>
      </c>
      <c r="AA147" s="153">
        <f t="shared" si="2"/>
        <v>0</v>
      </c>
      <c r="AR147" s="19" t="s">
        <v>96</v>
      </c>
      <c r="AT147" s="19" t="s">
        <v>207</v>
      </c>
      <c r="AU147" s="19" t="s">
        <v>87</v>
      </c>
      <c r="AY147" s="19" t="s">
        <v>206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9" t="s">
        <v>87</v>
      </c>
      <c r="BK147" s="155">
        <f t="shared" si="8"/>
        <v>0</v>
      </c>
      <c r="BL147" s="19" t="s">
        <v>96</v>
      </c>
      <c r="BM147" s="19" t="s">
        <v>283</v>
      </c>
    </row>
    <row r="148" spans="2:65" s="1" customFormat="1" ht="51" customHeight="1" x14ac:dyDescent="0.3">
      <c r="B148" s="145"/>
      <c r="C148" s="146" t="s">
        <v>284</v>
      </c>
      <c r="D148" s="146" t="s">
        <v>207</v>
      </c>
      <c r="E148" s="147" t="s">
        <v>285</v>
      </c>
      <c r="F148" s="233" t="s">
        <v>286</v>
      </c>
      <c r="G148" s="233"/>
      <c r="H148" s="233"/>
      <c r="I148" s="233"/>
      <c r="J148" s="148" t="s">
        <v>210</v>
      </c>
      <c r="K148" s="149">
        <v>938</v>
      </c>
      <c r="L148" s="234"/>
      <c r="M148" s="234"/>
      <c r="N148" s="235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0"/>
        <v>0</v>
      </c>
      <c r="X148" s="152">
        <v>0</v>
      </c>
      <c r="Y148" s="152">
        <f t="shared" si="1"/>
        <v>0</v>
      </c>
      <c r="Z148" s="152">
        <v>0</v>
      </c>
      <c r="AA148" s="153">
        <f t="shared" si="2"/>
        <v>0</v>
      </c>
      <c r="AR148" s="19" t="s">
        <v>96</v>
      </c>
      <c r="AT148" s="19" t="s">
        <v>207</v>
      </c>
      <c r="AU148" s="19" t="s">
        <v>87</v>
      </c>
      <c r="AY148" s="19" t="s">
        <v>206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9" t="s">
        <v>87</v>
      </c>
      <c r="BK148" s="155">
        <f t="shared" si="8"/>
        <v>0</v>
      </c>
      <c r="BL148" s="19" t="s">
        <v>96</v>
      </c>
      <c r="BM148" s="19" t="s">
        <v>287</v>
      </c>
    </row>
    <row r="149" spans="2:65" s="1" customFormat="1" ht="38.25" customHeight="1" x14ac:dyDescent="0.3">
      <c r="B149" s="145"/>
      <c r="C149" s="146" t="s">
        <v>248</v>
      </c>
      <c r="D149" s="146" t="s">
        <v>207</v>
      </c>
      <c r="E149" s="147" t="s">
        <v>288</v>
      </c>
      <c r="F149" s="233" t="s">
        <v>289</v>
      </c>
      <c r="G149" s="233"/>
      <c r="H149" s="233"/>
      <c r="I149" s="233"/>
      <c r="J149" s="148" t="s">
        <v>210</v>
      </c>
      <c r="K149" s="149">
        <v>469</v>
      </c>
      <c r="L149" s="234"/>
      <c r="M149" s="234"/>
      <c r="N149" s="235"/>
      <c r="O149" s="235"/>
      <c r="P149" s="235"/>
      <c r="Q149" s="235"/>
      <c r="R149" s="150"/>
      <c r="T149" s="151" t="s">
        <v>5</v>
      </c>
      <c r="U149" s="41" t="s">
        <v>43</v>
      </c>
      <c r="V149" s="152">
        <v>0</v>
      </c>
      <c r="W149" s="152">
        <f t="shared" si="0"/>
        <v>0</v>
      </c>
      <c r="X149" s="152">
        <v>0</v>
      </c>
      <c r="Y149" s="152">
        <f t="shared" si="1"/>
        <v>0</v>
      </c>
      <c r="Z149" s="152">
        <v>0</v>
      </c>
      <c r="AA149" s="153">
        <f t="shared" si="2"/>
        <v>0</v>
      </c>
      <c r="AR149" s="19" t="s">
        <v>96</v>
      </c>
      <c r="AT149" s="19" t="s">
        <v>207</v>
      </c>
      <c r="AU149" s="19" t="s">
        <v>87</v>
      </c>
      <c r="AY149" s="19" t="s">
        <v>206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9" t="s">
        <v>87</v>
      </c>
      <c r="BK149" s="155">
        <f t="shared" si="8"/>
        <v>0</v>
      </c>
      <c r="BL149" s="19" t="s">
        <v>96</v>
      </c>
      <c r="BM149" s="19" t="s">
        <v>290</v>
      </c>
    </row>
    <row r="150" spans="2:65" s="1" customFormat="1" ht="38.25" customHeight="1" x14ac:dyDescent="0.3">
      <c r="B150" s="145"/>
      <c r="C150" s="146" t="s">
        <v>291</v>
      </c>
      <c r="D150" s="146" t="s">
        <v>207</v>
      </c>
      <c r="E150" s="147" t="s">
        <v>292</v>
      </c>
      <c r="F150" s="233" t="s">
        <v>293</v>
      </c>
      <c r="G150" s="233"/>
      <c r="H150" s="233"/>
      <c r="I150" s="233"/>
      <c r="J150" s="148" t="s">
        <v>210</v>
      </c>
      <c r="K150" s="149">
        <v>94</v>
      </c>
      <c r="L150" s="234"/>
      <c r="M150" s="234"/>
      <c r="N150" s="235"/>
      <c r="O150" s="235"/>
      <c r="P150" s="235"/>
      <c r="Q150" s="235"/>
      <c r="R150" s="150"/>
      <c r="T150" s="151" t="s">
        <v>5</v>
      </c>
      <c r="U150" s="41" t="s">
        <v>43</v>
      </c>
      <c r="V150" s="152">
        <v>0</v>
      </c>
      <c r="W150" s="152">
        <f t="shared" si="0"/>
        <v>0</v>
      </c>
      <c r="X150" s="152">
        <v>0</v>
      </c>
      <c r="Y150" s="152">
        <f t="shared" si="1"/>
        <v>0</v>
      </c>
      <c r="Z150" s="152">
        <v>0</v>
      </c>
      <c r="AA150" s="153">
        <f t="shared" si="2"/>
        <v>0</v>
      </c>
      <c r="AR150" s="19" t="s">
        <v>96</v>
      </c>
      <c r="AT150" s="19" t="s">
        <v>207</v>
      </c>
      <c r="AU150" s="19" t="s">
        <v>87</v>
      </c>
      <c r="AY150" s="19" t="s">
        <v>206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9" t="s">
        <v>87</v>
      </c>
      <c r="BK150" s="155">
        <f t="shared" si="8"/>
        <v>0</v>
      </c>
      <c r="BL150" s="19" t="s">
        <v>96</v>
      </c>
      <c r="BM150" s="19" t="s">
        <v>294</v>
      </c>
    </row>
    <row r="151" spans="2:65" s="1" customFormat="1" ht="25.5" customHeight="1" x14ac:dyDescent="0.3">
      <c r="B151" s="145"/>
      <c r="C151" s="146" t="s">
        <v>252</v>
      </c>
      <c r="D151" s="146" t="s">
        <v>207</v>
      </c>
      <c r="E151" s="147" t="s">
        <v>295</v>
      </c>
      <c r="F151" s="233" t="s">
        <v>296</v>
      </c>
      <c r="G151" s="233"/>
      <c r="H151" s="233"/>
      <c r="I151" s="233"/>
      <c r="J151" s="148" t="s">
        <v>210</v>
      </c>
      <c r="K151" s="149">
        <v>94</v>
      </c>
      <c r="L151" s="234"/>
      <c r="M151" s="234"/>
      <c r="N151" s="235"/>
      <c r="O151" s="235"/>
      <c r="P151" s="235"/>
      <c r="Q151" s="235"/>
      <c r="R151" s="150"/>
      <c r="T151" s="151" t="s">
        <v>5</v>
      </c>
      <c r="U151" s="41" t="s">
        <v>43</v>
      </c>
      <c r="V151" s="152">
        <v>0</v>
      </c>
      <c r="W151" s="152">
        <f t="shared" si="0"/>
        <v>0</v>
      </c>
      <c r="X151" s="152">
        <v>0</v>
      </c>
      <c r="Y151" s="152">
        <f t="shared" si="1"/>
        <v>0</v>
      </c>
      <c r="Z151" s="152">
        <v>0</v>
      </c>
      <c r="AA151" s="153">
        <f t="shared" si="2"/>
        <v>0</v>
      </c>
      <c r="AR151" s="19" t="s">
        <v>96</v>
      </c>
      <c r="AT151" s="19" t="s">
        <v>207</v>
      </c>
      <c r="AU151" s="19" t="s">
        <v>87</v>
      </c>
      <c r="AY151" s="19" t="s">
        <v>206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9" t="s">
        <v>87</v>
      </c>
      <c r="BK151" s="155">
        <f t="shared" si="8"/>
        <v>0</v>
      </c>
      <c r="BL151" s="19" t="s">
        <v>96</v>
      </c>
      <c r="BM151" s="19" t="s">
        <v>297</v>
      </c>
    </row>
    <row r="152" spans="2:65" s="1" customFormat="1" ht="38.25" customHeight="1" x14ac:dyDescent="0.3">
      <c r="B152" s="145"/>
      <c r="C152" s="146" t="s">
        <v>298</v>
      </c>
      <c r="D152" s="146" t="s">
        <v>207</v>
      </c>
      <c r="E152" s="147" t="s">
        <v>299</v>
      </c>
      <c r="F152" s="233" t="s">
        <v>300</v>
      </c>
      <c r="G152" s="233"/>
      <c r="H152" s="233"/>
      <c r="I152" s="233"/>
      <c r="J152" s="148" t="s">
        <v>210</v>
      </c>
      <c r="K152" s="149">
        <v>94</v>
      </c>
      <c r="L152" s="234"/>
      <c r="M152" s="234"/>
      <c r="N152" s="235"/>
      <c r="O152" s="235"/>
      <c r="P152" s="235"/>
      <c r="Q152" s="235"/>
      <c r="R152" s="150"/>
      <c r="T152" s="151" t="s">
        <v>5</v>
      </c>
      <c r="U152" s="41" t="s">
        <v>43</v>
      </c>
      <c r="V152" s="152">
        <v>0</v>
      </c>
      <c r="W152" s="152">
        <f t="shared" si="0"/>
        <v>0</v>
      </c>
      <c r="X152" s="152">
        <v>0</v>
      </c>
      <c r="Y152" s="152">
        <f t="shared" si="1"/>
        <v>0</v>
      </c>
      <c r="Z152" s="152">
        <v>0</v>
      </c>
      <c r="AA152" s="153">
        <f t="shared" si="2"/>
        <v>0</v>
      </c>
      <c r="AR152" s="19" t="s">
        <v>96</v>
      </c>
      <c r="AT152" s="19" t="s">
        <v>207</v>
      </c>
      <c r="AU152" s="19" t="s">
        <v>87</v>
      </c>
      <c r="AY152" s="19" t="s">
        <v>206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9" t="s">
        <v>87</v>
      </c>
      <c r="BK152" s="155">
        <f t="shared" si="8"/>
        <v>0</v>
      </c>
      <c r="BL152" s="19" t="s">
        <v>96</v>
      </c>
      <c r="BM152" s="19" t="s">
        <v>301</v>
      </c>
    </row>
    <row r="153" spans="2:65" s="1" customFormat="1" ht="16.5" customHeight="1" x14ac:dyDescent="0.3">
      <c r="B153" s="145"/>
      <c r="C153" s="146" t="s">
        <v>255</v>
      </c>
      <c r="D153" s="146" t="s">
        <v>207</v>
      </c>
      <c r="E153" s="147" t="s">
        <v>302</v>
      </c>
      <c r="F153" s="233" t="s">
        <v>303</v>
      </c>
      <c r="G153" s="233"/>
      <c r="H153" s="233"/>
      <c r="I153" s="233"/>
      <c r="J153" s="148" t="s">
        <v>210</v>
      </c>
      <c r="K153" s="149">
        <v>3559.2</v>
      </c>
      <c r="L153" s="234"/>
      <c r="M153" s="234"/>
      <c r="N153" s="235"/>
      <c r="O153" s="235"/>
      <c r="P153" s="235"/>
      <c r="Q153" s="235"/>
      <c r="R153" s="150"/>
      <c r="T153" s="151" t="s">
        <v>5</v>
      </c>
      <c r="U153" s="41" t="s">
        <v>43</v>
      </c>
      <c r="V153" s="152">
        <v>0</v>
      </c>
      <c r="W153" s="152">
        <f t="shared" si="0"/>
        <v>0</v>
      </c>
      <c r="X153" s="152">
        <v>0</v>
      </c>
      <c r="Y153" s="152">
        <f t="shared" si="1"/>
        <v>0</v>
      </c>
      <c r="Z153" s="152">
        <v>0</v>
      </c>
      <c r="AA153" s="153">
        <f t="shared" si="2"/>
        <v>0</v>
      </c>
      <c r="AR153" s="19" t="s">
        <v>96</v>
      </c>
      <c r="AT153" s="19" t="s">
        <v>207</v>
      </c>
      <c r="AU153" s="19" t="s">
        <v>87</v>
      </c>
      <c r="AY153" s="19" t="s">
        <v>206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9" t="s">
        <v>87</v>
      </c>
      <c r="BK153" s="155">
        <f t="shared" si="8"/>
        <v>0</v>
      </c>
      <c r="BL153" s="19" t="s">
        <v>96</v>
      </c>
      <c r="BM153" s="19" t="s">
        <v>304</v>
      </c>
    </row>
    <row r="154" spans="2:65" s="1" customFormat="1" ht="25.5" customHeight="1" x14ac:dyDescent="0.3">
      <c r="B154" s="145"/>
      <c r="C154" s="146" t="s">
        <v>305</v>
      </c>
      <c r="D154" s="146" t="s">
        <v>207</v>
      </c>
      <c r="E154" s="147" t="s">
        <v>306</v>
      </c>
      <c r="F154" s="233" t="s">
        <v>307</v>
      </c>
      <c r="G154" s="233"/>
      <c r="H154" s="233"/>
      <c r="I154" s="233"/>
      <c r="J154" s="148" t="s">
        <v>210</v>
      </c>
      <c r="K154" s="149">
        <v>3559.2</v>
      </c>
      <c r="L154" s="234"/>
      <c r="M154" s="234"/>
      <c r="N154" s="235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0"/>
        <v>0</v>
      </c>
      <c r="X154" s="152">
        <v>0</v>
      </c>
      <c r="Y154" s="152">
        <f t="shared" si="1"/>
        <v>0</v>
      </c>
      <c r="Z154" s="152">
        <v>0</v>
      </c>
      <c r="AA154" s="153">
        <f t="shared" si="2"/>
        <v>0</v>
      </c>
      <c r="AR154" s="19" t="s">
        <v>96</v>
      </c>
      <c r="AT154" s="19" t="s">
        <v>207</v>
      </c>
      <c r="AU154" s="19" t="s">
        <v>87</v>
      </c>
      <c r="AY154" s="19" t="s">
        <v>206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9" t="s">
        <v>87</v>
      </c>
      <c r="BK154" s="155">
        <f t="shared" si="8"/>
        <v>0</v>
      </c>
      <c r="BL154" s="19" t="s">
        <v>96</v>
      </c>
      <c r="BM154" s="19" t="s">
        <v>308</v>
      </c>
    </row>
    <row r="155" spans="2:65" s="1" customFormat="1" ht="25.5" customHeight="1" x14ac:dyDescent="0.3">
      <c r="B155" s="145"/>
      <c r="C155" s="146" t="s">
        <v>259</v>
      </c>
      <c r="D155" s="146" t="s">
        <v>207</v>
      </c>
      <c r="E155" s="147" t="s">
        <v>309</v>
      </c>
      <c r="F155" s="233" t="s">
        <v>310</v>
      </c>
      <c r="G155" s="233"/>
      <c r="H155" s="233"/>
      <c r="I155" s="233"/>
      <c r="J155" s="148" t="s">
        <v>210</v>
      </c>
      <c r="K155" s="149">
        <v>72</v>
      </c>
      <c r="L155" s="234"/>
      <c r="M155" s="234"/>
      <c r="N155" s="235"/>
      <c r="O155" s="235"/>
      <c r="P155" s="235"/>
      <c r="Q155" s="235"/>
      <c r="R155" s="150"/>
      <c r="T155" s="151" t="s">
        <v>5</v>
      </c>
      <c r="U155" s="41" t="s">
        <v>43</v>
      </c>
      <c r="V155" s="152">
        <v>0.39200000000000002</v>
      </c>
      <c r="W155" s="152">
        <f t="shared" si="0"/>
        <v>28.224</v>
      </c>
      <c r="X155" s="152">
        <v>1.2E-4</v>
      </c>
      <c r="Y155" s="152">
        <f t="shared" si="1"/>
        <v>8.6400000000000001E-3</v>
      </c>
      <c r="Z155" s="152">
        <v>0</v>
      </c>
      <c r="AA155" s="153">
        <f t="shared" si="2"/>
        <v>0</v>
      </c>
      <c r="AR155" s="19" t="s">
        <v>96</v>
      </c>
      <c r="AT155" s="19" t="s">
        <v>207</v>
      </c>
      <c r="AU155" s="19" t="s">
        <v>87</v>
      </c>
      <c r="AY155" s="19" t="s">
        <v>206</v>
      </c>
      <c r="BE155" s="154">
        <f t="shared" si="3"/>
        <v>0</v>
      </c>
      <c r="BF155" s="154">
        <f t="shared" si="4"/>
        <v>0</v>
      </c>
      <c r="BG155" s="154">
        <f t="shared" si="5"/>
        <v>0</v>
      </c>
      <c r="BH155" s="154">
        <f t="shared" si="6"/>
        <v>0</v>
      </c>
      <c r="BI155" s="154">
        <f t="shared" si="7"/>
        <v>0</v>
      </c>
      <c r="BJ155" s="19" t="s">
        <v>87</v>
      </c>
      <c r="BK155" s="155">
        <f t="shared" si="8"/>
        <v>0</v>
      </c>
      <c r="BL155" s="19" t="s">
        <v>96</v>
      </c>
      <c r="BM155" s="19" t="s">
        <v>311</v>
      </c>
    </row>
    <row r="156" spans="2:65" s="1" customFormat="1" ht="25.5" customHeight="1" x14ac:dyDescent="0.3">
      <c r="B156" s="145"/>
      <c r="C156" s="146" t="s">
        <v>312</v>
      </c>
      <c r="D156" s="146" t="s">
        <v>207</v>
      </c>
      <c r="E156" s="147" t="s">
        <v>313</v>
      </c>
      <c r="F156" s="233" t="s">
        <v>314</v>
      </c>
      <c r="G156" s="233"/>
      <c r="H156" s="233"/>
      <c r="I156" s="233"/>
      <c r="J156" s="148" t="s">
        <v>210</v>
      </c>
      <c r="K156" s="149">
        <v>36</v>
      </c>
      <c r="L156" s="234"/>
      <c r="M156" s="234"/>
      <c r="N156" s="235"/>
      <c r="O156" s="235"/>
      <c r="P156" s="235"/>
      <c r="Q156" s="235"/>
      <c r="R156" s="150"/>
      <c r="T156" s="151" t="s">
        <v>5</v>
      </c>
      <c r="U156" s="41" t="s">
        <v>43</v>
      </c>
      <c r="V156" s="152">
        <v>0.48</v>
      </c>
      <c r="W156" s="152">
        <f t="shared" si="0"/>
        <v>17.28</v>
      </c>
      <c r="X156" s="152">
        <v>1.2E-4</v>
      </c>
      <c r="Y156" s="152">
        <f t="shared" si="1"/>
        <v>4.3200000000000001E-3</v>
      </c>
      <c r="Z156" s="152">
        <v>0</v>
      </c>
      <c r="AA156" s="153">
        <f t="shared" si="2"/>
        <v>0</v>
      </c>
      <c r="AR156" s="19" t="s">
        <v>96</v>
      </c>
      <c r="AT156" s="19" t="s">
        <v>207</v>
      </c>
      <c r="AU156" s="19" t="s">
        <v>87</v>
      </c>
      <c r="AY156" s="19" t="s">
        <v>206</v>
      </c>
      <c r="BE156" s="154">
        <f t="shared" si="3"/>
        <v>0</v>
      </c>
      <c r="BF156" s="154">
        <f t="shared" si="4"/>
        <v>0</v>
      </c>
      <c r="BG156" s="154">
        <f t="shared" si="5"/>
        <v>0</v>
      </c>
      <c r="BH156" s="154">
        <f t="shared" si="6"/>
        <v>0</v>
      </c>
      <c r="BI156" s="154">
        <f t="shared" si="7"/>
        <v>0</v>
      </c>
      <c r="BJ156" s="19" t="s">
        <v>87</v>
      </c>
      <c r="BK156" s="155">
        <f t="shared" si="8"/>
        <v>0</v>
      </c>
      <c r="BL156" s="19" t="s">
        <v>96</v>
      </c>
      <c r="BM156" s="19" t="s">
        <v>315</v>
      </c>
    </row>
    <row r="157" spans="2:65" s="1" customFormat="1" ht="38.25" customHeight="1" x14ac:dyDescent="0.3">
      <c r="B157" s="145"/>
      <c r="C157" s="146" t="s">
        <v>262</v>
      </c>
      <c r="D157" s="146" t="s">
        <v>207</v>
      </c>
      <c r="E157" s="147" t="s">
        <v>316</v>
      </c>
      <c r="F157" s="233" t="s">
        <v>317</v>
      </c>
      <c r="G157" s="233"/>
      <c r="H157" s="233"/>
      <c r="I157" s="233"/>
      <c r="J157" s="148" t="s">
        <v>210</v>
      </c>
      <c r="K157" s="149">
        <v>216</v>
      </c>
      <c r="L157" s="234"/>
      <c r="M157" s="234"/>
      <c r="N157" s="235"/>
      <c r="O157" s="235"/>
      <c r="P157" s="235"/>
      <c r="Q157" s="235"/>
      <c r="R157" s="150"/>
      <c r="T157" s="151" t="s">
        <v>5</v>
      </c>
      <c r="U157" s="41" t="s">
        <v>43</v>
      </c>
      <c r="V157" s="152">
        <v>1.4999999999999999E-2</v>
      </c>
      <c r="W157" s="152">
        <f t="shared" si="0"/>
        <v>3.2399999999999998</v>
      </c>
      <c r="X157" s="152">
        <v>2.1900000000000001E-3</v>
      </c>
      <c r="Y157" s="152">
        <f t="shared" si="1"/>
        <v>0.47304000000000002</v>
      </c>
      <c r="Z157" s="152">
        <v>0</v>
      </c>
      <c r="AA157" s="153">
        <f t="shared" si="2"/>
        <v>0</v>
      </c>
      <c r="AR157" s="19" t="s">
        <v>96</v>
      </c>
      <c r="AT157" s="19" t="s">
        <v>207</v>
      </c>
      <c r="AU157" s="19" t="s">
        <v>87</v>
      </c>
      <c r="AY157" s="19" t="s">
        <v>206</v>
      </c>
      <c r="BE157" s="154">
        <f t="shared" si="3"/>
        <v>0</v>
      </c>
      <c r="BF157" s="154">
        <f t="shared" si="4"/>
        <v>0</v>
      </c>
      <c r="BG157" s="154">
        <f t="shared" si="5"/>
        <v>0</v>
      </c>
      <c r="BH157" s="154">
        <f t="shared" si="6"/>
        <v>0</v>
      </c>
      <c r="BI157" s="154">
        <f t="shared" si="7"/>
        <v>0</v>
      </c>
      <c r="BJ157" s="19" t="s">
        <v>87</v>
      </c>
      <c r="BK157" s="155">
        <f t="shared" si="8"/>
        <v>0</v>
      </c>
      <c r="BL157" s="19" t="s">
        <v>96</v>
      </c>
      <c r="BM157" s="19" t="s">
        <v>318</v>
      </c>
    </row>
    <row r="158" spans="2:65" s="1" customFormat="1" ht="25.5" customHeight="1" x14ac:dyDescent="0.3">
      <c r="B158" s="145"/>
      <c r="C158" s="146" t="s">
        <v>319</v>
      </c>
      <c r="D158" s="146" t="s">
        <v>207</v>
      </c>
      <c r="E158" s="147" t="s">
        <v>320</v>
      </c>
      <c r="F158" s="233" t="s">
        <v>321</v>
      </c>
      <c r="G158" s="233"/>
      <c r="H158" s="233"/>
      <c r="I158" s="233"/>
      <c r="J158" s="148" t="s">
        <v>210</v>
      </c>
      <c r="K158" s="149">
        <v>144</v>
      </c>
      <c r="L158" s="234"/>
      <c r="M158" s="234"/>
      <c r="N158" s="235"/>
      <c r="O158" s="235"/>
      <c r="P158" s="235"/>
      <c r="Q158" s="235"/>
      <c r="R158" s="150"/>
      <c r="T158" s="151" t="s">
        <v>5</v>
      </c>
      <c r="U158" s="41" t="s">
        <v>43</v>
      </c>
      <c r="V158" s="152">
        <v>0.252</v>
      </c>
      <c r="W158" s="152">
        <f t="shared" si="0"/>
        <v>36.287999999999997</v>
      </c>
      <c r="X158" s="152">
        <v>0</v>
      </c>
      <c r="Y158" s="152">
        <f t="shared" si="1"/>
        <v>0</v>
      </c>
      <c r="Z158" s="152">
        <v>0</v>
      </c>
      <c r="AA158" s="153">
        <f t="shared" si="2"/>
        <v>0</v>
      </c>
      <c r="AR158" s="19" t="s">
        <v>96</v>
      </c>
      <c r="AT158" s="19" t="s">
        <v>207</v>
      </c>
      <c r="AU158" s="19" t="s">
        <v>87</v>
      </c>
      <c r="AY158" s="19" t="s">
        <v>206</v>
      </c>
      <c r="BE158" s="154">
        <f t="shared" si="3"/>
        <v>0</v>
      </c>
      <c r="BF158" s="154">
        <f t="shared" si="4"/>
        <v>0</v>
      </c>
      <c r="BG158" s="154">
        <f t="shared" si="5"/>
        <v>0</v>
      </c>
      <c r="BH158" s="154">
        <f t="shared" si="6"/>
        <v>0</v>
      </c>
      <c r="BI158" s="154">
        <f t="shared" si="7"/>
        <v>0</v>
      </c>
      <c r="BJ158" s="19" t="s">
        <v>87</v>
      </c>
      <c r="BK158" s="155">
        <f t="shared" si="8"/>
        <v>0</v>
      </c>
      <c r="BL158" s="19" t="s">
        <v>96</v>
      </c>
      <c r="BM158" s="19" t="s">
        <v>322</v>
      </c>
    </row>
    <row r="159" spans="2:65" s="1" customFormat="1" ht="25.5" customHeight="1" x14ac:dyDescent="0.3">
      <c r="B159" s="145"/>
      <c r="C159" s="146" t="s">
        <v>266</v>
      </c>
      <c r="D159" s="146" t="s">
        <v>207</v>
      </c>
      <c r="E159" s="147" t="s">
        <v>323</v>
      </c>
      <c r="F159" s="233" t="s">
        <v>324</v>
      </c>
      <c r="G159" s="233"/>
      <c r="H159" s="233"/>
      <c r="I159" s="233"/>
      <c r="J159" s="148" t="s">
        <v>210</v>
      </c>
      <c r="K159" s="149">
        <v>36</v>
      </c>
      <c r="L159" s="234"/>
      <c r="M159" s="234"/>
      <c r="N159" s="235"/>
      <c r="O159" s="235"/>
      <c r="P159" s="235"/>
      <c r="Q159" s="235"/>
      <c r="R159" s="150"/>
      <c r="T159" s="151" t="s">
        <v>5</v>
      </c>
      <c r="U159" s="41" t="s">
        <v>43</v>
      </c>
      <c r="V159" s="152">
        <v>0.252</v>
      </c>
      <c r="W159" s="152">
        <f t="shared" si="0"/>
        <v>9.0719999999999992</v>
      </c>
      <c r="X159" s="152">
        <v>0</v>
      </c>
      <c r="Y159" s="152">
        <f t="shared" si="1"/>
        <v>0</v>
      </c>
      <c r="Z159" s="152">
        <v>0</v>
      </c>
      <c r="AA159" s="153">
        <f t="shared" si="2"/>
        <v>0</v>
      </c>
      <c r="AR159" s="19" t="s">
        <v>96</v>
      </c>
      <c r="AT159" s="19" t="s">
        <v>207</v>
      </c>
      <c r="AU159" s="19" t="s">
        <v>87</v>
      </c>
      <c r="AY159" s="19" t="s">
        <v>206</v>
      </c>
      <c r="BE159" s="154">
        <f t="shared" si="3"/>
        <v>0</v>
      </c>
      <c r="BF159" s="154">
        <f t="shared" si="4"/>
        <v>0</v>
      </c>
      <c r="BG159" s="154">
        <f t="shared" si="5"/>
        <v>0</v>
      </c>
      <c r="BH159" s="154">
        <f t="shared" si="6"/>
        <v>0</v>
      </c>
      <c r="BI159" s="154">
        <f t="shared" si="7"/>
        <v>0</v>
      </c>
      <c r="BJ159" s="19" t="s">
        <v>87</v>
      </c>
      <c r="BK159" s="155">
        <f t="shared" si="8"/>
        <v>0</v>
      </c>
      <c r="BL159" s="19" t="s">
        <v>96</v>
      </c>
      <c r="BM159" s="19" t="s">
        <v>325</v>
      </c>
    </row>
    <row r="160" spans="2:65" s="1" customFormat="1" ht="38.25" customHeight="1" x14ac:dyDescent="0.3">
      <c r="B160" s="145"/>
      <c r="C160" s="146" t="s">
        <v>326</v>
      </c>
      <c r="D160" s="146" t="s">
        <v>207</v>
      </c>
      <c r="E160" s="147" t="s">
        <v>327</v>
      </c>
      <c r="F160" s="233" t="s">
        <v>328</v>
      </c>
      <c r="G160" s="233"/>
      <c r="H160" s="233"/>
      <c r="I160" s="233"/>
      <c r="J160" s="148" t="s">
        <v>329</v>
      </c>
      <c r="K160" s="149">
        <v>41.780999999999999</v>
      </c>
      <c r="L160" s="234"/>
      <c r="M160" s="234"/>
      <c r="N160" s="235"/>
      <c r="O160" s="235"/>
      <c r="P160" s="235"/>
      <c r="Q160" s="235"/>
      <c r="R160" s="150"/>
      <c r="T160" s="151" t="s">
        <v>5</v>
      </c>
      <c r="U160" s="41" t="s">
        <v>43</v>
      </c>
      <c r="V160" s="152">
        <v>0</v>
      </c>
      <c r="W160" s="152">
        <f t="shared" si="0"/>
        <v>0</v>
      </c>
      <c r="X160" s="152">
        <v>0</v>
      </c>
      <c r="Y160" s="152">
        <f t="shared" si="1"/>
        <v>0</v>
      </c>
      <c r="Z160" s="152">
        <v>0</v>
      </c>
      <c r="AA160" s="153">
        <f t="shared" si="2"/>
        <v>0</v>
      </c>
      <c r="AR160" s="19" t="s">
        <v>96</v>
      </c>
      <c r="AT160" s="19" t="s">
        <v>207</v>
      </c>
      <c r="AU160" s="19" t="s">
        <v>87</v>
      </c>
      <c r="AY160" s="19" t="s">
        <v>206</v>
      </c>
      <c r="BE160" s="154">
        <f t="shared" si="3"/>
        <v>0</v>
      </c>
      <c r="BF160" s="154">
        <f t="shared" si="4"/>
        <v>0</v>
      </c>
      <c r="BG160" s="154">
        <f t="shared" si="5"/>
        <v>0</v>
      </c>
      <c r="BH160" s="154">
        <f t="shared" si="6"/>
        <v>0</v>
      </c>
      <c r="BI160" s="154">
        <f t="shared" si="7"/>
        <v>0</v>
      </c>
      <c r="BJ160" s="19" t="s">
        <v>87</v>
      </c>
      <c r="BK160" s="155">
        <f t="shared" si="8"/>
        <v>0</v>
      </c>
      <c r="BL160" s="19" t="s">
        <v>96</v>
      </c>
      <c r="BM160" s="19" t="s">
        <v>330</v>
      </c>
    </row>
    <row r="161" spans="2:65" s="1" customFormat="1" ht="25.5" customHeight="1" x14ac:dyDescent="0.3">
      <c r="B161" s="145"/>
      <c r="C161" s="146" t="s">
        <v>269</v>
      </c>
      <c r="D161" s="146" t="s">
        <v>207</v>
      </c>
      <c r="E161" s="147" t="s">
        <v>331</v>
      </c>
      <c r="F161" s="233" t="s">
        <v>332</v>
      </c>
      <c r="G161" s="233"/>
      <c r="H161" s="233"/>
      <c r="I161" s="233"/>
      <c r="J161" s="148" t="s">
        <v>329</v>
      </c>
      <c r="K161" s="149">
        <v>167.124</v>
      </c>
      <c r="L161" s="234"/>
      <c r="M161" s="234"/>
      <c r="N161" s="235"/>
      <c r="O161" s="235"/>
      <c r="P161" s="235"/>
      <c r="Q161" s="235"/>
      <c r="R161" s="150"/>
      <c r="T161" s="151" t="s">
        <v>5</v>
      </c>
      <c r="U161" s="41" t="s">
        <v>43</v>
      </c>
      <c r="V161" s="152">
        <v>0</v>
      </c>
      <c r="W161" s="152">
        <f t="shared" si="0"/>
        <v>0</v>
      </c>
      <c r="X161" s="152">
        <v>0</v>
      </c>
      <c r="Y161" s="152">
        <f t="shared" si="1"/>
        <v>0</v>
      </c>
      <c r="Z161" s="152">
        <v>0</v>
      </c>
      <c r="AA161" s="153">
        <f t="shared" si="2"/>
        <v>0</v>
      </c>
      <c r="AR161" s="19" t="s">
        <v>96</v>
      </c>
      <c r="AT161" s="19" t="s">
        <v>207</v>
      </c>
      <c r="AU161" s="19" t="s">
        <v>87</v>
      </c>
      <c r="AY161" s="19" t="s">
        <v>206</v>
      </c>
      <c r="BE161" s="154">
        <f t="shared" si="3"/>
        <v>0</v>
      </c>
      <c r="BF161" s="154">
        <f t="shared" si="4"/>
        <v>0</v>
      </c>
      <c r="BG161" s="154">
        <f t="shared" si="5"/>
        <v>0</v>
      </c>
      <c r="BH161" s="154">
        <f t="shared" si="6"/>
        <v>0</v>
      </c>
      <c r="BI161" s="154">
        <f t="shared" si="7"/>
        <v>0</v>
      </c>
      <c r="BJ161" s="19" t="s">
        <v>87</v>
      </c>
      <c r="BK161" s="155">
        <f t="shared" si="8"/>
        <v>0</v>
      </c>
      <c r="BL161" s="19" t="s">
        <v>96</v>
      </c>
      <c r="BM161" s="19" t="s">
        <v>333</v>
      </c>
    </row>
    <row r="162" spans="2:65" s="1" customFormat="1" ht="25.5" customHeight="1" x14ac:dyDescent="0.3">
      <c r="B162" s="145"/>
      <c r="C162" s="146" t="s">
        <v>334</v>
      </c>
      <c r="D162" s="146" t="s">
        <v>207</v>
      </c>
      <c r="E162" s="147" t="s">
        <v>335</v>
      </c>
      <c r="F162" s="233" t="s">
        <v>336</v>
      </c>
      <c r="G162" s="233"/>
      <c r="H162" s="233"/>
      <c r="I162" s="233"/>
      <c r="J162" s="148" t="s">
        <v>329</v>
      </c>
      <c r="K162" s="149">
        <v>41.780999999999999</v>
      </c>
      <c r="L162" s="234"/>
      <c r="M162" s="234"/>
      <c r="N162" s="235"/>
      <c r="O162" s="235"/>
      <c r="P162" s="235"/>
      <c r="Q162" s="235"/>
      <c r="R162" s="150"/>
      <c r="T162" s="151" t="s">
        <v>5</v>
      </c>
      <c r="U162" s="41" t="s">
        <v>43</v>
      </c>
      <c r="V162" s="152">
        <v>0</v>
      </c>
      <c r="W162" s="152">
        <f t="shared" si="0"/>
        <v>0</v>
      </c>
      <c r="X162" s="152">
        <v>0</v>
      </c>
      <c r="Y162" s="152">
        <f t="shared" si="1"/>
        <v>0</v>
      </c>
      <c r="Z162" s="152">
        <v>0</v>
      </c>
      <c r="AA162" s="153">
        <f t="shared" si="2"/>
        <v>0</v>
      </c>
      <c r="AR162" s="19" t="s">
        <v>96</v>
      </c>
      <c r="AT162" s="19" t="s">
        <v>207</v>
      </c>
      <c r="AU162" s="19" t="s">
        <v>87</v>
      </c>
      <c r="AY162" s="19" t="s">
        <v>206</v>
      </c>
      <c r="BE162" s="154">
        <f t="shared" si="3"/>
        <v>0</v>
      </c>
      <c r="BF162" s="154">
        <f t="shared" si="4"/>
        <v>0</v>
      </c>
      <c r="BG162" s="154">
        <f t="shared" si="5"/>
        <v>0</v>
      </c>
      <c r="BH162" s="154">
        <f t="shared" si="6"/>
        <v>0</v>
      </c>
      <c r="BI162" s="154">
        <f t="shared" si="7"/>
        <v>0</v>
      </c>
      <c r="BJ162" s="19" t="s">
        <v>87</v>
      </c>
      <c r="BK162" s="155">
        <f t="shared" si="8"/>
        <v>0</v>
      </c>
      <c r="BL162" s="19" t="s">
        <v>96</v>
      </c>
      <c r="BM162" s="19" t="s">
        <v>337</v>
      </c>
    </row>
    <row r="163" spans="2:65" s="1" customFormat="1" ht="25.5" customHeight="1" x14ac:dyDescent="0.3">
      <c r="B163" s="145"/>
      <c r="C163" s="146" t="s">
        <v>273</v>
      </c>
      <c r="D163" s="146" t="s">
        <v>207</v>
      </c>
      <c r="E163" s="147" t="s">
        <v>338</v>
      </c>
      <c r="F163" s="233" t="s">
        <v>339</v>
      </c>
      <c r="G163" s="233"/>
      <c r="H163" s="233"/>
      <c r="I163" s="233"/>
      <c r="J163" s="148" t="s">
        <v>329</v>
      </c>
      <c r="K163" s="149">
        <v>41.780999999999999</v>
      </c>
      <c r="L163" s="234"/>
      <c r="M163" s="234"/>
      <c r="N163" s="235"/>
      <c r="O163" s="235"/>
      <c r="P163" s="235"/>
      <c r="Q163" s="235"/>
      <c r="R163" s="150"/>
      <c r="T163" s="151" t="s">
        <v>5</v>
      </c>
      <c r="U163" s="41" t="s">
        <v>43</v>
      </c>
      <c r="V163" s="152">
        <v>0</v>
      </c>
      <c r="W163" s="152">
        <f t="shared" si="0"/>
        <v>0</v>
      </c>
      <c r="X163" s="152">
        <v>0</v>
      </c>
      <c r="Y163" s="152">
        <f t="shared" si="1"/>
        <v>0</v>
      </c>
      <c r="Z163" s="152">
        <v>0</v>
      </c>
      <c r="AA163" s="153">
        <f t="shared" si="2"/>
        <v>0</v>
      </c>
      <c r="AR163" s="19" t="s">
        <v>96</v>
      </c>
      <c r="AT163" s="19" t="s">
        <v>207</v>
      </c>
      <c r="AU163" s="19" t="s">
        <v>87</v>
      </c>
      <c r="AY163" s="19" t="s">
        <v>206</v>
      </c>
      <c r="BE163" s="154">
        <f t="shared" si="3"/>
        <v>0</v>
      </c>
      <c r="BF163" s="154">
        <f t="shared" si="4"/>
        <v>0</v>
      </c>
      <c r="BG163" s="154">
        <f t="shared" si="5"/>
        <v>0</v>
      </c>
      <c r="BH163" s="154">
        <f t="shared" si="6"/>
        <v>0</v>
      </c>
      <c r="BI163" s="154">
        <f t="shared" si="7"/>
        <v>0</v>
      </c>
      <c r="BJ163" s="19" t="s">
        <v>87</v>
      </c>
      <c r="BK163" s="155">
        <f t="shared" si="8"/>
        <v>0</v>
      </c>
      <c r="BL163" s="19" t="s">
        <v>96</v>
      </c>
      <c r="BM163" s="19" t="s">
        <v>340</v>
      </c>
    </row>
    <row r="164" spans="2:65" s="1" customFormat="1" ht="25.5" customHeight="1" x14ac:dyDescent="0.3">
      <c r="B164" s="145"/>
      <c r="C164" s="146" t="s">
        <v>341</v>
      </c>
      <c r="D164" s="146" t="s">
        <v>207</v>
      </c>
      <c r="E164" s="147" t="s">
        <v>342</v>
      </c>
      <c r="F164" s="233" t="s">
        <v>343</v>
      </c>
      <c r="G164" s="233"/>
      <c r="H164" s="233"/>
      <c r="I164" s="233"/>
      <c r="J164" s="148" t="s">
        <v>329</v>
      </c>
      <c r="K164" s="149">
        <v>41.780999999999999</v>
      </c>
      <c r="L164" s="234"/>
      <c r="M164" s="234"/>
      <c r="N164" s="235"/>
      <c r="O164" s="235"/>
      <c r="P164" s="235"/>
      <c r="Q164" s="235"/>
      <c r="R164" s="150"/>
      <c r="T164" s="151" t="s">
        <v>5</v>
      </c>
      <c r="U164" s="41" t="s">
        <v>43</v>
      </c>
      <c r="V164" s="152">
        <v>0</v>
      </c>
      <c r="W164" s="152">
        <f t="shared" si="0"/>
        <v>0</v>
      </c>
      <c r="X164" s="152">
        <v>0</v>
      </c>
      <c r="Y164" s="152">
        <f t="shared" si="1"/>
        <v>0</v>
      </c>
      <c r="Z164" s="152">
        <v>0</v>
      </c>
      <c r="AA164" s="153">
        <f t="shared" si="2"/>
        <v>0</v>
      </c>
      <c r="AR164" s="19" t="s">
        <v>96</v>
      </c>
      <c r="AT164" s="19" t="s">
        <v>207</v>
      </c>
      <c r="AU164" s="19" t="s">
        <v>87</v>
      </c>
      <c r="AY164" s="19" t="s">
        <v>206</v>
      </c>
      <c r="BE164" s="154">
        <f t="shared" si="3"/>
        <v>0</v>
      </c>
      <c r="BF164" s="154">
        <f t="shared" si="4"/>
        <v>0</v>
      </c>
      <c r="BG164" s="154">
        <f t="shared" si="5"/>
        <v>0</v>
      </c>
      <c r="BH164" s="154">
        <f t="shared" si="6"/>
        <v>0</v>
      </c>
      <c r="BI164" s="154">
        <f t="shared" si="7"/>
        <v>0</v>
      </c>
      <c r="BJ164" s="19" t="s">
        <v>87</v>
      </c>
      <c r="BK164" s="155">
        <f t="shared" si="8"/>
        <v>0</v>
      </c>
      <c r="BL164" s="19" t="s">
        <v>96</v>
      </c>
      <c r="BM164" s="19" t="s">
        <v>344</v>
      </c>
    </row>
    <row r="165" spans="2:65" s="1" customFormat="1" ht="25.5" customHeight="1" x14ac:dyDescent="0.3">
      <c r="B165" s="145"/>
      <c r="C165" s="146" t="s">
        <v>276</v>
      </c>
      <c r="D165" s="146" t="s">
        <v>207</v>
      </c>
      <c r="E165" s="147" t="s">
        <v>345</v>
      </c>
      <c r="F165" s="233" t="s">
        <v>346</v>
      </c>
      <c r="G165" s="233"/>
      <c r="H165" s="233"/>
      <c r="I165" s="233"/>
      <c r="J165" s="148" t="s">
        <v>329</v>
      </c>
      <c r="K165" s="149">
        <v>41.780999999999999</v>
      </c>
      <c r="L165" s="234"/>
      <c r="M165" s="234"/>
      <c r="N165" s="235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0"/>
        <v>0</v>
      </c>
      <c r="X165" s="152">
        <v>0</v>
      </c>
      <c r="Y165" s="152">
        <f t="shared" si="1"/>
        <v>0</v>
      </c>
      <c r="Z165" s="152">
        <v>0</v>
      </c>
      <c r="AA165" s="153">
        <f t="shared" si="2"/>
        <v>0</v>
      </c>
      <c r="AR165" s="19" t="s">
        <v>96</v>
      </c>
      <c r="AT165" s="19" t="s">
        <v>207</v>
      </c>
      <c r="AU165" s="19" t="s">
        <v>87</v>
      </c>
      <c r="AY165" s="19" t="s">
        <v>206</v>
      </c>
      <c r="BE165" s="154">
        <f t="shared" si="3"/>
        <v>0</v>
      </c>
      <c r="BF165" s="154">
        <f t="shared" si="4"/>
        <v>0</v>
      </c>
      <c r="BG165" s="154">
        <f t="shared" si="5"/>
        <v>0</v>
      </c>
      <c r="BH165" s="154">
        <f t="shared" si="6"/>
        <v>0</v>
      </c>
      <c r="BI165" s="154">
        <f t="shared" si="7"/>
        <v>0</v>
      </c>
      <c r="BJ165" s="19" t="s">
        <v>87</v>
      </c>
      <c r="BK165" s="155">
        <f t="shared" si="8"/>
        <v>0</v>
      </c>
      <c r="BL165" s="19" t="s">
        <v>96</v>
      </c>
      <c r="BM165" s="19" t="s">
        <v>347</v>
      </c>
    </row>
    <row r="166" spans="2:65" s="1" customFormat="1" ht="25.5" customHeight="1" x14ac:dyDescent="0.3">
      <c r="B166" s="145"/>
      <c r="C166" s="146" t="s">
        <v>348</v>
      </c>
      <c r="D166" s="146" t="s">
        <v>207</v>
      </c>
      <c r="E166" s="147" t="s">
        <v>349</v>
      </c>
      <c r="F166" s="233" t="s">
        <v>350</v>
      </c>
      <c r="G166" s="233"/>
      <c r="H166" s="233"/>
      <c r="I166" s="233"/>
      <c r="J166" s="148" t="s">
        <v>329</v>
      </c>
      <c r="K166" s="149">
        <v>793.83900000000006</v>
      </c>
      <c r="L166" s="234"/>
      <c r="M166" s="234"/>
      <c r="N166" s="235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 t="shared" si="0"/>
        <v>0</v>
      </c>
      <c r="X166" s="152">
        <v>0</v>
      </c>
      <c r="Y166" s="152">
        <f t="shared" si="1"/>
        <v>0</v>
      </c>
      <c r="Z166" s="152">
        <v>0</v>
      </c>
      <c r="AA166" s="153">
        <f t="shared" si="2"/>
        <v>0</v>
      </c>
      <c r="AR166" s="19" t="s">
        <v>96</v>
      </c>
      <c r="AT166" s="19" t="s">
        <v>207</v>
      </c>
      <c r="AU166" s="19" t="s">
        <v>87</v>
      </c>
      <c r="AY166" s="19" t="s">
        <v>206</v>
      </c>
      <c r="BE166" s="154">
        <f t="shared" si="3"/>
        <v>0</v>
      </c>
      <c r="BF166" s="154">
        <f t="shared" si="4"/>
        <v>0</v>
      </c>
      <c r="BG166" s="154">
        <f t="shared" si="5"/>
        <v>0</v>
      </c>
      <c r="BH166" s="154">
        <f t="shared" si="6"/>
        <v>0</v>
      </c>
      <c r="BI166" s="154">
        <f t="shared" si="7"/>
        <v>0</v>
      </c>
      <c r="BJ166" s="19" t="s">
        <v>87</v>
      </c>
      <c r="BK166" s="155">
        <f t="shared" si="8"/>
        <v>0</v>
      </c>
      <c r="BL166" s="19" t="s">
        <v>96</v>
      </c>
      <c r="BM166" s="19" t="s">
        <v>351</v>
      </c>
    </row>
    <row r="167" spans="2:65" s="1" customFormat="1" ht="25.5" customHeight="1" x14ac:dyDescent="0.3">
      <c r="B167" s="145"/>
      <c r="C167" s="146" t="s">
        <v>280</v>
      </c>
      <c r="D167" s="146" t="s">
        <v>207</v>
      </c>
      <c r="E167" s="147" t="s">
        <v>352</v>
      </c>
      <c r="F167" s="233" t="s">
        <v>353</v>
      </c>
      <c r="G167" s="233"/>
      <c r="H167" s="233"/>
      <c r="I167" s="233"/>
      <c r="J167" s="148" t="s">
        <v>329</v>
      </c>
      <c r="K167" s="149">
        <v>41.780999999999999</v>
      </c>
      <c r="L167" s="234"/>
      <c r="M167" s="234"/>
      <c r="N167" s="235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 t="shared" si="0"/>
        <v>0</v>
      </c>
      <c r="X167" s="152">
        <v>0</v>
      </c>
      <c r="Y167" s="152">
        <f t="shared" si="1"/>
        <v>0</v>
      </c>
      <c r="Z167" s="152">
        <v>0</v>
      </c>
      <c r="AA167" s="153">
        <f t="shared" si="2"/>
        <v>0</v>
      </c>
      <c r="AR167" s="19" t="s">
        <v>96</v>
      </c>
      <c r="AT167" s="19" t="s">
        <v>207</v>
      </c>
      <c r="AU167" s="19" t="s">
        <v>87</v>
      </c>
      <c r="AY167" s="19" t="s">
        <v>206</v>
      </c>
      <c r="BE167" s="154">
        <f t="shared" si="3"/>
        <v>0</v>
      </c>
      <c r="BF167" s="154">
        <f t="shared" si="4"/>
        <v>0</v>
      </c>
      <c r="BG167" s="154">
        <f t="shared" si="5"/>
        <v>0</v>
      </c>
      <c r="BH167" s="154">
        <f t="shared" si="6"/>
        <v>0</v>
      </c>
      <c r="BI167" s="154">
        <f t="shared" si="7"/>
        <v>0</v>
      </c>
      <c r="BJ167" s="19" t="s">
        <v>87</v>
      </c>
      <c r="BK167" s="155">
        <f t="shared" si="8"/>
        <v>0</v>
      </c>
      <c r="BL167" s="19" t="s">
        <v>96</v>
      </c>
      <c r="BM167" s="19" t="s">
        <v>354</v>
      </c>
    </row>
    <row r="168" spans="2:65" s="1" customFormat="1" ht="25.5" customHeight="1" x14ac:dyDescent="0.3">
      <c r="B168" s="145"/>
      <c r="C168" s="144" t="s">
        <v>464</v>
      </c>
      <c r="D168" s="144"/>
      <c r="E168" s="144"/>
      <c r="F168" s="144"/>
      <c r="G168" s="144"/>
      <c r="H168" s="144"/>
      <c r="I168" s="144"/>
      <c r="J168" s="144"/>
      <c r="K168" s="144"/>
      <c r="L168" s="144"/>
      <c r="M168" s="240"/>
      <c r="N168" s="240"/>
      <c r="O168" s="240"/>
      <c r="P168" s="240"/>
      <c r="Q168" s="241"/>
      <c r="R168" s="150"/>
      <c r="T168" s="151"/>
      <c r="U168" s="41"/>
      <c r="V168" s="152"/>
      <c r="W168" s="152"/>
      <c r="X168" s="152"/>
      <c r="Y168" s="152"/>
      <c r="Z168" s="152"/>
      <c r="AA168" s="153"/>
      <c r="AR168" s="19"/>
      <c r="AT168" s="19"/>
      <c r="AU168" s="19"/>
      <c r="AY168" s="19"/>
      <c r="BE168" s="154"/>
      <c r="BF168" s="154"/>
      <c r="BG168" s="154"/>
      <c r="BH168" s="154"/>
      <c r="BI168" s="154"/>
      <c r="BJ168" s="19"/>
      <c r="BK168" s="155"/>
      <c r="BL168" s="19"/>
      <c r="BM168" s="19"/>
    </row>
    <row r="169" spans="2:65" s="1" customFormat="1" ht="38.25" customHeight="1" x14ac:dyDescent="0.3">
      <c r="B169" s="145"/>
      <c r="C169" s="146" t="s">
        <v>355</v>
      </c>
      <c r="D169" s="146" t="s">
        <v>207</v>
      </c>
      <c r="E169" s="147" t="s">
        <v>356</v>
      </c>
      <c r="F169" s="233" t="s">
        <v>357</v>
      </c>
      <c r="G169" s="233"/>
      <c r="H169" s="233"/>
      <c r="I169" s="233"/>
      <c r="J169" s="148" t="s">
        <v>329</v>
      </c>
      <c r="K169" s="149">
        <v>101.66</v>
      </c>
      <c r="L169" s="234"/>
      <c r="M169" s="234"/>
      <c r="N169" s="235"/>
      <c r="O169" s="235"/>
      <c r="P169" s="235"/>
      <c r="Q169" s="235"/>
      <c r="R169" s="150"/>
      <c r="T169" s="151" t="s">
        <v>5</v>
      </c>
      <c r="U169" s="41" t="s">
        <v>43</v>
      </c>
      <c r="V169" s="152">
        <v>0</v>
      </c>
      <c r="W169" s="152">
        <f t="shared" si="0"/>
        <v>0</v>
      </c>
      <c r="X169" s="152">
        <v>0</v>
      </c>
      <c r="Y169" s="152">
        <f t="shared" si="1"/>
        <v>0</v>
      </c>
      <c r="Z169" s="152">
        <v>0</v>
      </c>
      <c r="AA169" s="153">
        <f t="shared" si="2"/>
        <v>0</v>
      </c>
      <c r="AR169" s="19" t="s">
        <v>96</v>
      </c>
      <c r="AT169" s="19" t="s">
        <v>207</v>
      </c>
      <c r="AU169" s="19" t="s">
        <v>87</v>
      </c>
      <c r="AY169" s="19" t="s">
        <v>206</v>
      </c>
      <c r="BE169" s="154">
        <f t="shared" si="3"/>
        <v>0</v>
      </c>
      <c r="BF169" s="154">
        <f t="shared" si="4"/>
        <v>0</v>
      </c>
      <c r="BG169" s="154">
        <f t="shared" si="5"/>
        <v>0</v>
      </c>
      <c r="BH169" s="154">
        <f t="shared" si="6"/>
        <v>0</v>
      </c>
      <c r="BI169" s="154">
        <f t="shared" si="7"/>
        <v>0</v>
      </c>
      <c r="BJ169" s="19" t="s">
        <v>87</v>
      </c>
      <c r="BK169" s="155">
        <f t="shared" si="8"/>
        <v>0</v>
      </c>
      <c r="BL169" s="19" t="s">
        <v>96</v>
      </c>
      <c r="BM169" s="19" t="s">
        <v>358</v>
      </c>
    </row>
    <row r="170" spans="2:65" s="10" customFormat="1" ht="37.35" customHeight="1" x14ac:dyDescent="0.35">
      <c r="B170" s="134"/>
      <c r="C170" s="135"/>
      <c r="D170" s="136" t="s">
        <v>188</v>
      </c>
      <c r="E170" s="136"/>
      <c r="F170" s="136"/>
      <c r="G170" s="136"/>
      <c r="H170" s="136"/>
      <c r="I170" s="136"/>
      <c r="J170" s="136"/>
      <c r="K170" s="136"/>
      <c r="L170" s="136"/>
      <c r="M170" s="136"/>
      <c r="N170" s="248"/>
      <c r="O170" s="249"/>
      <c r="P170" s="249"/>
      <c r="Q170" s="249"/>
      <c r="R170" s="137"/>
      <c r="T170" s="138"/>
      <c r="U170" s="135"/>
      <c r="V170" s="135"/>
      <c r="W170" s="139">
        <f>W171</f>
        <v>211.03748399999998</v>
      </c>
      <c r="X170" s="135"/>
      <c r="Y170" s="139">
        <f>Y171</f>
        <v>7.4851649999999992E-2</v>
      </c>
      <c r="Z170" s="135"/>
      <c r="AA170" s="140">
        <f>AA171</f>
        <v>0.16202720000000001</v>
      </c>
      <c r="AR170" s="141" t="s">
        <v>87</v>
      </c>
      <c r="AT170" s="142" t="s">
        <v>75</v>
      </c>
      <c r="AU170" s="142" t="s">
        <v>76</v>
      </c>
      <c r="AY170" s="141" t="s">
        <v>206</v>
      </c>
      <c r="BK170" s="143">
        <f>BK171</f>
        <v>0</v>
      </c>
    </row>
    <row r="171" spans="2:65" s="10" customFormat="1" ht="19.899999999999999" customHeight="1" x14ac:dyDescent="0.3">
      <c r="B171" s="134"/>
      <c r="C171" s="135"/>
      <c r="D171" s="144" t="s">
        <v>189</v>
      </c>
      <c r="E171" s="144"/>
      <c r="F171" s="144"/>
      <c r="G171" s="144"/>
      <c r="H171" s="144"/>
      <c r="I171" s="144"/>
      <c r="J171" s="144"/>
      <c r="K171" s="144"/>
      <c r="L171" s="144"/>
      <c r="M171" s="144"/>
      <c r="N171" s="250"/>
      <c r="O171" s="205"/>
      <c r="P171" s="205"/>
      <c r="Q171" s="205"/>
      <c r="R171" s="137"/>
      <c r="T171" s="138"/>
      <c r="U171" s="135"/>
      <c r="V171" s="135"/>
      <c r="W171" s="139">
        <f>W172</f>
        <v>211.03748399999998</v>
      </c>
      <c r="X171" s="135"/>
      <c r="Y171" s="139">
        <f>Y172</f>
        <v>7.4851649999999992E-2</v>
      </c>
      <c r="Z171" s="135"/>
      <c r="AA171" s="140">
        <f>AA172</f>
        <v>0.16202720000000001</v>
      </c>
      <c r="AR171" s="141" t="s">
        <v>87</v>
      </c>
      <c r="AT171" s="142" t="s">
        <v>75</v>
      </c>
      <c r="AU171" s="142" t="s">
        <v>83</v>
      </c>
      <c r="AY171" s="141" t="s">
        <v>206</v>
      </c>
      <c r="BK171" s="143">
        <f>BK172</f>
        <v>0</v>
      </c>
    </row>
    <row r="172" spans="2:65" s="10" customFormat="1" ht="14.85" customHeight="1" x14ac:dyDescent="0.3">
      <c r="B172" s="134"/>
      <c r="C172" s="135"/>
      <c r="D172" s="144" t="s">
        <v>190</v>
      </c>
      <c r="E172" s="144"/>
      <c r="F172" s="144"/>
      <c r="G172" s="144"/>
      <c r="H172" s="144"/>
      <c r="I172" s="144"/>
      <c r="J172" s="144"/>
      <c r="K172" s="144"/>
      <c r="L172" s="144"/>
      <c r="M172" s="144"/>
      <c r="N172" s="246"/>
      <c r="O172" s="247"/>
      <c r="P172" s="247"/>
      <c r="Q172" s="247"/>
      <c r="R172" s="137"/>
      <c r="T172" s="138"/>
      <c r="U172" s="135"/>
      <c r="V172" s="135"/>
      <c r="W172" s="139">
        <f>SUM(W173:W201)</f>
        <v>211.03748399999998</v>
      </c>
      <c r="X172" s="135"/>
      <c r="Y172" s="139">
        <f>SUM(Y173:Y201)</f>
        <v>7.4851649999999992E-2</v>
      </c>
      <c r="Z172" s="135"/>
      <c r="AA172" s="140">
        <f>SUM(AA173:AA201)</f>
        <v>0.16202720000000001</v>
      </c>
      <c r="AR172" s="141" t="s">
        <v>87</v>
      </c>
      <c r="AT172" s="142" t="s">
        <v>75</v>
      </c>
      <c r="AU172" s="142" t="s">
        <v>87</v>
      </c>
      <c r="AY172" s="141" t="s">
        <v>206</v>
      </c>
      <c r="BK172" s="143">
        <f>SUM(BK173:BK201)</f>
        <v>0</v>
      </c>
    </row>
    <row r="173" spans="2:65" s="1" customFormat="1" ht="25.5" customHeight="1" x14ac:dyDescent="0.3">
      <c r="B173" s="145"/>
      <c r="C173" s="146" t="s">
        <v>283</v>
      </c>
      <c r="D173" s="146" t="s">
        <v>207</v>
      </c>
      <c r="E173" s="147" t="s">
        <v>359</v>
      </c>
      <c r="F173" s="233" t="s">
        <v>360</v>
      </c>
      <c r="G173" s="233"/>
      <c r="H173" s="233"/>
      <c r="I173" s="233"/>
      <c r="J173" s="148" t="s">
        <v>217</v>
      </c>
      <c r="K173" s="149">
        <v>34.1</v>
      </c>
      <c r="L173" s="234"/>
      <c r="M173" s="234"/>
      <c r="N173" s="235"/>
      <c r="O173" s="235"/>
      <c r="P173" s="235"/>
      <c r="Q173" s="235"/>
      <c r="R173" s="150"/>
      <c r="T173" s="151" t="s">
        <v>5</v>
      </c>
      <c r="U173" s="41" t="s">
        <v>43</v>
      </c>
      <c r="V173" s="152">
        <v>0</v>
      </c>
      <c r="W173" s="152">
        <f t="shared" ref="W173:W201" si="9">V173*K173</f>
        <v>0</v>
      </c>
      <c r="X173" s="152">
        <v>0</v>
      </c>
      <c r="Y173" s="152">
        <f t="shared" ref="Y173:Y201" si="10">X173*K173</f>
        <v>0</v>
      </c>
      <c r="Z173" s="152">
        <v>0</v>
      </c>
      <c r="AA173" s="153">
        <f t="shared" ref="AA173:AA201" si="11">Z173*K173</f>
        <v>0</v>
      </c>
      <c r="AR173" s="19" t="s">
        <v>235</v>
      </c>
      <c r="AT173" s="19" t="s">
        <v>207</v>
      </c>
      <c r="AU173" s="19" t="s">
        <v>91</v>
      </c>
      <c r="AY173" s="19" t="s">
        <v>206</v>
      </c>
      <c r="BE173" s="154">
        <f t="shared" ref="BE173:BE201" si="12">IF(U173="základná",N173,0)</f>
        <v>0</v>
      </c>
      <c r="BF173" s="154">
        <f t="shared" ref="BF173:BF201" si="13">IF(U173="znížená",N173,0)</f>
        <v>0</v>
      </c>
      <c r="BG173" s="154">
        <f t="shared" ref="BG173:BG201" si="14">IF(U173="zákl. prenesená",N173,0)</f>
        <v>0</v>
      </c>
      <c r="BH173" s="154">
        <f t="shared" ref="BH173:BH201" si="15">IF(U173="zníž. prenesená",N173,0)</f>
        <v>0</v>
      </c>
      <c r="BI173" s="154">
        <f t="shared" ref="BI173:BI201" si="16">IF(U173="nulová",N173,0)</f>
        <v>0</v>
      </c>
      <c r="BJ173" s="19" t="s">
        <v>87</v>
      </c>
      <c r="BK173" s="155">
        <f t="shared" ref="BK173:BK201" si="17">ROUND(L173*K173,3)</f>
        <v>0</v>
      </c>
      <c r="BL173" s="19" t="s">
        <v>235</v>
      </c>
      <c r="BM173" s="19" t="s">
        <v>361</v>
      </c>
    </row>
    <row r="174" spans="2:65" s="1" customFormat="1" ht="25.5" customHeight="1" x14ac:dyDescent="0.3">
      <c r="B174" s="145"/>
      <c r="C174" s="146" t="s">
        <v>362</v>
      </c>
      <c r="D174" s="146" t="s">
        <v>207</v>
      </c>
      <c r="E174" s="147" t="s">
        <v>363</v>
      </c>
      <c r="F174" s="233" t="s">
        <v>364</v>
      </c>
      <c r="G174" s="233"/>
      <c r="H174" s="233"/>
      <c r="I174" s="233"/>
      <c r="J174" s="148" t="s">
        <v>217</v>
      </c>
      <c r="K174" s="149">
        <v>34.1</v>
      </c>
      <c r="L174" s="234"/>
      <c r="M174" s="234"/>
      <c r="N174" s="235"/>
      <c r="O174" s="235"/>
      <c r="P174" s="235"/>
      <c r="Q174" s="235"/>
      <c r="R174" s="150"/>
      <c r="T174" s="151" t="s">
        <v>5</v>
      </c>
      <c r="U174" s="41" t="s">
        <v>43</v>
      </c>
      <c r="V174" s="152">
        <v>0.30059000000000002</v>
      </c>
      <c r="W174" s="152">
        <f t="shared" si="9"/>
        <v>10.250119000000002</v>
      </c>
      <c r="X174" s="152">
        <v>2.0000000000000001E-4</v>
      </c>
      <c r="Y174" s="152">
        <f t="shared" si="10"/>
        <v>6.8200000000000005E-3</v>
      </c>
      <c r="Z174" s="152">
        <v>0</v>
      </c>
      <c r="AA174" s="153">
        <f t="shared" si="11"/>
        <v>0</v>
      </c>
      <c r="AR174" s="19" t="s">
        <v>235</v>
      </c>
      <c r="AT174" s="19" t="s">
        <v>207</v>
      </c>
      <c r="AU174" s="19" t="s">
        <v>91</v>
      </c>
      <c r="AY174" s="19" t="s">
        <v>206</v>
      </c>
      <c r="BE174" s="154">
        <f t="shared" si="12"/>
        <v>0</v>
      </c>
      <c r="BF174" s="154">
        <f t="shared" si="13"/>
        <v>0</v>
      </c>
      <c r="BG174" s="154">
        <f t="shared" si="14"/>
        <v>0</v>
      </c>
      <c r="BH174" s="154">
        <f t="shared" si="15"/>
        <v>0</v>
      </c>
      <c r="BI174" s="154">
        <f t="shared" si="16"/>
        <v>0</v>
      </c>
      <c r="BJ174" s="19" t="s">
        <v>87</v>
      </c>
      <c r="BK174" s="155">
        <f t="shared" si="17"/>
        <v>0</v>
      </c>
      <c r="BL174" s="19" t="s">
        <v>235</v>
      </c>
      <c r="BM174" s="19" t="s">
        <v>365</v>
      </c>
    </row>
    <row r="175" spans="2:65" s="1" customFormat="1" ht="38.25" customHeight="1" x14ac:dyDescent="0.3">
      <c r="B175" s="145"/>
      <c r="C175" s="156" t="s">
        <v>287</v>
      </c>
      <c r="D175" s="156" t="s">
        <v>214</v>
      </c>
      <c r="E175" s="157" t="s">
        <v>366</v>
      </c>
      <c r="F175" s="236" t="s">
        <v>367</v>
      </c>
      <c r="G175" s="236"/>
      <c r="H175" s="236"/>
      <c r="I175" s="236"/>
      <c r="J175" s="158" t="s">
        <v>217</v>
      </c>
      <c r="K175" s="159">
        <v>34.1</v>
      </c>
      <c r="L175" s="237"/>
      <c r="M175" s="237"/>
      <c r="N175" s="238"/>
      <c r="O175" s="235"/>
      <c r="P175" s="235"/>
      <c r="Q175" s="235"/>
      <c r="R175" s="150"/>
      <c r="T175" s="151" t="s">
        <v>5</v>
      </c>
      <c r="U175" s="41" t="s">
        <v>43</v>
      </c>
      <c r="V175" s="152">
        <v>0</v>
      </c>
      <c r="W175" s="152">
        <f t="shared" si="9"/>
        <v>0</v>
      </c>
      <c r="X175" s="152">
        <v>5.5000000000000003E-4</v>
      </c>
      <c r="Y175" s="152">
        <f t="shared" si="10"/>
        <v>1.8755000000000001E-2</v>
      </c>
      <c r="Z175" s="152">
        <v>0</v>
      </c>
      <c r="AA175" s="153">
        <f t="shared" si="11"/>
        <v>0</v>
      </c>
      <c r="AR175" s="19" t="s">
        <v>262</v>
      </c>
      <c r="AT175" s="19" t="s">
        <v>214</v>
      </c>
      <c r="AU175" s="19" t="s">
        <v>91</v>
      </c>
      <c r="AY175" s="19" t="s">
        <v>206</v>
      </c>
      <c r="BE175" s="154">
        <f t="shared" si="12"/>
        <v>0</v>
      </c>
      <c r="BF175" s="154">
        <f t="shared" si="13"/>
        <v>0</v>
      </c>
      <c r="BG175" s="154">
        <f t="shared" si="14"/>
        <v>0</v>
      </c>
      <c r="BH175" s="154">
        <f t="shared" si="15"/>
        <v>0</v>
      </c>
      <c r="BI175" s="154">
        <f t="shared" si="16"/>
        <v>0</v>
      </c>
      <c r="BJ175" s="19" t="s">
        <v>87</v>
      </c>
      <c r="BK175" s="155">
        <f t="shared" si="17"/>
        <v>0</v>
      </c>
      <c r="BL175" s="19" t="s">
        <v>235</v>
      </c>
      <c r="BM175" s="19" t="s">
        <v>368</v>
      </c>
    </row>
    <row r="176" spans="2:65" s="1" customFormat="1" ht="16.5" customHeight="1" x14ac:dyDescent="0.3">
      <c r="B176" s="145"/>
      <c r="C176" s="146" t="s">
        <v>369</v>
      </c>
      <c r="D176" s="146" t="s">
        <v>207</v>
      </c>
      <c r="E176" s="147" t="s">
        <v>370</v>
      </c>
      <c r="F176" s="233" t="s">
        <v>371</v>
      </c>
      <c r="G176" s="233"/>
      <c r="H176" s="233"/>
      <c r="I176" s="233"/>
      <c r="J176" s="148" t="s">
        <v>372</v>
      </c>
      <c r="K176" s="149">
        <v>3</v>
      </c>
      <c r="L176" s="234"/>
      <c r="M176" s="234"/>
      <c r="N176" s="235"/>
      <c r="O176" s="235"/>
      <c r="P176" s="235"/>
      <c r="Q176" s="235"/>
      <c r="R176" s="150"/>
      <c r="T176" s="151" t="s">
        <v>5</v>
      </c>
      <c r="U176" s="41" t="s">
        <v>43</v>
      </c>
      <c r="V176" s="152">
        <v>0</v>
      </c>
      <c r="W176" s="152">
        <f t="shared" si="9"/>
        <v>0</v>
      </c>
      <c r="X176" s="152">
        <v>0</v>
      </c>
      <c r="Y176" s="152">
        <f t="shared" si="10"/>
        <v>0</v>
      </c>
      <c r="Z176" s="152">
        <v>0</v>
      </c>
      <c r="AA176" s="153">
        <f t="shared" si="11"/>
        <v>0</v>
      </c>
      <c r="AR176" s="19" t="s">
        <v>235</v>
      </c>
      <c r="AT176" s="19" t="s">
        <v>207</v>
      </c>
      <c r="AU176" s="19" t="s">
        <v>91</v>
      </c>
      <c r="AY176" s="19" t="s">
        <v>206</v>
      </c>
      <c r="BE176" s="154">
        <f t="shared" si="12"/>
        <v>0</v>
      </c>
      <c r="BF176" s="154">
        <f t="shared" si="13"/>
        <v>0</v>
      </c>
      <c r="BG176" s="154">
        <f t="shared" si="14"/>
        <v>0</v>
      </c>
      <c r="BH176" s="154">
        <f t="shared" si="15"/>
        <v>0</v>
      </c>
      <c r="BI176" s="154">
        <f t="shared" si="16"/>
        <v>0</v>
      </c>
      <c r="BJ176" s="19" t="s">
        <v>87</v>
      </c>
      <c r="BK176" s="155">
        <f t="shared" si="17"/>
        <v>0</v>
      </c>
      <c r="BL176" s="19" t="s">
        <v>235</v>
      </c>
      <c r="BM176" s="19" t="s">
        <v>373</v>
      </c>
    </row>
    <row r="177" spans="2:65" s="1" customFormat="1" ht="25.5" customHeight="1" x14ac:dyDescent="0.3">
      <c r="B177" s="145"/>
      <c r="C177" s="146" t="s">
        <v>290</v>
      </c>
      <c r="D177" s="146" t="s">
        <v>207</v>
      </c>
      <c r="E177" s="147" t="s">
        <v>374</v>
      </c>
      <c r="F177" s="233" t="s">
        <v>375</v>
      </c>
      <c r="G177" s="233"/>
      <c r="H177" s="233"/>
      <c r="I177" s="233"/>
      <c r="J177" s="148" t="s">
        <v>217</v>
      </c>
      <c r="K177" s="149">
        <v>11.24</v>
      </c>
      <c r="L177" s="234"/>
      <c r="M177" s="234"/>
      <c r="N177" s="235"/>
      <c r="O177" s="235"/>
      <c r="P177" s="235"/>
      <c r="Q177" s="235"/>
      <c r="R177" s="150"/>
      <c r="T177" s="151" t="s">
        <v>5</v>
      </c>
      <c r="U177" s="41" t="s">
        <v>43</v>
      </c>
      <c r="V177" s="152">
        <v>0</v>
      </c>
      <c r="W177" s="152">
        <f t="shared" si="9"/>
        <v>0</v>
      </c>
      <c r="X177" s="152">
        <v>0</v>
      </c>
      <c r="Y177" s="152">
        <f t="shared" si="10"/>
        <v>0</v>
      </c>
      <c r="Z177" s="152">
        <v>0</v>
      </c>
      <c r="AA177" s="153">
        <f t="shared" si="11"/>
        <v>0</v>
      </c>
      <c r="AR177" s="19" t="s">
        <v>235</v>
      </c>
      <c r="AT177" s="19" t="s">
        <v>207</v>
      </c>
      <c r="AU177" s="19" t="s">
        <v>91</v>
      </c>
      <c r="AY177" s="19" t="s">
        <v>206</v>
      </c>
      <c r="BE177" s="154">
        <f t="shared" si="12"/>
        <v>0</v>
      </c>
      <c r="BF177" s="154">
        <f t="shared" si="13"/>
        <v>0</v>
      </c>
      <c r="BG177" s="154">
        <f t="shared" si="14"/>
        <v>0</v>
      </c>
      <c r="BH177" s="154">
        <f t="shared" si="15"/>
        <v>0</v>
      </c>
      <c r="BI177" s="154">
        <f t="shared" si="16"/>
        <v>0</v>
      </c>
      <c r="BJ177" s="19" t="s">
        <v>87</v>
      </c>
      <c r="BK177" s="155">
        <f t="shared" si="17"/>
        <v>0</v>
      </c>
      <c r="BL177" s="19" t="s">
        <v>235</v>
      </c>
      <c r="BM177" s="19" t="s">
        <v>376</v>
      </c>
    </row>
    <row r="178" spans="2:65" s="1" customFormat="1" ht="25.5" customHeight="1" x14ac:dyDescent="0.3">
      <c r="B178" s="145"/>
      <c r="C178" s="146" t="s">
        <v>377</v>
      </c>
      <c r="D178" s="146" t="s">
        <v>207</v>
      </c>
      <c r="E178" s="147" t="s">
        <v>378</v>
      </c>
      <c r="F178" s="233" t="s">
        <v>379</v>
      </c>
      <c r="G178" s="233"/>
      <c r="H178" s="233"/>
      <c r="I178" s="233"/>
      <c r="J178" s="148" t="s">
        <v>217</v>
      </c>
      <c r="K178" s="149">
        <v>11.24</v>
      </c>
      <c r="L178" s="234"/>
      <c r="M178" s="234"/>
      <c r="N178" s="235"/>
      <c r="O178" s="235"/>
      <c r="P178" s="235"/>
      <c r="Q178" s="235"/>
      <c r="R178" s="150"/>
      <c r="T178" s="151" t="s">
        <v>5</v>
      </c>
      <c r="U178" s="41" t="s">
        <v>43</v>
      </c>
      <c r="V178" s="152">
        <v>0.64600000000000002</v>
      </c>
      <c r="W178" s="152">
        <f t="shared" si="9"/>
        <v>7.2610400000000004</v>
      </c>
      <c r="X178" s="152">
        <v>1.1E-4</v>
      </c>
      <c r="Y178" s="152">
        <f t="shared" si="10"/>
        <v>1.2364000000000001E-3</v>
      </c>
      <c r="Z178" s="152">
        <v>0</v>
      </c>
      <c r="AA178" s="153">
        <f t="shared" si="11"/>
        <v>0</v>
      </c>
      <c r="AR178" s="19" t="s">
        <v>235</v>
      </c>
      <c r="AT178" s="19" t="s">
        <v>207</v>
      </c>
      <c r="AU178" s="19" t="s">
        <v>91</v>
      </c>
      <c r="AY178" s="19" t="s">
        <v>206</v>
      </c>
      <c r="BE178" s="154">
        <f t="shared" si="12"/>
        <v>0</v>
      </c>
      <c r="BF178" s="154">
        <f t="shared" si="13"/>
        <v>0</v>
      </c>
      <c r="BG178" s="154">
        <f t="shared" si="14"/>
        <v>0</v>
      </c>
      <c r="BH178" s="154">
        <f t="shared" si="15"/>
        <v>0</v>
      </c>
      <c r="BI178" s="154">
        <f t="shared" si="16"/>
        <v>0</v>
      </c>
      <c r="BJ178" s="19" t="s">
        <v>87</v>
      </c>
      <c r="BK178" s="155">
        <f t="shared" si="17"/>
        <v>0</v>
      </c>
      <c r="BL178" s="19" t="s">
        <v>235</v>
      </c>
      <c r="BM178" s="19" t="s">
        <v>380</v>
      </c>
    </row>
    <row r="179" spans="2:65" s="1" customFormat="1" ht="25.5" customHeight="1" x14ac:dyDescent="0.3">
      <c r="B179" s="145"/>
      <c r="C179" s="156" t="s">
        <v>294</v>
      </c>
      <c r="D179" s="156" t="s">
        <v>214</v>
      </c>
      <c r="E179" s="157" t="s">
        <v>381</v>
      </c>
      <c r="F179" s="236" t="s">
        <v>382</v>
      </c>
      <c r="G179" s="236"/>
      <c r="H179" s="236"/>
      <c r="I179" s="236"/>
      <c r="J179" s="158" t="s">
        <v>217</v>
      </c>
      <c r="K179" s="159">
        <v>11.24</v>
      </c>
      <c r="L179" s="237"/>
      <c r="M179" s="237"/>
      <c r="N179" s="238"/>
      <c r="O179" s="235"/>
      <c r="P179" s="235"/>
      <c r="Q179" s="235"/>
      <c r="R179" s="150"/>
      <c r="T179" s="151" t="s">
        <v>5</v>
      </c>
      <c r="U179" s="41" t="s">
        <v>43</v>
      </c>
      <c r="V179" s="152">
        <v>0</v>
      </c>
      <c r="W179" s="152">
        <f t="shared" si="9"/>
        <v>0</v>
      </c>
      <c r="X179" s="152">
        <v>5.9999999999999995E-4</v>
      </c>
      <c r="Y179" s="152">
        <f t="shared" si="10"/>
        <v>6.7439999999999991E-3</v>
      </c>
      <c r="Z179" s="152">
        <v>0</v>
      </c>
      <c r="AA179" s="153">
        <f t="shared" si="11"/>
        <v>0</v>
      </c>
      <c r="AR179" s="19" t="s">
        <v>262</v>
      </c>
      <c r="AT179" s="19" t="s">
        <v>214</v>
      </c>
      <c r="AU179" s="19" t="s">
        <v>91</v>
      </c>
      <c r="AY179" s="19" t="s">
        <v>206</v>
      </c>
      <c r="BE179" s="154">
        <f t="shared" si="12"/>
        <v>0</v>
      </c>
      <c r="BF179" s="154">
        <f t="shared" si="13"/>
        <v>0</v>
      </c>
      <c r="BG179" s="154">
        <f t="shared" si="14"/>
        <v>0</v>
      </c>
      <c r="BH179" s="154">
        <f t="shared" si="15"/>
        <v>0</v>
      </c>
      <c r="BI179" s="154">
        <f t="shared" si="16"/>
        <v>0</v>
      </c>
      <c r="BJ179" s="19" t="s">
        <v>87</v>
      </c>
      <c r="BK179" s="155">
        <f t="shared" si="17"/>
        <v>0</v>
      </c>
      <c r="BL179" s="19" t="s">
        <v>235</v>
      </c>
      <c r="BM179" s="19" t="s">
        <v>383</v>
      </c>
    </row>
    <row r="180" spans="2:65" s="1" customFormat="1" ht="25.5" customHeight="1" x14ac:dyDescent="0.3">
      <c r="B180" s="145"/>
      <c r="C180" s="146" t="s">
        <v>384</v>
      </c>
      <c r="D180" s="146" t="s">
        <v>207</v>
      </c>
      <c r="E180" s="147" t="s">
        <v>385</v>
      </c>
      <c r="F180" s="233" t="s">
        <v>386</v>
      </c>
      <c r="G180" s="233"/>
      <c r="H180" s="233"/>
      <c r="I180" s="233"/>
      <c r="J180" s="148" t="s">
        <v>372</v>
      </c>
      <c r="K180" s="149">
        <v>5</v>
      </c>
      <c r="L180" s="234"/>
      <c r="M180" s="234"/>
      <c r="N180" s="235"/>
      <c r="O180" s="235"/>
      <c r="P180" s="235"/>
      <c r="Q180" s="235"/>
      <c r="R180" s="150"/>
      <c r="T180" s="151" t="s">
        <v>5</v>
      </c>
      <c r="U180" s="41" t="s">
        <v>43</v>
      </c>
      <c r="V180" s="152">
        <v>0</v>
      </c>
      <c r="W180" s="152">
        <f t="shared" si="9"/>
        <v>0</v>
      </c>
      <c r="X180" s="152">
        <v>0</v>
      </c>
      <c r="Y180" s="152">
        <f t="shared" si="10"/>
        <v>0</v>
      </c>
      <c r="Z180" s="152">
        <v>0</v>
      </c>
      <c r="AA180" s="153">
        <f t="shared" si="11"/>
        <v>0</v>
      </c>
      <c r="AR180" s="19" t="s">
        <v>235</v>
      </c>
      <c r="AT180" s="19" t="s">
        <v>207</v>
      </c>
      <c r="AU180" s="19" t="s">
        <v>91</v>
      </c>
      <c r="AY180" s="19" t="s">
        <v>206</v>
      </c>
      <c r="BE180" s="154">
        <f t="shared" si="12"/>
        <v>0</v>
      </c>
      <c r="BF180" s="154">
        <f t="shared" si="13"/>
        <v>0</v>
      </c>
      <c r="BG180" s="154">
        <f t="shared" si="14"/>
        <v>0</v>
      </c>
      <c r="BH180" s="154">
        <f t="shared" si="15"/>
        <v>0</v>
      </c>
      <c r="BI180" s="154">
        <f t="shared" si="16"/>
        <v>0</v>
      </c>
      <c r="BJ180" s="19" t="s">
        <v>87</v>
      </c>
      <c r="BK180" s="155">
        <f t="shared" si="17"/>
        <v>0</v>
      </c>
      <c r="BL180" s="19" t="s">
        <v>235</v>
      </c>
      <c r="BM180" s="19" t="s">
        <v>387</v>
      </c>
    </row>
    <row r="181" spans="2:65" s="1" customFormat="1" ht="38.25" customHeight="1" x14ac:dyDescent="0.3">
      <c r="B181" s="145"/>
      <c r="C181" s="146" t="s">
        <v>297</v>
      </c>
      <c r="D181" s="146" t="s">
        <v>207</v>
      </c>
      <c r="E181" s="147" t="s">
        <v>388</v>
      </c>
      <c r="F181" s="233" t="s">
        <v>389</v>
      </c>
      <c r="G181" s="233"/>
      <c r="H181" s="233"/>
      <c r="I181" s="233"/>
      <c r="J181" s="148" t="s">
        <v>372</v>
      </c>
      <c r="K181" s="149">
        <v>22</v>
      </c>
      <c r="L181" s="234"/>
      <c r="M181" s="234"/>
      <c r="N181" s="235"/>
      <c r="O181" s="235"/>
      <c r="P181" s="235"/>
      <c r="Q181" s="235"/>
      <c r="R181" s="150"/>
      <c r="T181" s="151" t="s">
        <v>5</v>
      </c>
      <c r="U181" s="41" t="s">
        <v>43</v>
      </c>
      <c r="V181" s="152">
        <v>0</v>
      </c>
      <c r="W181" s="152">
        <f t="shared" si="9"/>
        <v>0</v>
      </c>
      <c r="X181" s="152">
        <v>0</v>
      </c>
      <c r="Y181" s="152">
        <f t="shared" si="10"/>
        <v>0</v>
      </c>
      <c r="Z181" s="152">
        <v>0</v>
      </c>
      <c r="AA181" s="153">
        <f t="shared" si="11"/>
        <v>0</v>
      </c>
      <c r="AR181" s="19" t="s">
        <v>235</v>
      </c>
      <c r="AT181" s="19" t="s">
        <v>207</v>
      </c>
      <c r="AU181" s="19" t="s">
        <v>91</v>
      </c>
      <c r="AY181" s="19" t="s">
        <v>206</v>
      </c>
      <c r="BE181" s="154">
        <f t="shared" si="12"/>
        <v>0</v>
      </c>
      <c r="BF181" s="154">
        <f t="shared" si="13"/>
        <v>0</v>
      </c>
      <c r="BG181" s="154">
        <f t="shared" si="14"/>
        <v>0</v>
      </c>
      <c r="BH181" s="154">
        <f t="shared" si="15"/>
        <v>0</v>
      </c>
      <c r="BI181" s="154">
        <f t="shared" si="16"/>
        <v>0</v>
      </c>
      <c r="BJ181" s="19" t="s">
        <v>87</v>
      </c>
      <c r="BK181" s="155">
        <f t="shared" si="17"/>
        <v>0</v>
      </c>
      <c r="BL181" s="19" t="s">
        <v>235</v>
      </c>
      <c r="BM181" s="19" t="s">
        <v>390</v>
      </c>
    </row>
    <row r="182" spans="2:65" s="1" customFormat="1" ht="38.25" customHeight="1" x14ac:dyDescent="0.3">
      <c r="B182" s="145"/>
      <c r="C182" s="146" t="s">
        <v>391</v>
      </c>
      <c r="D182" s="146" t="s">
        <v>207</v>
      </c>
      <c r="E182" s="147" t="s">
        <v>392</v>
      </c>
      <c r="F182" s="233" t="s">
        <v>393</v>
      </c>
      <c r="G182" s="233"/>
      <c r="H182" s="233"/>
      <c r="I182" s="233"/>
      <c r="J182" s="148" t="s">
        <v>217</v>
      </c>
      <c r="K182" s="149">
        <v>38.159999999999997</v>
      </c>
      <c r="L182" s="234"/>
      <c r="M182" s="234"/>
      <c r="N182" s="235"/>
      <c r="O182" s="235"/>
      <c r="P182" s="235"/>
      <c r="Q182" s="235"/>
      <c r="R182" s="150"/>
      <c r="T182" s="151" t="s">
        <v>5</v>
      </c>
      <c r="U182" s="41" t="s">
        <v>43</v>
      </c>
      <c r="V182" s="152">
        <v>7.4999999999999997E-2</v>
      </c>
      <c r="W182" s="152">
        <f t="shared" si="9"/>
        <v>2.8619999999999997</v>
      </c>
      <c r="X182" s="152">
        <v>0</v>
      </c>
      <c r="Y182" s="152">
        <f t="shared" si="10"/>
        <v>0</v>
      </c>
      <c r="Z182" s="152">
        <v>1.42E-3</v>
      </c>
      <c r="AA182" s="153">
        <f t="shared" si="11"/>
        <v>5.4187199999999998E-2</v>
      </c>
      <c r="AR182" s="19" t="s">
        <v>96</v>
      </c>
      <c r="AT182" s="19" t="s">
        <v>207</v>
      </c>
      <c r="AU182" s="19" t="s">
        <v>91</v>
      </c>
      <c r="AY182" s="19" t="s">
        <v>206</v>
      </c>
      <c r="BE182" s="154">
        <f t="shared" si="12"/>
        <v>0</v>
      </c>
      <c r="BF182" s="154">
        <f t="shared" si="13"/>
        <v>0</v>
      </c>
      <c r="BG182" s="154">
        <f t="shared" si="14"/>
        <v>0</v>
      </c>
      <c r="BH182" s="154">
        <f t="shared" si="15"/>
        <v>0</v>
      </c>
      <c r="BI182" s="154">
        <f t="shared" si="16"/>
        <v>0</v>
      </c>
      <c r="BJ182" s="19" t="s">
        <v>87</v>
      </c>
      <c r="BK182" s="155">
        <f t="shared" si="17"/>
        <v>0</v>
      </c>
      <c r="BL182" s="19" t="s">
        <v>96</v>
      </c>
      <c r="BM182" s="19" t="s">
        <v>394</v>
      </c>
    </row>
    <row r="183" spans="2:65" s="1" customFormat="1" ht="38.25" customHeight="1" x14ac:dyDescent="0.3">
      <c r="B183" s="145"/>
      <c r="C183" s="146" t="s">
        <v>301</v>
      </c>
      <c r="D183" s="146" t="s">
        <v>207</v>
      </c>
      <c r="E183" s="147" t="s">
        <v>395</v>
      </c>
      <c r="F183" s="233" t="s">
        <v>396</v>
      </c>
      <c r="G183" s="233"/>
      <c r="H183" s="233"/>
      <c r="I183" s="233"/>
      <c r="J183" s="148" t="s">
        <v>217</v>
      </c>
      <c r="K183" s="149">
        <v>164.845</v>
      </c>
      <c r="L183" s="234"/>
      <c r="M183" s="234"/>
      <c r="N183" s="235"/>
      <c r="O183" s="235"/>
      <c r="P183" s="235"/>
      <c r="Q183" s="235"/>
      <c r="R183" s="150"/>
      <c r="T183" s="151" t="s">
        <v>5</v>
      </c>
      <c r="U183" s="41" t="s">
        <v>43</v>
      </c>
      <c r="V183" s="152">
        <v>0</v>
      </c>
      <c r="W183" s="152">
        <f t="shared" si="9"/>
        <v>0</v>
      </c>
      <c r="X183" s="152">
        <v>0</v>
      </c>
      <c r="Y183" s="152">
        <f t="shared" si="10"/>
        <v>0</v>
      </c>
      <c r="Z183" s="152">
        <v>0</v>
      </c>
      <c r="AA183" s="153">
        <f t="shared" si="11"/>
        <v>0</v>
      </c>
      <c r="AR183" s="19" t="s">
        <v>235</v>
      </c>
      <c r="AT183" s="19" t="s">
        <v>207</v>
      </c>
      <c r="AU183" s="19" t="s">
        <v>91</v>
      </c>
      <c r="AY183" s="19" t="s">
        <v>206</v>
      </c>
      <c r="BE183" s="154">
        <f t="shared" si="12"/>
        <v>0</v>
      </c>
      <c r="BF183" s="154">
        <f t="shared" si="13"/>
        <v>0</v>
      </c>
      <c r="BG183" s="154">
        <f t="shared" si="14"/>
        <v>0</v>
      </c>
      <c r="BH183" s="154">
        <f t="shared" si="15"/>
        <v>0</v>
      </c>
      <c r="BI183" s="154">
        <f t="shared" si="16"/>
        <v>0</v>
      </c>
      <c r="BJ183" s="19" t="s">
        <v>87</v>
      </c>
      <c r="BK183" s="155">
        <f t="shared" si="17"/>
        <v>0</v>
      </c>
      <c r="BL183" s="19" t="s">
        <v>235</v>
      </c>
      <c r="BM183" s="19" t="s">
        <v>397</v>
      </c>
    </row>
    <row r="184" spans="2:65" s="1" customFormat="1" ht="25.5" customHeight="1" x14ac:dyDescent="0.3">
      <c r="B184" s="145"/>
      <c r="C184" s="146" t="s">
        <v>398</v>
      </c>
      <c r="D184" s="146" t="s">
        <v>207</v>
      </c>
      <c r="E184" s="147" t="s">
        <v>399</v>
      </c>
      <c r="F184" s="233" t="s">
        <v>400</v>
      </c>
      <c r="G184" s="233"/>
      <c r="H184" s="233"/>
      <c r="I184" s="233"/>
      <c r="J184" s="148" t="s">
        <v>217</v>
      </c>
      <c r="K184" s="149">
        <v>20.984999999999999</v>
      </c>
      <c r="L184" s="234"/>
      <c r="M184" s="234"/>
      <c r="N184" s="235"/>
      <c r="O184" s="235"/>
      <c r="P184" s="235"/>
      <c r="Q184" s="235"/>
      <c r="R184" s="150"/>
      <c r="T184" s="151" t="s">
        <v>5</v>
      </c>
      <c r="U184" s="41" t="s">
        <v>43</v>
      </c>
      <c r="V184" s="152">
        <v>0.84</v>
      </c>
      <c r="W184" s="152">
        <f t="shared" si="9"/>
        <v>17.627399999999998</v>
      </c>
      <c r="X184" s="152">
        <v>2.0000000000000001E-4</v>
      </c>
      <c r="Y184" s="152">
        <f t="shared" si="10"/>
        <v>4.1970000000000002E-3</v>
      </c>
      <c r="Z184" s="152">
        <v>0</v>
      </c>
      <c r="AA184" s="153">
        <f t="shared" si="11"/>
        <v>0</v>
      </c>
      <c r="AR184" s="19" t="s">
        <v>235</v>
      </c>
      <c r="AT184" s="19" t="s">
        <v>207</v>
      </c>
      <c r="AU184" s="19" t="s">
        <v>91</v>
      </c>
      <c r="AY184" s="19" t="s">
        <v>206</v>
      </c>
      <c r="BE184" s="154">
        <f t="shared" si="12"/>
        <v>0</v>
      </c>
      <c r="BF184" s="154">
        <f t="shared" si="13"/>
        <v>0</v>
      </c>
      <c r="BG184" s="154">
        <f t="shared" si="14"/>
        <v>0</v>
      </c>
      <c r="BH184" s="154">
        <f t="shared" si="15"/>
        <v>0</v>
      </c>
      <c r="BI184" s="154">
        <f t="shared" si="16"/>
        <v>0</v>
      </c>
      <c r="BJ184" s="19" t="s">
        <v>87</v>
      </c>
      <c r="BK184" s="155">
        <f t="shared" si="17"/>
        <v>0</v>
      </c>
      <c r="BL184" s="19" t="s">
        <v>235</v>
      </c>
      <c r="BM184" s="19" t="s">
        <v>401</v>
      </c>
    </row>
    <row r="185" spans="2:65" s="1" customFormat="1" ht="25.5" customHeight="1" x14ac:dyDescent="0.3">
      <c r="B185" s="145"/>
      <c r="C185" s="146" t="s">
        <v>304</v>
      </c>
      <c r="D185" s="146" t="s">
        <v>207</v>
      </c>
      <c r="E185" s="147" t="s">
        <v>402</v>
      </c>
      <c r="F185" s="233" t="s">
        <v>403</v>
      </c>
      <c r="G185" s="233"/>
      <c r="H185" s="233"/>
      <c r="I185" s="233"/>
      <c r="J185" s="148" t="s">
        <v>217</v>
      </c>
      <c r="K185" s="149">
        <v>21.88</v>
      </c>
      <c r="L185" s="234"/>
      <c r="M185" s="234"/>
      <c r="N185" s="235"/>
      <c r="O185" s="235"/>
      <c r="P185" s="235"/>
      <c r="Q185" s="235"/>
      <c r="R185" s="150"/>
      <c r="T185" s="151" t="s">
        <v>5</v>
      </c>
      <c r="U185" s="41" t="s">
        <v>43</v>
      </c>
      <c r="V185" s="152">
        <v>0.84</v>
      </c>
      <c r="W185" s="152">
        <f t="shared" si="9"/>
        <v>18.379199999999997</v>
      </c>
      <c r="X185" s="152">
        <v>2.0000000000000001E-4</v>
      </c>
      <c r="Y185" s="152">
        <f t="shared" si="10"/>
        <v>4.3759999999999997E-3</v>
      </c>
      <c r="Z185" s="152">
        <v>0</v>
      </c>
      <c r="AA185" s="153">
        <f t="shared" si="11"/>
        <v>0</v>
      </c>
      <c r="AR185" s="19" t="s">
        <v>235</v>
      </c>
      <c r="AT185" s="19" t="s">
        <v>207</v>
      </c>
      <c r="AU185" s="19" t="s">
        <v>91</v>
      </c>
      <c r="AY185" s="19" t="s">
        <v>206</v>
      </c>
      <c r="BE185" s="154">
        <f t="shared" si="12"/>
        <v>0</v>
      </c>
      <c r="BF185" s="154">
        <f t="shared" si="13"/>
        <v>0</v>
      </c>
      <c r="BG185" s="154">
        <f t="shared" si="14"/>
        <v>0</v>
      </c>
      <c r="BH185" s="154">
        <f t="shared" si="15"/>
        <v>0</v>
      </c>
      <c r="BI185" s="154">
        <f t="shared" si="16"/>
        <v>0</v>
      </c>
      <c r="BJ185" s="19" t="s">
        <v>87</v>
      </c>
      <c r="BK185" s="155">
        <f t="shared" si="17"/>
        <v>0</v>
      </c>
      <c r="BL185" s="19" t="s">
        <v>235</v>
      </c>
      <c r="BM185" s="19" t="s">
        <v>404</v>
      </c>
    </row>
    <row r="186" spans="2:65" s="1" customFormat="1" ht="25.5" customHeight="1" x14ac:dyDescent="0.3">
      <c r="B186" s="145"/>
      <c r="C186" s="146" t="s">
        <v>405</v>
      </c>
      <c r="D186" s="146" t="s">
        <v>207</v>
      </c>
      <c r="E186" s="147" t="s">
        <v>406</v>
      </c>
      <c r="F186" s="233" t="s">
        <v>407</v>
      </c>
      <c r="G186" s="233"/>
      <c r="H186" s="233"/>
      <c r="I186" s="233"/>
      <c r="J186" s="148" t="s">
        <v>217</v>
      </c>
      <c r="K186" s="149">
        <v>155.82499999999999</v>
      </c>
      <c r="L186" s="234"/>
      <c r="M186" s="234"/>
      <c r="N186" s="235"/>
      <c r="O186" s="235"/>
      <c r="P186" s="235"/>
      <c r="Q186" s="235"/>
      <c r="R186" s="150"/>
      <c r="T186" s="151" t="s">
        <v>5</v>
      </c>
      <c r="U186" s="41" t="s">
        <v>43</v>
      </c>
      <c r="V186" s="152">
        <v>0.97299999999999998</v>
      </c>
      <c r="W186" s="152">
        <f t="shared" si="9"/>
        <v>151.61772499999998</v>
      </c>
      <c r="X186" s="152">
        <v>2.1000000000000001E-4</v>
      </c>
      <c r="Y186" s="152">
        <f t="shared" si="10"/>
        <v>3.2723250000000002E-2</v>
      </c>
      <c r="Z186" s="152">
        <v>0</v>
      </c>
      <c r="AA186" s="153">
        <f t="shared" si="11"/>
        <v>0</v>
      </c>
      <c r="AR186" s="19" t="s">
        <v>235</v>
      </c>
      <c r="AT186" s="19" t="s">
        <v>207</v>
      </c>
      <c r="AU186" s="19" t="s">
        <v>91</v>
      </c>
      <c r="AY186" s="19" t="s">
        <v>206</v>
      </c>
      <c r="BE186" s="154">
        <f t="shared" si="12"/>
        <v>0</v>
      </c>
      <c r="BF186" s="154">
        <f t="shared" si="13"/>
        <v>0</v>
      </c>
      <c r="BG186" s="154">
        <f t="shared" si="14"/>
        <v>0</v>
      </c>
      <c r="BH186" s="154">
        <f t="shared" si="15"/>
        <v>0</v>
      </c>
      <c r="BI186" s="154">
        <f t="shared" si="16"/>
        <v>0</v>
      </c>
      <c r="BJ186" s="19" t="s">
        <v>87</v>
      </c>
      <c r="BK186" s="155">
        <f t="shared" si="17"/>
        <v>0</v>
      </c>
      <c r="BL186" s="19" t="s">
        <v>235</v>
      </c>
      <c r="BM186" s="19" t="s">
        <v>408</v>
      </c>
    </row>
    <row r="187" spans="2:65" s="1" customFormat="1" ht="25.5" customHeight="1" x14ac:dyDescent="0.3">
      <c r="B187" s="145"/>
      <c r="C187" s="146" t="s">
        <v>308</v>
      </c>
      <c r="D187" s="146" t="s">
        <v>207</v>
      </c>
      <c r="E187" s="147" t="s">
        <v>409</v>
      </c>
      <c r="F187" s="233" t="s">
        <v>410</v>
      </c>
      <c r="G187" s="233"/>
      <c r="H187" s="233"/>
      <c r="I187" s="233"/>
      <c r="J187" s="148" t="s">
        <v>411</v>
      </c>
      <c r="K187" s="149">
        <v>24</v>
      </c>
      <c r="L187" s="234"/>
      <c r="M187" s="234"/>
      <c r="N187" s="235"/>
      <c r="O187" s="235"/>
      <c r="P187" s="235"/>
      <c r="Q187" s="235"/>
      <c r="R187" s="150"/>
      <c r="T187" s="151" t="s">
        <v>5</v>
      </c>
      <c r="U187" s="41" t="s">
        <v>43</v>
      </c>
      <c r="V187" s="152">
        <v>0</v>
      </c>
      <c r="W187" s="152">
        <f t="shared" si="9"/>
        <v>0</v>
      </c>
      <c r="X187" s="152">
        <v>0</v>
      </c>
      <c r="Y187" s="152">
        <f t="shared" si="10"/>
        <v>0</v>
      </c>
      <c r="Z187" s="152">
        <v>0</v>
      </c>
      <c r="AA187" s="153">
        <f t="shared" si="11"/>
        <v>0</v>
      </c>
      <c r="AR187" s="19" t="s">
        <v>235</v>
      </c>
      <c r="AT187" s="19" t="s">
        <v>207</v>
      </c>
      <c r="AU187" s="19" t="s">
        <v>91</v>
      </c>
      <c r="AY187" s="19" t="s">
        <v>206</v>
      </c>
      <c r="BE187" s="154">
        <f t="shared" si="12"/>
        <v>0</v>
      </c>
      <c r="BF187" s="154">
        <f t="shared" si="13"/>
        <v>0</v>
      </c>
      <c r="BG187" s="154">
        <f t="shared" si="14"/>
        <v>0</v>
      </c>
      <c r="BH187" s="154">
        <f t="shared" si="15"/>
        <v>0</v>
      </c>
      <c r="BI187" s="154">
        <f t="shared" si="16"/>
        <v>0</v>
      </c>
      <c r="BJ187" s="19" t="s">
        <v>87</v>
      </c>
      <c r="BK187" s="155">
        <f t="shared" si="17"/>
        <v>0</v>
      </c>
      <c r="BL187" s="19" t="s">
        <v>235</v>
      </c>
      <c r="BM187" s="19" t="s">
        <v>412</v>
      </c>
    </row>
    <row r="188" spans="2:65" s="1" customFormat="1" ht="25.5" customHeight="1" x14ac:dyDescent="0.3">
      <c r="B188" s="145"/>
      <c r="C188" s="146" t="s">
        <v>413</v>
      </c>
      <c r="D188" s="146" t="s">
        <v>207</v>
      </c>
      <c r="E188" s="147" t="s">
        <v>414</v>
      </c>
      <c r="F188" s="233" t="s">
        <v>415</v>
      </c>
      <c r="G188" s="233"/>
      <c r="H188" s="233"/>
      <c r="I188" s="233"/>
      <c r="J188" s="148" t="s">
        <v>217</v>
      </c>
      <c r="K188" s="149">
        <v>32</v>
      </c>
      <c r="L188" s="234"/>
      <c r="M188" s="234"/>
      <c r="N188" s="235"/>
      <c r="O188" s="235"/>
      <c r="P188" s="235"/>
      <c r="Q188" s="235"/>
      <c r="R188" s="150"/>
      <c r="T188" s="151" t="s">
        <v>5</v>
      </c>
      <c r="U188" s="41" t="s">
        <v>43</v>
      </c>
      <c r="V188" s="152">
        <v>9.5000000000000001E-2</v>
      </c>
      <c r="W188" s="152">
        <f t="shared" si="9"/>
        <v>3.04</v>
      </c>
      <c r="X188" s="152">
        <v>0</v>
      </c>
      <c r="Y188" s="152">
        <f t="shared" si="10"/>
        <v>0</v>
      </c>
      <c r="Z188" s="152">
        <v>3.3700000000000002E-3</v>
      </c>
      <c r="AA188" s="153">
        <f t="shared" si="11"/>
        <v>0.10784000000000001</v>
      </c>
      <c r="AR188" s="19" t="s">
        <v>235</v>
      </c>
      <c r="AT188" s="19" t="s">
        <v>207</v>
      </c>
      <c r="AU188" s="19" t="s">
        <v>91</v>
      </c>
      <c r="AY188" s="19" t="s">
        <v>206</v>
      </c>
      <c r="BE188" s="154">
        <f t="shared" si="12"/>
        <v>0</v>
      </c>
      <c r="BF188" s="154">
        <f t="shared" si="13"/>
        <v>0</v>
      </c>
      <c r="BG188" s="154">
        <f t="shared" si="14"/>
        <v>0</v>
      </c>
      <c r="BH188" s="154">
        <f t="shared" si="15"/>
        <v>0</v>
      </c>
      <c r="BI188" s="154">
        <f t="shared" si="16"/>
        <v>0</v>
      </c>
      <c r="BJ188" s="19" t="s">
        <v>87</v>
      </c>
      <c r="BK188" s="155">
        <f t="shared" si="17"/>
        <v>0</v>
      </c>
      <c r="BL188" s="19" t="s">
        <v>235</v>
      </c>
      <c r="BM188" s="19" t="s">
        <v>416</v>
      </c>
    </row>
    <row r="189" spans="2:65" s="1" customFormat="1" ht="38.25" customHeight="1" x14ac:dyDescent="0.3">
      <c r="B189" s="145"/>
      <c r="C189" s="146" t="s">
        <v>330</v>
      </c>
      <c r="D189" s="146" t="s">
        <v>207</v>
      </c>
      <c r="E189" s="147" t="s">
        <v>417</v>
      </c>
      <c r="F189" s="233" t="s">
        <v>418</v>
      </c>
      <c r="G189" s="233"/>
      <c r="H189" s="233"/>
      <c r="I189" s="233"/>
      <c r="J189" s="148" t="s">
        <v>217</v>
      </c>
      <c r="K189" s="149">
        <v>32</v>
      </c>
      <c r="L189" s="234"/>
      <c r="M189" s="234"/>
      <c r="N189" s="235"/>
      <c r="O189" s="235"/>
      <c r="P189" s="235"/>
      <c r="Q189" s="235"/>
      <c r="R189" s="150"/>
      <c r="T189" s="151" t="s">
        <v>5</v>
      </c>
      <c r="U189" s="41" t="s">
        <v>43</v>
      </c>
      <c r="V189" s="152">
        <v>0</v>
      </c>
      <c r="W189" s="152">
        <f t="shared" si="9"/>
        <v>0</v>
      </c>
      <c r="X189" s="152">
        <v>0</v>
      </c>
      <c r="Y189" s="152">
        <f t="shared" si="10"/>
        <v>0</v>
      </c>
      <c r="Z189" s="152">
        <v>0</v>
      </c>
      <c r="AA189" s="153">
        <f t="shared" si="11"/>
        <v>0</v>
      </c>
      <c r="AR189" s="19" t="s">
        <v>235</v>
      </c>
      <c r="AT189" s="19" t="s">
        <v>207</v>
      </c>
      <c r="AU189" s="19" t="s">
        <v>91</v>
      </c>
      <c r="AY189" s="19" t="s">
        <v>206</v>
      </c>
      <c r="BE189" s="154">
        <f t="shared" si="12"/>
        <v>0</v>
      </c>
      <c r="BF189" s="154">
        <f t="shared" si="13"/>
        <v>0</v>
      </c>
      <c r="BG189" s="154">
        <f t="shared" si="14"/>
        <v>0</v>
      </c>
      <c r="BH189" s="154">
        <f t="shared" si="15"/>
        <v>0</v>
      </c>
      <c r="BI189" s="154">
        <f t="shared" si="16"/>
        <v>0</v>
      </c>
      <c r="BJ189" s="19" t="s">
        <v>87</v>
      </c>
      <c r="BK189" s="155">
        <f t="shared" si="17"/>
        <v>0</v>
      </c>
      <c r="BL189" s="19" t="s">
        <v>235</v>
      </c>
      <c r="BM189" s="19" t="s">
        <v>419</v>
      </c>
    </row>
    <row r="190" spans="2:65" s="1" customFormat="1" ht="38.25" customHeight="1" x14ac:dyDescent="0.3">
      <c r="B190" s="145"/>
      <c r="C190" s="146" t="s">
        <v>420</v>
      </c>
      <c r="D190" s="146" t="s">
        <v>207</v>
      </c>
      <c r="E190" s="147" t="s">
        <v>421</v>
      </c>
      <c r="F190" s="233" t="s">
        <v>422</v>
      </c>
      <c r="G190" s="233"/>
      <c r="H190" s="233"/>
      <c r="I190" s="233"/>
      <c r="J190" s="148" t="s">
        <v>217</v>
      </c>
      <c r="K190" s="149">
        <v>33.9</v>
      </c>
      <c r="L190" s="234"/>
      <c r="M190" s="234"/>
      <c r="N190" s="235"/>
      <c r="O190" s="235"/>
      <c r="P190" s="235"/>
      <c r="Q190" s="235"/>
      <c r="R190" s="150"/>
      <c r="T190" s="151" t="s">
        <v>5</v>
      </c>
      <c r="U190" s="41" t="s">
        <v>43</v>
      </c>
      <c r="V190" s="152">
        <v>0</v>
      </c>
      <c r="W190" s="152">
        <f t="shared" si="9"/>
        <v>0</v>
      </c>
      <c r="X190" s="152">
        <v>0</v>
      </c>
      <c r="Y190" s="152">
        <f t="shared" si="10"/>
        <v>0</v>
      </c>
      <c r="Z190" s="152">
        <v>0</v>
      </c>
      <c r="AA190" s="153">
        <f t="shared" si="11"/>
        <v>0</v>
      </c>
      <c r="AR190" s="19" t="s">
        <v>235</v>
      </c>
      <c r="AT190" s="19" t="s">
        <v>207</v>
      </c>
      <c r="AU190" s="19" t="s">
        <v>91</v>
      </c>
      <c r="AY190" s="19" t="s">
        <v>206</v>
      </c>
      <c r="BE190" s="154">
        <f t="shared" si="12"/>
        <v>0</v>
      </c>
      <c r="BF190" s="154">
        <f t="shared" si="13"/>
        <v>0</v>
      </c>
      <c r="BG190" s="154">
        <f t="shared" si="14"/>
        <v>0</v>
      </c>
      <c r="BH190" s="154">
        <f t="shared" si="15"/>
        <v>0</v>
      </c>
      <c r="BI190" s="154">
        <f t="shared" si="16"/>
        <v>0</v>
      </c>
      <c r="BJ190" s="19" t="s">
        <v>87</v>
      </c>
      <c r="BK190" s="155">
        <f t="shared" si="17"/>
        <v>0</v>
      </c>
      <c r="BL190" s="19" t="s">
        <v>235</v>
      </c>
      <c r="BM190" s="19" t="s">
        <v>423</v>
      </c>
    </row>
    <row r="191" spans="2:65" s="1" customFormat="1" ht="38.25" customHeight="1" x14ac:dyDescent="0.3">
      <c r="B191" s="145"/>
      <c r="C191" s="146" t="s">
        <v>333</v>
      </c>
      <c r="D191" s="146" t="s">
        <v>207</v>
      </c>
      <c r="E191" s="147" t="s">
        <v>424</v>
      </c>
      <c r="F191" s="233" t="s">
        <v>425</v>
      </c>
      <c r="G191" s="233"/>
      <c r="H191" s="233"/>
      <c r="I191" s="233"/>
      <c r="J191" s="148" t="s">
        <v>217</v>
      </c>
      <c r="K191" s="149">
        <v>33.9</v>
      </c>
      <c r="L191" s="234"/>
      <c r="M191" s="234"/>
      <c r="N191" s="235"/>
      <c r="O191" s="235"/>
      <c r="P191" s="235"/>
      <c r="Q191" s="235"/>
      <c r="R191" s="150"/>
      <c r="T191" s="151" t="s">
        <v>5</v>
      </c>
      <c r="U191" s="41" t="s">
        <v>43</v>
      </c>
      <c r="V191" s="152">
        <v>0</v>
      </c>
      <c r="W191" s="152">
        <f t="shared" si="9"/>
        <v>0</v>
      </c>
      <c r="X191" s="152">
        <v>0</v>
      </c>
      <c r="Y191" s="152">
        <f t="shared" si="10"/>
        <v>0</v>
      </c>
      <c r="Z191" s="152">
        <v>0</v>
      </c>
      <c r="AA191" s="153">
        <f t="shared" si="11"/>
        <v>0</v>
      </c>
      <c r="AR191" s="19" t="s">
        <v>235</v>
      </c>
      <c r="AT191" s="19" t="s">
        <v>207</v>
      </c>
      <c r="AU191" s="19" t="s">
        <v>91</v>
      </c>
      <c r="AY191" s="19" t="s">
        <v>206</v>
      </c>
      <c r="BE191" s="154">
        <f t="shared" si="12"/>
        <v>0</v>
      </c>
      <c r="BF191" s="154">
        <f t="shared" si="13"/>
        <v>0</v>
      </c>
      <c r="BG191" s="154">
        <f t="shared" si="14"/>
        <v>0</v>
      </c>
      <c r="BH191" s="154">
        <f t="shared" si="15"/>
        <v>0</v>
      </c>
      <c r="BI191" s="154">
        <f t="shared" si="16"/>
        <v>0</v>
      </c>
      <c r="BJ191" s="19" t="s">
        <v>87</v>
      </c>
      <c r="BK191" s="155">
        <f t="shared" si="17"/>
        <v>0</v>
      </c>
      <c r="BL191" s="19" t="s">
        <v>235</v>
      </c>
      <c r="BM191" s="19" t="s">
        <v>426</v>
      </c>
    </row>
    <row r="192" spans="2:65" s="1" customFormat="1" ht="38.25" customHeight="1" x14ac:dyDescent="0.3">
      <c r="B192" s="145"/>
      <c r="C192" s="146" t="s">
        <v>427</v>
      </c>
      <c r="D192" s="146" t="s">
        <v>207</v>
      </c>
      <c r="E192" s="147" t="s">
        <v>428</v>
      </c>
      <c r="F192" s="233" t="s">
        <v>429</v>
      </c>
      <c r="G192" s="233"/>
      <c r="H192" s="233"/>
      <c r="I192" s="233"/>
      <c r="J192" s="148" t="s">
        <v>217</v>
      </c>
      <c r="K192" s="149">
        <v>12.8</v>
      </c>
      <c r="L192" s="234"/>
      <c r="M192" s="234"/>
      <c r="N192" s="235"/>
      <c r="O192" s="235"/>
      <c r="P192" s="235"/>
      <c r="Q192" s="235"/>
      <c r="R192" s="150"/>
      <c r="T192" s="151" t="s">
        <v>5</v>
      </c>
      <c r="U192" s="41" t="s">
        <v>43</v>
      </c>
      <c r="V192" s="152">
        <v>0</v>
      </c>
      <c r="W192" s="152">
        <f t="shared" si="9"/>
        <v>0</v>
      </c>
      <c r="X192" s="152">
        <v>0</v>
      </c>
      <c r="Y192" s="152">
        <f t="shared" si="10"/>
        <v>0</v>
      </c>
      <c r="Z192" s="152">
        <v>0</v>
      </c>
      <c r="AA192" s="153">
        <f t="shared" si="11"/>
        <v>0</v>
      </c>
      <c r="AR192" s="19" t="s">
        <v>235</v>
      </c>
      <c r="AT192" s="19" t="s">
        <v>207</v>
      </c>
      <c r="AU192" s="19" t="s">
        <v>91</v>
      </c>
      <c r="AY192" s="19" t="s">
        <v>206</v>
      </c>
      <c r="BE192" s="154">
        <f t="shared" si="12"/>
        <v>0</v>
      </c>
      <c r="BF192" s="154">
        <f t="shared" si="13"/>
        <v>0</v>
      </c>
      <c r="BG192" s="154">
        <f t="shared" si="14"/>
        <v>0</v>
      </c>
      <c r="BH192" s="154">
        <f t="shared" si="15"/>
        <v>0</v>
      </c>
      <c r="BI192" s="154">
        <f t="shared" si="16"/>
        <v>0</v>
      </c>
      <c r="BJ192" s="19" t="s">
        <v>87</v>
      </c>
      <c r="BK192" s="155">
        <f t="shared" si="17"/>
        <v>0</v>
      </c>
      <c r="BL192" s="19" t="s">
        <v>235</v>
      </c>
      <c r="BM192" s="19" t="s">
        <v>430</v>
      </c>
    </row>
    <row r="193" spans="2:65" s="1" customFormat="1" ht="38.25" customHeight="1" x14ac:dyDescent="0.3">
      <c r="B193" s="145"/>
      <c r="C193" s="146" t="s">
        <v>337</v>
      </c>
      <c r="D193" s="146" t="s">
        <v>207</v>
      </c>
      <c r="E193" s="147" t="s">
        <v>431</v>
      </c>
      <c r="F193" s="233" t="s">
        <v>432</v>
      </c>
      <c r="G193" s="233"/>
      <c r="H193" s="233"/>
      <c r="I193" s="233"/>
      <c r="J193" s="148" t="s">
        <v>217</v>
      </c>
      <c r="K193" s="149">
        <v>12.8</v>
      </c>
      <c r="L193" s="234"/>
      <c r="M193" s="234"/>
      <c r="N193" s="235"/>
      <c r="O193" s="235"/>
      <c r="P193" s="235"/>
      <c r="Q193" s="235"/>
      <c r="R193" s="150"/>
      <c r="T193" s="151" t="s">
        <v>5</v>
      </c>
      <c r="U193" s="41" t="s">
        <v>43</v>
      </c>
      <c r="V193" s="152">
        <v>0</v>
      </c>
      <c r="W193" s="152">
        <f t="shared" si="9"/>
        <v>0</v>
      </c>
      <c r="X193" s="152">
        <v>0</v>
      </c>
      <c r="Y193" s="152">
        <f t="shared" si="10"/>
        <v>0</v>
      </c>
      <c r="Z193" s="152">
        <v>0</v>
      </c>
      <c r="AA193" s="153">
        <f t="shared" si="11"/>
        <v>0</v>
      </c>
      <c r="AR193" s="19" t="s">
        <v>235</v>
      </c>
      <c r="AT193" s="19" t="s">
        <v>207</v>
      </c>
      <c r="AU193" s="19" t="s">
        <v>91</v>
      </c>
      <c r="AY193" s="19" t="s">
        <v>206</v>
      </c>
      <c r="BE193" s="154">
        <f t="shared" si="12"/>
        <v>0</v>
      </c>
      <c r="BF193" s="154">
        <f t="shared" si="13"/>
        <v>0</v>
      </c>
      <c r="BG193" s="154">
        <f t="shared" si="14"/>
        <v>0</v>
      </c>
      <c r="BH193" s="154">
        <f t="shared" si="15"/>
        <v>0</v>
      </c>
      <c r="BI193" s="154">
        <f t="shared" si="16"/>
        <v>0</v>
      </c>
      <c r="BJ193" s="19" t="s">
        <v>87</v>
      </c>
      <c r="BK193" s="155">
        <f t="shared" si="17"/>
        <v>0</v>
      </c>
      <c r="BL193" s="19" t="s">
        <v>235</v>
      </c>
      <c r="BM193" s="19" t="s">
        <v>433</v>
      </c>
    </row>
    <row r="194" spans="2:65" s="1" customFormat="1" ht="25.5" customHeight="1" x14ac:dyDescent="0.3">
      <c r="B194" s="145"/>
      <c r="C194" s="146" t="s">
        <v>434</v>
      </c>
      <c r="D194" s="146" t="s">
        <v>207</v>
      </c>
      <c r="E194" s="147" t="s">
        <v>435</v>
      </c>
      <c r="F194" s="233" t="s">
        <v>436</v>
      </c>
      <c r="G194" s="233"/>
      <c r="H194" s="233"/>
      <c r="I194" s="233"/>
      <c r="J194" s="148" t="s">
        <v>210</v>
      </c>
      <c r="K194" s="149">
        <v>130.1</v>
      </c>
      <c r="L194" s="234"/>
      <c r="M194" s="234"/>
      <c r="N194" s="235"/>
      <c r="O194" s="235"/>
      <c r="P194" s="235"/>
      <c r="Q194" s="235"/>
      <c r="R194" s="150"/>
      <c r="T194" s="151" t="s">
        <v>5</v>
      </c>
      <c r="U194" s="41" t="s">
        <v>43</v>
      </c>
      <c r="V194" s="152">
        <v>0</v>
      </c>
      <c r="W194" s="152">
        <f t="shared" si="9"/>
        <v>0</v>
      </c>
      <c r="X194" s="152">
        <v>0</v>
      </c>
      <c r="Y194" s="152">
        <f t="shared" si="10"/>
        <v>0</v>
      </c>
      <c r="Z194" s="152">
        <v>0</v>
      </c>
      <c r="AA194" s="153">
        <f t="shared" si="11"/>
        <v>0</v>
      </c>
      <c r="AR194" s="19" t="s">
        <v>235</v>
      </c>
      <c r="AT194" s="19" t="s">
        <v>207</v>
      </c>
      <c r="AU194" s="19" t="s">
        <v>91</v>
      </c>
      <c r="AY194" s="19" t="s">
        <v>206</v>
      </c>
      <c r="BE194" s="154">
        <f t="shared" si="12"/>
        <v>0</v>
      </c>
      <c r="BF194" s="154">
        <f t="shared" si="13"/>
        <v>0</v>
      </c>
      <c r="BG194" s="154">
        <f t="shared" si="14"/>
        <v>0</v>
      </c>
      <c r="BH194" s="154">
        <f t="shared" si="15"/>
        <v>0</v>
      </c>
      <c r="BI194" s="154">
        <f t="shared" si="16"/>
        <v>0</v>
      </c>
      <c r="BJ194" s="19" t="s">
        <v>87</v>
      </c>
      <c r="BK194" s="155">
        <f t="shared" si="17"/>
        <v>0</v>
      </c>
      <c r="BL194" s="19" t="s">
        <v>235</v>
      </c>
      <c r="BM194" s="19" t="s">
        <v>437</v>
      </c>
    </row>
    <row r="195" spans="2:65" s="1" customFormat="1" ht="51" customHeight="1" x14ac:dyDescent="0.3">
      <c r="B195" s="145"/>
      <c r="C195" s="146" t="s">
        <v>340</v>
      </c>
      <c r="D195" s="146" t="s">
        <v>207</v>
      </c>
      <c r="E195" s="147" t="s">
        <v>438</v>
      </c>
      <c r="F195" s="233" t="s">
        <v>439</v>
      </c>
      <c r="G195" s="233"/>
      <c r="H195" s="233"/>
      <c r="I195" s="233"/>
      <c r="J195" s="148" t="s">
        <v>210</v>
      </c>
      <c r="K195" s="149">
        <v>23.9</v>
      </c>
      <c r="L195" s="234"/>
      <c r="M195" s="234"/>
      <c r="N195" s="235"/>
      <c r="O195" s="235"/>
      <c r="P195" s="235"/>
      <c r="Q195" s="235"/>
      <c r="R195" s="150"/>
      <c r="T195" s="151" t="s">
        <v>5</v>
      </c>
      <c r="U195" s="41" t="s">
        <v>43</v>
      </c>
      <c r="V195" s="152">
        <v>0</v>
      </c>
      <c r="W195" s="152">
        <f t="shared" si="9"/>
        <v>0</v>
      </c>
      <c r="X195" s="152">
        <v>0</v>
      </c>
      <c r="Y195" s="152">
        <f t="shared" si="10"/>
        <v>0</v>
      </c>
      <c r="Z195" s="152">
        <v>0</v>
      </c>
      <c r="AA195" s="153">
        <f t="shared" si="11"/>
        <v>0</v>
      </c>
      <c r="AR195" s="19" t="s">
        <v>235</v>
      </c>
      <c r="AT195" s="19" t="s">
        <v>207</v>
      </c>
      <c r="AU195" s="19" t="s">
        <v>91</v>
      </c>
      <c r="AY195" s="19" t="s">
        <v>206</v>
      </c>
      <c r="BE195" s="154">
        <f t="shared" si="12"/>
        <v>0</v>
      </c>
      <c r="BF195" s="154">
        <f t="shared" si="13"/>
        <v>0</v>
      </c>
      <c r="BG195" s="154">
        <f t="shared" si="14"/>
        <v>0</v>
      </c>
      <c r="BH195" s="154">
        <f t="shared" si="15"/>
        <v>0</v>
      </c>
      <c r="BI195" s="154">
        <f t="shared" si="16"/>
        <v>0</v>
      </c>
      <c r="BJ195" s="19" t="s">
        <v>87</v>
      </c>
      <c r="BK195" s="155">
        <f t="shared" si="17"/>
        <v>0</v>
      </c>
      <c r="BL195" s="19" t="s">
        <v>235</v>
      </c>
      <c r="BM195" s="19" t="s">
        <v>440</v>
      </c>
    </row>
    <row r="196" spans="2:65" s="1" customFormat="1" ht="63.75" customHeight="1" x14ac:dyDescent="0.3">
      <c r="B196" s="145"/>
      <c r="C196" s="146" t="s">
        <v>441</v>
      </c>
      <c r="D196" s="146" t="s">
        <v>207</v>
      </c>
      <c r="E196" s="147" t="s">
        <v>442</v>
      </c>
      <c r="F196" s="233" t="s">
        <v>443</v>
      </c>
      <c r="G196" s="233"/>
      <c r="H196" s="233"/>
      <c r="I196" s="233"/>
      <c r="J196" s="148" t="s">
        <v>210</v>
      </c>
      <c r="K196" s="149">
        <v>154</v>
      </c>
      <c r="L196" s="234"/>
      <c r="M196" s="234"/>
      <c r="N196" s="235"/>
      <c r="O196" s="235"/>
      <c r="P196" s="235"/>
      <c r="Q196" s="235"/>
      <c r="R196" s="150"/>
      <c r="T196" s="151" t="s">
        <v>5</v>
      </c>
      <c r="U196" s="41" t="s">
        <v>43</v>
      </c>
      <c r="V196" s="152">
        <v>0</v>
      </c>
      <c r="W196" s="152">
        <f t="shared" si="9"/>
        <v>0</v>
      </c>
      <c r="X196" s="152">
        <v>0</v>
      </c>
      <c r="Y196" s="152">
        <f t="shared" si="10"/>
        <v>0</v>
      </c>
      <c r="Z196" s="152">
        <v>0</v>
      </c>
      <c r="AA196" s="153">
        <f t="shared" si="11"/>
        <v>0</v>
      </c>
      <c r="AR196" s="19" t="s">
        <v>235</v>
      </c>
      <c r="AT196" s="19" t="s">
        <v>207</v>
      </c>
      <c r="AU196" s="19" t="s">
        <v>91</v>
      </c>
      <c r="AY196" s="19" t="s">
        <v>206</v>
      </c>
      <c r="BE196" s="154">
        <f t="shared" si="12"/>
        <v>0</v>
      </c>
      <c r="BF196" s="154">
        <f t="shared" si="13"/>
        <v>0</v>
      </c>
      <c r="BG196" s="154">
        <f t="shared" si="14"/>
        <v>0</v>
      </c>
      <c r="BH196" s="154">
        <f t="shared" si="15"/>
        <v>0</v>
      </c>
      <c r="BI196" s="154">
        <f t="shared" si="16"/>
        <v>0</v>
      </c>
      <c r="BJ196" s="19" t="s">
        <v>87</v>
      </c>
      <c r="BK196" s="155">
        <f t="shared" si="17"/>
        <v>0</v>
      </c>
      <c r="BL196" s="19" t="s">
        <v>235</v>
      </c>
      <c r="BM196" s="19" t="s">
        <v>444</v>
      </c>
    </row>
    <row r="197" spans="2:65" s="1" customFormat="1" ht="38.25" customHeight="1" x14ac:dyDescent="0.3">
      <c r="B197" s="145"/>
      <c r="C197" s="146" t="s">
        <v>344</v>
      </c>
      <c r="D197" s="146" t="s">
        <v>207</v>
      </c>
      <c r="E197" s="147" t="s">
        <v>445</v>
      </c>
      <c r="F197" s="233" t="s">
        <v>446</v>
      </c>
      <c r="G197" s="233"/>
      <c r="H197" s="233"/>
      <c r="I197" s="233"/>
      <c r="J197" s="148" t="s">
        <v>372</v>
      </c>
      <c r="K197" s="149">
        <v>1</v>
      </c>
      <c r="L197" s="234"/>
      <c r="M197" s="234"/>
      <c r="N197" s="235"/>
      <c r="O197" s="235"/>
      <c r="P197" s="235"/>
      <c r="Q197" s="235"/>
      <c r="R197" s="150"/>
      <c r="T197" s="151" t="s">
        <v>5</v>
      </c>
      <c r="U197" s="41" t="s">
        <v>43</v>
      </c>
      <c r="V197" s="152">
        <v>0</v>
      </c>
      <c r="W197" s="152">
        <f t="shared" si="9"/>
        <v>0</v>
      </c>
      <c r="X197" s="152">
        <v>0</v>
      </c>
      <c r="Y197" s="152">
        <f t="shared" si="10"/>
        <v>0</v>
      </c>
      <c r="Z197" s="152">
        <v>0</v>
      </c>
      <c r="AA197" s="153">
        <f t="shared" si="11"/>
        <v>0</v>
      </c>
      <c r="AR197" s="19" t="s">
        <v>235</v>
      </c>
      <c r="AT197" s="19" t="s">
        <v>207</v>
      </c>
      <c r="AU197" s="19" t="s">
        <v>91</v>
      </c>
      <c r="AY197" s="19" t="s">
        <v>206</v>
      </c>
      <c r="BE197" s="154">
        <f t="shared" si="12"/>
        <v>0</v>
      </c>
      <c r="BF197" s="154">
        <f t="shared" si="13"/>
        <v>0</v>
      </c>
      <c r="BG197" s="154">
        <f t="shared" si="14"/>
        <v>0</v>
      </c>
      <c r="BH197" s="154">
        <f t="shared" si="15"/>
        <v>0</v>
      </c>
      <c r="BI197" s="154">
        <f t="shared" si="16"/>
        <v>0</v>
      </c>
      <c r="BJ197" s="19" t="s">
        <v>87</v>
      </c>
      <c r="BK197" s="155">
        <f t="shared" si="17"/>
        <v>0</v>
      </c>
      <c r="BL197" s="19" t="s">
        <v>235</v>
      </c>
      <c r="BM197" s="19" t="s">
        <v>447</v>
      </c>
    </row>
    <row r="198" spans="2:65" s="1" customFormat="1" ht="38.25" customHeight="1" x14ac:dyDescent="0.3">
      <c r="B198" s="145"/>
      <c r="C198" s="146" t="s">
        <v>448</v>
      </c>
      <c r="D198" s="146" t="s">
        <v>207</v>
      </c>
      <c r="E198" s="147" t="s">
        <v>449</v>
      </c>
      <c r="F198" s="233" t="s">
        <v>450</v>
      </c>
      <c r="G198" s="233"/>
      <c r="H198" s="233"/>
      <c r="I198" s="233"/>
      <c r="J198" s="148" t="s">
        <v>372</v>
      </c>
      <c r="K198" s="149">
        <v>1</v>
      </c>
      <c r="L198" s="234"/>
      <c r="M198" s="234"/>
      <c r="N198" s="235"/>
      <c r="O198" s="235"/>
      <c r="P198" s="235"/>
      <c r="Q198" s="235"/>
      <c r="R198" s="150"/>
      <c r="T198" s="151" t="s">
        <v>5</v>
      </c>
      <c r="U198" s="41" t="s">
        <v>43</v>
      </c>
      <c r="V198" s="152">
        <v>0</v>
      </c>
      <c r="W198" s="152">
        <f t="shared" si="9"/>
        <v>0</v>
      </c>
      <c r="X198" s="152">
        <v>0</v>
      </c>
      <c r="Y198" s="152">
        <f t="shared" si="10"/>
        <v>0</v>
      </c>
      <c r="Z198" s="152">
        <v>0</v>
      </c>
      <c r="AA198" s="153">
        <f t="shared" si="11"/>
        <v>0</v>
      </c>
      <c r="AR198" s="19" t="s">
        <v>235</v>
      </c>
      <c r="AT198" s="19" t="s">
        <v>207</v>
      </c>
      <c r="AU198" s="19" t="s">
        <v>91</v>
      </c>
      <c r="AY198" s="19" t="s">
        <v>206</v>
      </c>
      <c r="BE198" s="154">
        <f t="shared" si="12"/>
        <v>0</v>
      </c>
      <c r="BF198" s="154">
        <f t="shared" si="13"/>
        <v>0</v>
      </c>
      <c r="BG198" s="154">
        <f t="shared" si="14"/>
        <v>0</v>
      </c>
      <c r="BH198" s="154">
        <f t="shared" si="15"/>
        <v>0</v>
      </c>
      <c r="BI198" s="154">
        <f t="shared" si="16"/>
        <v>0</v>
      </c>
      <c r="BJ198" s="19" t="s">
        <v>87</v>
      </c>
      <c r="BK198" s="155">
        <f t="shared" si="17"/>
        <v>0</v>
      </c>
      <c r="BL198" s="19" t="s">
        <v>235</v>
      </c>
      <c r="BM198" s="19" t="s">
        <v>451</v>
      </c>
    </row>
    <row r="199" spans="2:65" s="1" customFormat="1" ht="25.5" customHeight="1" x14ac:dyDescent="0.3">
      <c r="B199" s="145"/>
      <c r="C199" s="146" t="s">
        <v>347</v>
      </c>
      <c r="D199" s="146" t="s">
        <v>207</v>
      </c>
      <c r="E199" s="147" t="s">
        <v>452</v>
      </c>
      <c r="F199" s="233" t="s">
        <v>453</v>
      </c>
      <c r="G199" s="233"/>
      <c r="H199" s="233"/>
      <c r="I199" s="233"/>
      <c r="J199" s="148" t="s">
        <v>372</v>
      </c>
      <c r="K199" s="149">
        <v>1</v>
      </c>
      <c r="L199" s="234"/>
      <c r="M199" s="234"/>
      <c r="N199" s="235"/>
      <c r="O199" s="235"/>
      <c r="P199" s="235"/>
      <c r="Q199" s="235"/>
      <c r="R199" s="150"/>
      <c r="T199" s="151" t="s">
        <v>5</v>
      </c>
      <c r="U199" s="41" t="s">
        <v>43</v>
      </c>
      <c r="V199" s="152">
        <v>0</v>
      </c>
      <c r="W199" s="152">
        <f t="shared" si="9"/>
        <v>0</v>
      </c>
      <c r="X199" s="152">
        <v>0</v>
      </c>
      <c r="Y199" s="152">
        <f t="shared" si="10"/>
        <v>0</v>
      </c>
      <c r="Z199" s="152">
        <v>0</v>
      </c>
      <c r="AA199" s="153">
        <f t="shared" si="11"/>
        <v>0</v>
      </c>
      <c r="AR199" s="19" t="s">
        <v>235</v>
      </c>
      <c r="AT199" s="19" t="s">
        <v>207</v>
      </c>
      <c r="AU199" s="19" t="s">
        <v>91</v>
      </c>
      <c r="AY199" s="19" t="s">
        <v>206</v>
      </c>
      <c r="BE199" s="154">
        <f t="shared" si="12"/>
        <v>0</v>
      </c>
      <c r="BF199" s="154">
        <f t="shared" si="13"/>
        <v>0</v>
      </c>
      <c r="BG199" s="154">
        <f t="shared" si="14"/>
        <v>0</v>
      </c>
      <c r="BH199" s="154">
        <f t="shared" si="15"/>
        <v>0</v>
      </c>
      <c r="BI199" s="154">
        <f t="shared" si="16"/>
        <v>0</v>
      </c>
      <c r="BJ199" s="19" t="s">
        <v>87</v>
      </c>
      <c r="BK199" s="155">
        <f t="shared" si="17"/>
        <v>0</v>
      </c>
      <c r="BL199" s="19" t="s">
        <v>235</v>
      </c>
      <c r="BM199" s="19" t="s">
        <v>454</v>
      </c>
    </row>
    <row r="200" spans="2:65" s="1" customFormat="1" ht="25.5" customHeight="1" x14ac:dyDescent="0.3">
      <c r="B200" s="145"/>
      <c r="C200" s="146" t="s">
        <v>455</v>
      </c>
      <c r="D200" s="146" t="s">
        <v>207</v>
      </c>
      <c r="E200" s="147" t="s">
        <v>456</v>
      </c>
      <c r="F200" s="233" t="s">
        <v>457</v>
      </c>
      <c r="G200" s="233"/>
      <c r="H200" s="233"/>
      <c r="I200" s="233"/>
      <c r="J200" s="148" t="s">
        <v>372</v>
      </c>
      <c r="K200" s="149">
        <v>1</v>
      </c>
      <c r="L200" s="234"/>
      <c r="M200" s="234"/>
      <c r="N200" s="235"/>
      <c r="O200" s="235"/>
      <c r="P200" s="235"/>
      <c r="Q200" s="235"/>
      <c r="R200" s="150"/>
      <c r="T200" s="151" t="s">
        <v>5</v>
      </c>
      <c r="U200" s="41" t="s">
        <v>43</v>
      </c>
      <c r="V200" s="152">
        <v>0</v>
      </c>
      <c r="W200" s="152">
        <f t="shared" si="9"/>
        <v>0</v>
      </c>
      <c r="X200" s="152">
        <v>0</v>
      </c>
      <c r="Y200" s="152">
        <f t="shared" si="10"/>
        <v>0</v>
      </c>
      <c r="Z200" s="152">
        <v>0</v>
      </c>
      <c r="AA200" s="153">
        <f t="shared" si="11"/>
        <v>0</v>
      </c>
      <c r="AR200" s="19" t="s">
        <v>235</v>
      </c>
      <c r="AT200" s="19" t="s">
        <v>207</v>
      </c>
      <c r="AU200" s="19" t="s">
        <v>91</v>
      </c>
      <c r="AY200" s="19" t="s">
        <v>206</v>
      </c>
      <c r="BE200" s="154">
        <f t="shared" si="12"/>
        <v>0</v>
      </c>
      <c r="BF200" s="154">
        <f t="shared" si="13"/>
        <v>0</v>
      </c>
      <c r="BG200" s="154">
        <f t="shared" si="14"/>
        <v>0</v>
      </c>
      <c r="BH200" s="154">
        <f t="shared" si="15"/>
        <v>0</v>
      </c>
      <c r="BI200" s="154">
        <f t="shared" si="16"/>
        <v>0</v>
      </c>
      <c r="BJ200" s="19" t="s">
        <v>87</v>
      </c>
      <c r="BK200" s="155">
        <f t="shared" si="17"/>
        <v>0</v>
      </c>
      <c r="BL200" s="19" t="s">
        <v>235</v>
      </c>
      <c r="BM200" s="19" t="s">
        <v>458</v>
      </c>
    </row>
    <row r="201" spans="2:65" s="1" customFormat="1" ht="25.5" customHeight="1" x14ac:dyDescent="0.3">
      <c r="B201" s="145"/>
      <c r="C201" s="146" t="s">
        <v>351</v>
      </c>
      <c r="D201" s="146" t="s">
        <v>207</v>
      </c>
      <c r="E201" s="147" t="s">
        <v>459</v>
      </c>
      <c r="F201" s="233" t="s">
        <v>460</v>
      </c>
      <c r="G201" s="233"/>
      <c r="H201" s="233"/>
      <c r="I201" s="233"/>
      <c r="J201" s="148" t="s">
        <v>329</v>
      </c>
      <c r="K201" s="149">
        <v>2.698</v>
      </c>
      <c r="L201" s="234"/>
      <c r="M201" s="234"/>
      <c r="N201" s="235"/>
      <c r="O201" s="235"/>
      <c r="P201" s="235"/>
      <c r="Q201" s="235"/>
      <c r="R201" s="150"/>
      <c r="T201" s="151" t="s">
        <v>5</v>
      </c>
      <c r="U201" s="160" t="s">
        <v>43</v>
      </c>
      <c r="V201" s="161">
        <v>0</v>
      </c>
      <c r="W201" s="161">
        <f t="shared" si="9"/>
        <v>0</v>
      </c>
      <c r="X201" s="161">
        <v>0</v>
      </c>
      <c r="Y201" s="161">
        <f t="shared" si="10"/>
        <v>0</v>
      </c>
      <c r="Z201" s="161">
        <v>0</v>
      </c>
      <c r="AA201" s="162">
        <f t="shared" si="11"/>
        <v>0</v>
      </c>
      <c r="AR201" s="19" t="s">
        <v>235</v>
      </c>
      <c r="AT201" s="19" t="s">
        <v>207</v>
      </c>
      <c r="AU201" s="19" t="s">
        <v>91</v>
      </c>
      <c r="AY201" s="19" t="s">
        <v>206</v>
      </c>
      <c r="BE201" s="154">
        <f t="shared" si="12"/>
        <v>0</v>
      </c>
      <c r="BF201" s="154">
        <f t="shared" si="13"/>
        <v>0</v>
      </c>
      <c r="BG201" s="154">
        <f t="shared" si="14"/>
        <v>0</v>
      </c>
      <c r="BH201" s="154">
        <f t="shared" si="15"/>
        <v>0</v>
      </c>
      <c r="BI201" s="154">
        <f t="shared" si="16"/>
        <v>0</v>
      </c>
      <c r="BJ201" s="19" t="s">
        <v>87</v>
      </c>
      <c r="BK201" s="155">
        <f t="shared" si="17"/>
        <v>0</v>
      </c>
      <c r="BL201" s="19" t="s">
        <v>235</v>
      </c>
      <c r="BM201" s="19" t="s">
        <v>461</v>
      </c>
    </row>
    <row r="202" spans="2:65" s="1" customFormat="1" ht="6.95" customHeight="1" x14ac:dyDescent="0.3">
      <c r="B202" s="56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8"/>
    </row>
  </sheetData>
  <mergeCells count="289">
    <mergeCell ref="H1:K1"/>
    <mergeCell ref="S2:AC2"/>
    <mergeCell ref="F200:I200"/>
    <mergeCell ref="L200:M200"/>
    <mergeCell ref="N200:Q200"/>
    <mergeCell ref="F201:I201"/>
    <mergeCell ref="L201:M201"/>
    <mergeCell ref="N201:Q201"/>
    <mergeCell ref="N120:Q120"/>
    <mergeCell ref="N121:Q121"/>
    <mergeCell ref="N122:Q122"/>
    <mergeCell ref="N124:Q124"/>
    <mergeCell ref="N126:Q126"/>
    <mergeCell ref="N170:Q170"/>
    <mergeCell ref="N171:Q171"/>
    <mergeCell ref="N172:Q17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6:I166"/>
    <mergeCell ref="L166:M166"/>
    <mergeCell ref="N166:Q166"/>
    <mergeCell ref="F167:I167"/>
    <mergeCell ref="L167:M167"/>
    <mergeCell ref="N167:Q167"/>
    <mergeCell ref="F169:I169"/>
    <mergeCell ref="L169:M169"/>
    <mergeCell ref="N169:Q169"/>
    <mergeCell ref="M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N142:Q142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5:I125"/>
    <mergeCell ref="L125:M125"/>
    <mergeCell ref="N125:Q125"/>
    <mergeCell ref="F127:I127"/>
    <mergeCell ref="L127:M127"/>
    <mergeCell ref="N127:Q127"/>
    <mergeCell ref="F128:I128"/>
    <mergeCell ref="L128:M128"/>
    <mergeCell ref="N128:Q128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N95:Q95"/>
    <mergeCell ref="N96:Q96"/>
    <mergeCell ref="N97:Q97"/>
    <mergeCell ref="N99:Q99"/>
    <mergeCell ref="L101:Q101"/>
    <mergeCell ref="C107:Q107"/>
    <mergeCell ref="F109:P109"/>
    <mergeCell ref="F111:P111"/>
    <mergeCell ref="F110:P110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19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5"/>
  <sheetViews>
    <sheetView showGridLines="0" zoomScaleNormal="100" workbookViewId="0">
      <pane ySplit="1" topLeftCell="A45" activePane="bottomLeft" state="frozen"/>
      <selection pane="bottomLeft" activeCell="P220" sqref="P22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100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172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174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175</v>
      </c>
      <c r="E9" s="33"/>
      <c r="F9" s="178" t="s">
        <v>462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ROUND((SUM(BG104:BG105)+SUM(BG125:BG214)),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ROUND((SUM(BH104:BH105)+SUM(BH125:BH214)),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ROUND((SUM(BI104:BI105)+SUM(BI125:BI214)),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172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174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175</v>
      </c>
      <c r="D81" s="33"/>
      <c r="E81" s="33"/>
      <c r="F81" s="190" t="str">
        <f>F9</f>
        <v>B. - Výmena otvorových konštrukcií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184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187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463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8" customFormat="1" ht="14.85" customHeight="1" x14ac:dyDescent="0.3">
      <c r="B94" s="122"/>
      <c r="C94" s="95"/>
      <c r="D94" s="123" t="s">
        <v>464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7" customFormat="1" ht="24.95" customHeight="1" x14ac:dyDescent="0.3">
      <c r="B95" s="118"/>
      <c r="C95" s="119"/>
      <c r="D95" s="120" t="s">
        <v>188</v>
      </c>
      <c r="E95" s="119"/>
      <c r="F95" s="119"/>
      <c r="G95" s="119"/>
      <c r="H95" s="119"/>
      <c r="I95" s="119"/>
      <c r="J95" s="119"/>
      <c r="K95" s="119"/>
      <c r="L95" s="119"/>
      <c r="M95" s="119"/>
      <c r="N95" s="228"/>
      <c r="O95" s="229"/>
      <c r="P95" s="229"/>
      <c r="Q95" s="229"/>
      <c r="R95" s="121"/>
    </row>
    <row r="96" spans="2:47" s="8" customFormat="1" ht="19.899999999999999" customHeight="1" x14ac:dyDescent="0.3">
      <c r="B96" s="122"/>
      <c r="C96" s="95"/>
      <c r="D96" s="123" t="s">
        <v>189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21" s="8" customFormat="1" ht="14.85" customHeight="1" x14ac:dyDescent="0.3">
      <c r="B97" s="122"/>
      <c r="C97" s="95"/>
      <c r="D97" s="123" t="s">
        <v>190</v>
      </c>
      <c r="E97" s="95"/>
      <c r="F97" s="95"/>
      <c r="G97" s="95"/>
      <c r="H97" s="95"/>
      <c r="I97" s="95"/>
      <c r="J97" s="95"/>
      <c r="K97" s="95"/>
      <c r="L97" s="95"/>
      <c r="M97" s="95"/>
      <c r="N97" s="205"/>
      <c r="O97" s="206"/>
      <c r="P97" s="206"/>
      <c r="Q97" s="206"/>
      <c r="R97" s="124"/>
    </row>
    <row r="98" spans="2:21" s="8" customFormat="1" ht="14.85" customHeight="1" x14ac:dyDescent="0.3">
      <c r="B98" s="122"/>
      <c r="C98" s="95"/>
      <c r="D98" s="123" t="s">
        <v>465</v>
      </c>
      <c r="E98" s="95"/>
      <c r="F98" s="95"/>
      <c r="G98" s="95"/>
      <c r="H98" s="95"/>
      <c r="I98" s="95"/>
      <c r="J98" s="95"/>
      <c r="K98" s="95"/>
      <c r="L98" s="95"/>
      <c r="M98" s="95"/>
      <c r="N98" s="205"/>
      <c r="O98" s="206"/>
      <c r="P98" s="206"/>
      <c r="Q98" s="206"/>
      <c r="R98" s="124"/>
    </row>
    <row r="99" spans="2:21" s="8" customFormat="1" ht="14.85" customHeight="1" x14ac:dyDescent="0.3">
      <c r="B99" s="122"/>
      <c r="C99" s="95"/>
      <c r="D99" s="123" t="s">
        <v>466</v>
      </c>
      <c r="E99" s="95"/>
      <c r="F99" s="95"/>
      <c r="G99" s="95"/>
      <c r="H99" s="95"/>
      <c r="I99" s="95"/>
      <c r="J99" s="95"/>
      <c r="K99" s="95"/>
      <c r="L99" s="95"/>
      <c r="M99" s="95"/>
      <c r="N99" s="205"/>
      <c r="O99" s="206"/>
      <c r="P99" s="206"/>
      <c r="Q99" s="206"/>
      <c r="R99" s="124"/>
    </row>
    <row r="100" spans="2:21" s="8" customFormat="1" ht="19.899999999999999" customHeight="1" x14ac:dyDescent="0.3">
      <c r="B100" s="122"/>
      <c r="C100" s="95"/>
      <c r="D100" s="123" t="s">
        <v>467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05"/>
      <c r="O100" s="206"/>
      <c r="P100" s="206"/>
      <c r="Q100" s="206"/>
      <c r="R100" s="124"/>
    </row>
    <row r="101" spans="2:21" s="8" customFormat="1" ht="14.85" customHeight="1" x14ac:dyDescent="0.3">
      <c r="B101" s="122"/>
      <c r="C101" s="95"/>
      <c r="D101" s="123" t="s">
        <v>468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05"/>
      <c r="O101" s="206"/>
      <c r="P101" s="206"/>
      <c r="Q101" s="206"/>
      <c r="R101" s="124"/>
    </row>
    <row r="102" spans="2:21" s="8" customFormat="1" ht="14.85" customHeight="1" x14ac:dyDescent="0.3">
      <c r="B102" s="122"/>
      <c r="C102" s="95"/>
      <c r="D102" s="123" t="s">
        <v>469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05"/>
      <c r="O102" s="206"/>
      <c r="P102" s="206"/>
      <c r="Q102" s="206"/>
      <c r="R102" s="124"/>
    </row>
    <row r="103" spans="2:21" s="1" customFormat="1" ht="21.75" customHeight="1" x14ac:dyDescent="0.3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21" s="1" customFormat="1" ht="29.25" customHeight="1" x14ac:dyDescent="0.3">
      <c r="B104" s="32"/>
      <c r="C104" s="117" t="s">
        <v>191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227"/>
      <c r="O104" s="230"/>
      <c r="P104" s="230"/>
      <c r="Q104" s="230"/>
      <c r="R104" s="34"/>
      <c r="T104" s="125"/>
      <c r="U104" s="126" t="s">
        <v>40</v>
      </c>
    </row>
    <row r="105" spans="2:21" s="1" customFormat="1" ht="18" customHeight="1" x14ac:dyDescent="0.3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21" s="1" customFormat="1" ht="29.25" customHeight="1" x14ac:dyDescent="0.3">
      <c r="B106" s="32"/>
      <c r="C106" s="108" t="s">
        <v>164</v>
      </c>
      <c r="D106" s="109"/>
      <c r="E106" s="109"/>
      <c r="F106" s="109"/>
      <c r="G106" s="109"/>
      <c r="H106" s="109"/>
      <c r="I106" s="109"/>
      <c r="J106" s="109"/>
      <c r="K106" s="109"/>
      <c r="L106" s="209"/>
      <c r="M106" s="209"/>
      <c r="N106" s="209"/>
      <c r="O106" s="209"/>
      <c r="P106" s="209"/>
      <c r="Q106" s="209"/>
      <c r="R106" s="34"/>
    </row>
    <row r="107" spans="2:21" s="1" customFormat="1" ht="6.95" customHeight="1" x14ac:dyDescent="0.3"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8"/>
    </row>
    <row r="111" spans="2:21" s="1" customFormat="1" ht="6.95" customHeight="1" x14ac:dyDescent="0.3"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1"/>
    </row>
    <row r="112" spans="2:21" s="1" customFormat="1" ht="36.950000000000003" customHeight="1" x14ac:dyDescent="0.3">
      <c r="B112" s="32"/>
      <c r="C112" s="174" t="s">
        <v>192</v>
      </c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34"/>
    </row>
    <row r="113" spans="2:65" s="1" customFormat="1" ht="6.9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30" customHeight="1" x14ac:dyDescent="0.3">
      <c r="B114" s="32"/>
      <c r="C114" s="29" t="s">
        <v>15</v>
      </c>
      <c r="D114" s="33"/>
      <c r="E114" s="33"/>
      <c r="F114" s="217" t="str">
        <f>F6</f>
        <v>Okresný úrad Košice - okolie, rekonštrukcia a modernizácia objektu</v>
      </c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33"/>
      <c r="R114" s="34"/>
    </row>
    <row r="115" spans="2:65" ht="30" customHeight="1" x14ac:dyDescent="0.3">
      <c r="B115" s="23"/>
      <c r="C115" s="29" t="s">
        <v>171</v>
      </c>
      <c r="D115" s="25"/>
      <c r="E115" s="25"/>
      <c r="F115" s="217" t="s">
        <v>172</v>
      </c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25"/>
      <c r="R115" s="24"/>
    </row>
    <row r="116" spans="2:65" ht="30" customHeight="1" x14ac:dyDescent="0.3">
      <c r="B116" s="23"/>
      <c r="C116" s="29" t="s">
        <v>173</v>
      </c>
      <c r="D116" s="25"/>
      <c r="E116" s="25"/>
      <c r="F116" s="217" t="s">
        <v>174</v>
      </c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25"/>
      <c r="R116" s="24"/>
    </row>
    <row r="117" spans="2:65" s="1" customFormat="1" ht="36.950000000000003" customHeight="1" x14ac:dyDescent="0.3">
      <c r="B117" s="32"/>
      <c r="C117" s="66" t="s">
        <v>175</v>
      </c>
      <c r="D117" s="33"/>
      <c r="E117" s="33"/>
      <c r="F117" s="190" t="str">
        <f>F9</f>
        <v>B. - Výmena otvorových konštrukcií</v>
      </c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33"/>
      <c r="R117" s="34"/>
    </row>
    <row r="118" spans="2:65" s="1" customFormat="1" ht="6.95" customHeight="1" x14ac:dyDescent="0.3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1" customFormat="1" ht="18" customHeight="1" x14ac:dyDescent="0.3">
      <c r="B119" s="32"/>
      <c r="C119" s="29" t="s">
        <v>19</v>
      </c>
      <c r="D119" s="33"/>
      <c r="E119" s="33"/>
      <c r="F119" s="27" t="str">
        <f>F11</f>
        <v>Košice, Hroncova 13, čís. parc.: 2616/1</v>
      </c>
      <c r="G119" s="33"/>
      <c r="H119" s="33"/>
      <c r="I119" s="33"/>
      <c r="J119" s="33"/>
      <c r="K119" s="29" t="s">
        <v>21</v>
      </c>
      <c r="L119" s="33"/>
      <c r="M119" s="220" t="str">
        <f>IF(O11="","",O11)</f>
        <v/>
      </c>
      <c r="N119" s="220"/>
      <c r="O119" s="220"/>
      <c r="P119" s="220"/>
      <c r="Q119" s="33"/>
      <c r="R119" s="34"/>
    </row>
    <row r="120" spans="2:65" s="1" customFormat="1" ht="6.95" customHeight="1" x14ac:dyDescent="0.3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5" s="1" customFormat="1" ht="15" x14ac:dyDescent="0.3">
      <c r="B121" s="32"/>
      <c r="C121" s="29" t="s">
        <v>22</v>
      </c>
      <c r="D121" s="33"/>
      <c r="E121" s="33"/>
      <c r="F121" s="27" t="str">
        <f>E14</f>
        <v>Ministerstvo vnútra SR,Pribinova 2, Bratislava</v>
      </c>
      <c r="G121" s="33"/>
      <c r="H121" s="33"/>
      <c r="I121" s="33"/>
      <c r="J121" s="33"/>
      <c r="K121" s="29" t="s">
        <v>29</v>
      </c>
      <c r="L121" s="33"/>
      <c r="M121" s="176" t="str">
        <f>E20</f>
        <v>Cobra Bauart s.r.o. Športová 40, Balog nad Ipľom</v>
      </c>
      <c r="N121" s="176"/>
      <c r="O121" s="176"/>
      <c r="P121" s="176"/>
      <c r="Q121" s="176"/>
      <c r="R121" s="34"/>
    </row>
    <row r="122" spans="2:65" s="1" customFormat="1" ht="14.45" customHeight="1" x14ac:dyDescent="0.3">
      <c r="B122" s="32"/>
      <c r="C122" s="29" t="s">
        <v>27</v>
      </c>
      <c r="D122" s="33"/>
      <c r="E122" s="33"/>
      <c r="F122" s="27" t="str">
        <f>IF(E17="","",E17)</f>
        <v xml:space="preserve"> </v>
      </c>
      <c r="G122" s="33"/>
      <c r="H122" s="33"/>
      <c r="I122" s="33"/>
      <c r="J122" s="33"/>
      <c r="K122" s="29" t="s">
        <v>35</v>
      </c>
      <c r="L122" s="33"/>
      <c r="M122" s="176" t="str">
        <f>E23</f>
        <v xml:space="preserve"> </v>
      </c>
      <c r="N122" s="176"/>
      <c r="O122" s="176"/>
      <c r="P122" s="176"/>
      <c r="Q122" s="176"/>
      <c r="R122" s="34"/>
    </row>
    <row r="123" spans="2:65" s="1" customFormat="1" ht="10.35" customHeight="1" x14ac:dyDescent="0.3"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</row>
    <row r="124" spans="2:65" s="9" customFormat="1" ht="29.25" customHeight="1" x14ac:dyDescent="0.3">
      <c r="B124" s="127"/>
      <c r="C124" s="128" t="s">
        <v>193</v>
      </c>
      <c r="D124" s="129" t="s">
        <v>194</v>
      </c>
      <c r="E124" s="129" t="s">
        <v>58</v>
      </c>
      <c r="F124" s="231" t="s">
        <v>195</v>
      </c>
      <c r="G124" s="231"/>
      <c r="H124" s="231"/>
      <c r="I124" s="231"/>
      <c r="J124" s="129" t="s">
        <v>196</v>
      </c>
      <c r="K124" s="129" t="s">
        <v>197</v>
      </c>
      <c r="L124" s="231" t="s">
        <v>198</v>
      </c>
      <c r="M124" s="231"/>
      <c r="N124" s="231" t="s">
        <v>181</v>
      </c>
      <c r="O124" s="231"/>
      <c r="P124" s="231"/>
      <c r="Q124" s="232"/>
      <c r="R124" s="130"/>
      <c r="T124" s="73" t="s">
        <v>199</v>
      </c>
      <c r="U124" s="74" t="s">
        <v>40</v>
      </c>
      <c r="V124" s="74" t="s">
        <v>200</v>
      </c>
      <c r="W124" s="74" t="s">
        <v>201</v>
      </c>
      <c r="X124" s="74" t="s">
        <v>202</v>
      </c>
      <c r="Y124" s="74" t="s">
        <v>203</v>
      </c>
      <c r="Z124" s="74" t="s">
        <v>204</v>
      </c>
      <c r="AA124" s="75" t="s">
        <v>205</v>
      </c>
    </row>
    <row r="125" spans="2:65" s="1" customFormat="1" ht="29.25" customHeight="1" x14ac:dyDescent="0.35">
      <c r="B125" s="32"/>
      <c r="C125" s="77" t="s">
        <v>177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243"/>
      <c r="O125" s="244"/>
      <c r="P125" s="244"/>
      <c r="Q125" s="244"/>
      <c r="R125" s="34"/>
      <c r="T125" s="76"/>
      <c r="U125" s="48"/>
      <c r="V125" s="48"/>
      <c r="W125" s="131">
        <f>W126+W178</f>
        <v>462.71245650000003</v>
      </c>
      <c r="X125" s="48"/>
      <c r="Y125" s="131">
        <f>Y126+Y178</f>
        <v>0.93623900000000004</v>
      </c>
      <c r="Z125" s="48"/>
      <c r="AA125" s="132">
        <f>AA126+AA178</f>
        <v>1.2029999999999998</v>
      </c>
      <c r="AT125" s="19" t="s">
        <v>75</v>
      </c>
      <c r="AU125" s="19" t="s">
        <v>183</v>
      </c>
      <c r="BK125" s="133">
        <f>BK126+BK178</f>
        <v>0</v>
      </c>
    </row>
    <row r="126" spans="2:65" s="10" customFormat="1" ht="37.35" customHeight="1" x14ac:dyDescent="0.35">
      <c r="B126" s="134"/>
      <c r="C126" s="135"/>
      <c r="D126" s="136" t="s">
        <v>184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245"/>
      <c r="O126" s="228"/>
      <c r="P126" s="228"/>
      <c r="Q126" s="228"/>
      <c r="R126" s="137"/>
      <c r="T126" s="138"/>
      <c r="U126" s="135"/>
      <c r="V126" s="135"/>
      <c r="W126" s="139">
        <f>W127+W160</f>
        <v>0</v>
      </c>
      <c r="X126" s="135"/>
      <c r="Y126" s="139">
        <f>Y127+Y160</f>
        <v>0</v>
      </c>
      <c r="Z126" s="135"/>
      <c r="AA126" s="140">
        <f>AA127+AA160</f>
        <v>0</v>
      </c>
      <c r="AR126" s="141" t="s">
        <v>83</v>
      </c>
      <c r="AT126" s="142" t="s">
        <v>75</v>
      </c>
      <c r="AU126" s="142" t="s">
        <v>76</v>
      </c>
      <c r="AY126" s="141" t="s">
        <v>206</v>
      </c>
      <c r="BK126" s="143">
        <f>BK127+BK160</f>
        <v>0</v>
      </c>
    </row>
    <row r="127" spans="2:65" s="10" customFormat="1" ht="19.899999999999999" customHeight="1" x14ac:dyDescent="0.3">
      <c r="B127" s="134"/>
      <c r="C127" s="135"/>
      <c r="D127" s="144" t="s">
        <v>187</v>
      </c>
      <c r="E127" s="144"/>
      <c r="F127" s="144"/>
      <c r="G127" s="144"/>
      <c r="H127" s="144"/>
      <c r="I127" s="144"/>
      <c r="J127" s="144"/>
      <c r="K127" s="144"/>
      <c r="L127" s="144"/>
      <c r="M127" s="144"/>
      <c r="N127" s="246"/>
      <c r="O127" s="247"/>
      <c r="P127" s="247"/>
      <c r="Q127" s="247"/>
      <c r="R127" s="137"/>
      <c r="T127" s="138"/>
      <c r="U127" s="135"/>
      <c r="V127" s="135"/>
      <c r="W127" s="139">
        <f>SUM(W128:W159)</f>
        <v>0</v>
      </c>
      <c r="X127" s="135"/>
      <c r="Y127" s="139">
        <f>SUM(Y128:Y159)</f>
        <v>0</v>
      </c>
      <c r="Z127" s="135"/>
      <c r="AA127" s="140">
        <f>SUM(AA128:AA159)</f>
        <v>0</v>
      </c>
      <c r="AR127" s="141" t="s">
        <v>83</v>
      </c>
      <c r="AT127" s="142" t="s">
        <v>75</v>
      </c>
      <c r="AU127" s="142" t="s">
        <v>83</v>
      </c>
      <c r="AY127" s="141" t="s">
        <v>206</v>
      </c>
      <c r="BK127" s="143">
        <f>SUM(BK128:BK159)</f>
        <v>0</v>
      </c>
    </row>
    <row r="128" spans="2:65" s="1" customFormat="1" ht="25.5" customHeight="1" x14ac:dyDescent="0.3">
      <c r="B128" s="145"/>
      <c r="C128" s="146" t="s">
        <v>83</v>
      </c>
      <c r="D128" s="146" t="s">
        <v>207</v>
      </c>
      <c r="E128" s="147" t="s">
        <v>470</v>
      </c>
      <c r="F128" s="233" t="s">
        <v>471</v>
      </c>
      <c r="G128" s="233"/>
      <c r="H128" s="233"/>
      <c r="I128" s="233"/>
      <c r="J128" s="148" t="s">
        <v>372</v>
      </c>
      <c r="K128" s="149">
        <v>64</v>
      </c>
      <c r="L128" s="234"/>
      <c r="M128" s="234"/>
      <c r="N128" s="235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ref="W128:W159" si="0">V128*K128</f>
        <v>0</v>
      </c>
      <c r="X128" s="152">
        <v>0</v>
      </c>
      <c r="Y128" s="152">
        <f t="shared" ref="Y128:Y159" si="1">X128*K128</f>
        <v>0</v>
      </c>
      <c r="Z128" s="152">
        <v>0</v>
      </c>
      <c r="AA128" s="153">
        <f t="shared" ref="AA128:AA159" si="2">Z128*K128</f>
        <v>0</v>
      </c>
      <c r="AC128" s="168">
        <f>N125/(K129*5*0.5+K130*0.6*0.6+K131*0.6*0.6+K133*1.5*1+K134*1.8*0.6+K135*1.2*1.5+K136*1.2*1.5+K138*1.5*1.5+K139*1.5*2.2+K141*1.8*2.25+K142*2.3*2.25+K143+K144+K145+K147+K149*1.8*2.2+K150*1.3*2.05+K151*1.25*2.05+K153*2.4*2.5)</f>
        <v>0</v>
      </c>
      <c r="AR128" s="19" t="s">
        <v>96</v>
      </c>
      <c r="AT128" s="19" t="s">
        <v>207</v>
      </c>
      <c r="AU128" s="19" t="s">
        <v>87</v>
      </c>
      <c r="AY128" s="19" t="s">
        <v>206</v>
      </c>
      <c r="BE128" s="154">
        <f t="shared" ref="BE128:BE159" si="3">IF(U128="základná",N128,0)</f>
        <v>0</v>
      </c>
      <c r="BF128" s="154">
        <f t="shared" ref="BF128:BF159" si="4">IF(U128="znížená",N128,0)</f>
        <v>0</v>
      </c>
      <c r="BG128" s="154">
        <f t="shared" ref="BG128:BG159" si="5">IF(U128="zákl. prenesená",N128,0)</f>
        <v>0</v>
      </c>
      <c r="BH128" s="154">
        <f t="shared" ref="BH128:BH159" si="6">IF(U128="zníž. prenesená",N128,0)</f>
        <v>0</v>
      </c>
      <c r="BI128" s="154">
        <f t="shared" ref="BI128:BI159" si="7">IF(U128="nulová",N128,0)</f>
        <v>0</v>
      </c>
      <c r="BJ128" s="19" t="s">
        <v>87</v>
      </c>
      <c r="BK128" s="155">
        <f t="shared" ref="BK128:BK159" si="8">ROUND(L128*K128,3)</f>
        <v>0</v>
      </c>
      <c r="BL128" s="19" t="s">
        <v>96</v>
      </c>
      <c r="BM128" s="19" t="s">
        <v>472</v>
      </c>
    </row>
    <row r="129" spans="2:65" s="1" customFormat="1" ht="38.25" customHeight="1" x14ac:dyDescent="0.3">
      <c r="B129" s="145"/>
      <c r="C129" s="156" t="s">
        <v>87</v>
      </c>
      <c r="D129" s="156" t="s">
        <v>214</v>
      </c>
      <c r="E129" s="157" t="s">
        <v>473</v>
      </c>
      <c r="F129" s="236" t="s">
        <v>474</v>
      </c>
      <c r="G129" s="236"/>
      <c r="H129" s="236"/>
      <c r="I129" s="236"/>
      <c r="J129" s="158" t="s">
        <v>372</v>
      </c>
      <c r="K129" s="159">
        <v>4</v>
      </c>
      <c r="L129" s="237"/>
      <c r="M129" s="237"/>
      <c r="N129" s="238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 t="shared" si="0"/>
        <v>0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218</v>
      </c>
      <c r="AT129" s="19" t="s">
        <v>214</v>
      </c>
      <c r="AU129" s="19" t="s">
        <v>87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96</v>
      </c>
      <c r="BM129" s="19" t="s">
        <v>475</v>
      </c>
    </row>
    <row r="130" spans="2:65" s="1" customFormat="1" ht="38.25" customHeight="1" x14ac:dyDescent="0.3">
      <c r="B130" s="145"/>
      <c r="C130" s="156" t="s">
        <v>91</v>
      </c>
      <c r="D130" s="156" t="s">
        <v>214</v>
      </c>
      <c r="E130" s="157" t="s">
        <v>476</v>
      </c>
      <c r="F130" s="236" t="s">
        <v>477</v>
      </c>
      <c r="G130" s="236"/>
      <c r="H130" s="236"/>
      <c r="I130" s="236"/>
      <c r="J130" s="158" t="s">
        <v>372</v>
      </c>
      <c r="K130" s="159">
        <v>33</v>
      </c>
      <c r="L130" s="237"/>
      <c r="M130" s="237"/>
      <c r="N130" s="238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218</v>
      </c>
      <c r="AT130" s="19" t="s">
        <v>214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96</v>
      </c>
      <c r="BM130" s="19" t="s">
        <v>478</v>
      </c>
    </row>
    <row r="131" spans="2:65" s="1" customFormat="1" ht="51" customHeight="1" x14ac:dyDescent="0.3">
      <c r="B131" s="145"/>
      <c r="C131" s="156" t="s">
        <v>96</v>
      </c>
      <c r="D131" s="156" t="s">
        <v>214</v>
      </c>
      <c r="E131" s="157" t="s">
        <v>479</v>
      </c>
      <c r="F131" s="236" t="s">
        <v>480</v>
      </c>
      <c r="G131" s="236"/>
      <c r="H131" s="236"/>
      <c r="I131" s="236"/>
      <c r="J131" s="158" t="s">
        <v>372</v>
      </c>
      <c r="K131" s="159">
        <v>27</v>
      </c>
      <c r="L131" s="237"/>
      <c r="M131" s="237"/>
      <c r="N131" s="238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218</v>
      </c>
      <c r="AT131" s="19" t="s">
        <v>214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96</v>
      </c>
      <c r="BM131" s="19" t="s">
        <v>481</v>
      </c>
    </row>
    <row r="132" spans="2:65" s="1" customFormat="1" ht="25.5" customHeight="1" x14ac:dyDescent="0.3">
      <c r="B132" s="145"/>
      <c r="C132" s="146" t="s">
        <v>222</v>
      </c>
      <c r="D132" s="146" t="s">
        <v>207</v>
      </c>
      <c r="E132" s="147" t="s">
        <v>482</v>
      </c>
      <c r="F132" s="233" t="s">
        <v>483</v>
      </c>
      <c r="G132" s="233"/>
      <c r="H132" s="233"/>
      <c r="I132" s="233"/>
      <c r="J132" s="148" t="s">
        <v>372</v>
      </c>
      <c r="K132" s="149">
        <v>409</v>
      </c>
      <c r="L132" s="234"/>
      <c r="M132" s="234"/>
      <c r="N132" s="235"/>
      <c r="O132" s="235"/>
      <c r="P132" s="235"/>
      <c r="Q132" s="235"/>
      <c r="R132" s="150"/>
      <c r="T132" s="151" t="s">
        <v>5</v>
      </c>
      <c r="U132" s="41" t="s">
        <v>43</v>
      </c>
      <c r="V132" s="152">
        <v>0</v>
      </c>
      <c r="W132" s="152">
        <f t="shared" si="0"/>
        <v>0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96</v>
      </c>
      <c r="AT132" s="19" t="s">
        <v>207</v>
      </c>
      <c r="AU132" s="19" t="s">
        <v>87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96</v>
      </c>
      <c r="BM132" s="19" t="s">
        <v>225</v>
      </c>
    </row>
    <row r="133" spans="2:65" s="1" customFormat="1" ht="38.25" customHeight="1" x14ac:dyDescent="0.3">
      <c r="B133" s="145"/>
      <c r="C133" s="156" t="s">
        <v>219</v>
      </c>
      <c r="D133" s="156" t="s">
        <v>214</v>
      </c>
      <c r="E133" s="157" t="s">
        <v>484</v>
      </c>
      <c r="F133" s="236" t="s">
        <v>485</v>
      </c>
      <c r="G133" s="236"/>
      <c r="H133" s="236"/>
      <c r="I133" s="236"/>
      <c r="J133" s="158" t="s">
        <v>372</v>
      </c>
      <c r="K133" s="159">
        <v>2</v>
      </c>
      <c r="L133" s="237"/>
      <c r="M133" s="237"/>
      <c r="N133" s="238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0</v>
      </c>
      <c r="Y133" s="152">
        <f t="shared" si="1"/>
        <v>0</v>
      </c>
      <c r="Z133" s="152">
        <v>0</v>
      </c>
      <c r="AA133" s="153">
        <f t="shared" si="2"/>
        <v>0</v>
      </c>
      <c r="AR133" s="19" t="s">
        <v>218</v>
      </c>
      <c r="AT133" s="19" t="s">
        <v>214</v>
      </c>
      <c r="AU133" s="19" t="s">
        <v>87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96</v>
      </c>
      <c r="BM133" s="19" t="s">
        <v>228</v>
      </c>
    </row>
    <row r="134" spans="2:65" s="1" customFormat="1" ht="38.25" customHeight="1" x14ac:dyDescent="0.3">
      <c r="B134" s="145"/>
      <c r="C134" s="156" t="s">
        <v>229</v>
      </c>
      <c r="D134" s="156" t="s">
        <v>214</v>
      </c>
      <c r="E134" s="157" t="s">
        <v>486</v>
      </c>
      <c r="F134" s="236" t="s">
        <v>487</v>
      </c>
      <c r="G134" s="236"/>
      <c r="H134" s="236"/>
      <c r="I134" s="236"/>
      <c r="J134" s="158" t="s">
        <v>372</v>
      </c>
      <c r="K134" s="159">
        <v>2</v>
      </c>
      <c r="L134" s="237"/>
      <c r="M134" s="237"/>
      <c r="N134" s="238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 t="shared" si="0"/>
        <v>0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218</v>
      </c>
      <c r="AT134" s="19" t="s">
        <v>214</v>
      </c>
      <c r="AU134" s="19" t="s">
        <v>87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96</v>
      </c>
      <c r="BM134" s="19" t="s">
        <v>232</v>
      </c>
    </row>
    <row r="135" spans="2:65" s="1" customFormat="1" ht="38.25" customHeight="1" x14ac:dyDescent="0.3">
      <c r="B135" s="145"/>
      <c r="C135" s="156" t="s">
        <v>218</v>
      </c>
      <c r="D135" s="156" t="s">
        <v>214</v>
      </c>
      <c r="E135" s="157" t="s">
        <v>488</v>
      </c>
      <c r="F135" s="236" t="s">
        <v>489</v>
      </c>
      <c r="G135" s="236"/>
      <c r="H135" s="236"/>
      <c r="I135" s="236"/>
      <c r="J135" s="158" t="s">
        <v>372</v>
      </c>
      <c r="K135" s="159">
        <v>402</v>
      </c>
      <c r="L135" s="237"/>
      <c r="M135" s="237"/>
      <c r="N135" s="238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0</v>
      </c>
      <c r="Y135" s="152">
        <f t="shared" si="1"/>
        <v>0</v>
      </c>
      <c r="Z135" s="152">
        <v>0</v>
      </c>
      <c r="AA135" s="153">
        <f t="shared" si="2"/>
        <v>0</v>
      </c>
      <c r="AR135" s="19" t="s">
        <v>218</v>
      </c>
      <c r="AT135" s="19" t="s">
        <v>214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96</v>
      </c>
      <c r="BM135" s="19" t="s">
        <v>235</v>
      </c>
    </row>
    <row r="136" spans="2:65" s="1" customFormat="1" ht="38.25" customHeight="1" x14ac:dyDescent="0.3">
      <c r="B136" s="145"/>
      <c r="C136" s="156" t="s">
        <v>236</v>
      </c>
      <c r="D136" s="156" t="s">
        <v>214</v>
      </c>
      <c r="E136" s="157" t="s">
        <v>490</v>
      </c>
      <c r="F136" s="236" t="s">
        <v>491</v>
      </c>
      <c r="G136" s="236"/>
      <c r="H136" s="236"/>
      <c r="I136" s="236"/>
      <c r="J136" s="158" t="s">
        <v>372</v>
      </c>
      <c r="K136" s="159">
        <v>3</v>
      </c>
      <c r="L136" s="237"/>
      <c r="M136" s="237"/>
      <c r="N136" s="238"/>
      <c r="O136" s="235"/>
      <c r="P136" s="235"/>
      <c r="Q136" s="235"/>
      <c r="R136" s="150"/>
      <c r="T136" s="151" t="s">
        <v>5</v>
      </c>
      <c r="U136" s="41" t="s">
        <v>43</v>
      </c>
      <c r="V136" s="152">
        <v>0</v>
      </c>
      <c r="W136" s="152">
        <f t="shared" si="0"/>
        <v>0</v>
      </c>
      <c r="X136" s="152">
        <v>0</v>
      </c>
      <c r="Y136" s="152">
        <f t="shared" si="1"/>
        <v>0</v>
      </c>
      <c r="Z136" s="152">
        <v>0</v>
      </c>
      <c r="AA136" s="153">
        <f t="shared" si="2"/>
        <v>0</v>
      </c>
      <c r="AR136" s="19" t="s">
        <v>218</v>
      </c>
      <c r="AT136" s="19" t="s">
        <v>214</v>
      </c>
      <c r="AU136" s="19" t="s">
        <v>87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96</v>
      </c>
      <c r="BM136" s="19" t="s">
        <v>492</v>
      </c>
    </row>
    <row r="137" spans="2:65" s="1" customFormat="1" ht="25.5" customHeight="1" x14ac:dyDescent="0.3">
      <c r="B137" s="145"/>
      <c r="C137" s="146" t="s">
        <v>225</v>
      </c>
      <c r="D137" s="146" t="s">
        <v>207</v>
      </c>
      <c r="E137" s="147" t="s">
        <v>493</v>
      </c>
      <c r="F137" s="233" t="s">
        <v>494</v>
      </c>
      <c r="G137" s="233"/>
      <c r="H137" s="233"/>
      <c r="I137" s="233"/>
      <c r="J137" s="148" t="s">
        <v>372</v>
      </c>
      <c r="K137" s="149">
        <v>34</v>
      </c>
      <c r="L137" s="234"/>
      <c r="M137" s="234"/>
      <c r="N137" s="235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 t="shared" si="0"/>
        <v>0</v>
      </c>
      <c r="X137" s="152">
        <v>0</v>
      </c>
      <c r="Y137" s="152">
        <f t="shared" si="1"/>
        <v>0</v>
      </c>
      <c r="Z137" s="152">
        <v>0</v>
      </c>
      <c r="AA137" s="153">
        <f t="shared" si="2"/>
        <v>0</v>
      </c>
      <c r="AR137" s="19" t="s">
        <v>96</v>
      </c>
      <c r="AT137" s="19" t="s">
        <v>207</v>
      </c>
      <c r="AU137" s="19" t="s">
        <v>87</v>
      </c>
      <c r="AY137" s="19" t="s">
        <v>206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87</v>
      </c>
      <c r="BK137" s="155">
        <f t="shared" si="8"/>
        <v>0</v>
      </c>
      <c r="BL137" s="19" t="s">
        <v>96</v>
      </c>
      <c r="BM137" s="19" t="s">
        <v>239</v>
      </c>
    </row>
    <row r="138" spans="2:65" s="1" customFormat="1" ht="38.25" customHeight="1" x14ac:dyDescent="0.3">
      <c r="B138" s="145"/>
      <c r="C138" s="156" t="s">
        <v>242</v>
      </c>
      <c r="D138" s="156" t="s">
        <v>214</v>
      </c>
      <c r="E138" s="157" t="s">
        <v>495</v>
      </c>
      <c r="F138" s="236" t="s">
        <v>496</v>
      </c>
      <c r="G138" s="236"/>
      <c r="H138" s="236"/>
      <c r="I138" s="236"/>
      <c r="J138" s="158" t="s">
        <v>372</v>
      </c>
      <c r="K138" s="159">
        <v>10</v>
      </c>
      <c r="L138" s="237"/>
      <c r="M138" s="237"/>
      <c r="N138" s="238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 t="shared" si="0"/>
        <v>0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218</v>
      </c>
      <c r="AT138" s="19" t="s">
        <v>214</v>
      </c>
      <c r="AU138" s="19" t="s">
        <v>87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96</v>
      </c>
      <c r="BM138" s="19" t="s">
        <v>10</v>
      </c>
    </row>
    <row r="139" spans="2:65" s="1" customFormat="1" ht="38.25" customHeight="1" x14ac:dyDescent="0.3">
      <c r="B139" s="145"/>
      <c r="C139" s="156" t="s">
        <v>228</v>
      </c>
      <c r="D139" s="156" t="s">
        <v>214</v>
      </c>
      <c r="E139" s="157" t="s">
        <v>497</v>
      </c>
      <c r="F139" s="236" t="s">
        <v>498</v>
      </c>
      <c r="G139" s="236"/>
      <c r="H139" s="236"/>
      <c r="I139" s="236"/>
      <c r="J139" s="158" t="s">
        <v>372</v>
      </c>
      <c r="K139" s="159">
        <v>24</v>
      </c>
      <c r="L139" s="237"/>
      <c r="M139" s="237"/>
      <c r="N139" s="238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218</v>
      </c>
      <c r="AT139" s="19" t="s">
        <v>214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96</v>
      </c>
      <c r="BM139" s="19" t="s">
        <v>245</v>
      </c>
    </row>
    <row r="140" spans="2:65" s="1" customFormat="1" ht="25.5" customHeight="1" x14ac:dyDescent="0.3">
      <c r="B140" s="145"/>
      <c r="C140" s="146" t="s">
        <v>249</v>
      </c>
      <c r="D140" s="146" t="s">
        <v>207</v>
      </c>
      <c r="E140" s="147" t="s">
        <v>499</v>
      </c>
      <c r="F140" s="233" t="s">
        <v>500</v>
      </c>
      <c r="G140" s="233"/>
      <c r="H140" s="233"/>
      <c r="I140" s="233"/>
      <c r="J140" s="148" t="s">
        <v>372</v>
      </c>
      <c r="K140" s="149">
        <v>2</v>
      </c>
      <c r="L140" s="234"/>
      <c r="M140" s="234"/>
      <c r="N140" s="235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96</v>
      </c>
      <c r="AT140" s="19" t="s">
        <v>207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96</v>
      </c>
      <c r="BM140" s="19" t="s">
        <v>248</v>
      </c>
    </row>
    <row r="141" spans="2:65" s="1" customFormat="1" ht="38.25" customHeight="1" x14ac:dyDescent="0.3">
      <c r="B141" s="145"/>
      <c r="C141" s="156" t="s">
        <v>232</v>
      </c>
      <c r="D141" s="156" t="s">
        <v>214</v>
      </c>
      <c r="E141" s="157" t="s">
        <v>501</v>
      </c>
      <c r="F141" s="236" t="s">
        <v>502</v>
      </c>
      <c r="G141" s="236"/>
      <c r="H141" s="236"/>
      <c r="I141" s="236"/>
      <c r="J141" s="158" t="s">
        <v>372</v>
      </c>
      <c r="K141" s="159">
        <v>1</v>
      </c>
      <c r="L141" s="237"/>
      <c r="M141" s="237"/>
      <c r="N141" s="238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si="0"/>
        <v>0</v>
      </c>
      <c r="X141" s="152">
        <v>0</v>
      </c>
      <c r="Y141" s="152">
        <f t="shared" si="1"/>
        <v>0</v>
      </c>
      <c r="Z141" s="152">
        <v>0</v>
      </c>
      <c r="AA141" s="153">
        <f t="shared" si="2"/>
        <v>0</v>
      </c>
      <c r="AR141" s="19" t="s">
        <v>218</v>
      </c>
      <c r="AT141" s="19" t="s">
        <v>214</v>
      </c>
      <c r="AU141" s="19" t="s">
        <v>87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96</v>
      </c>
      <c r="BM141" s="19" t="s">
        <v>252</v>
      </c>
    </row>
    <row r="142" spans="2:65" s="1" customFormat="1" ht="38.25" customHeight="1" x14ac:dyDescent="0.3">
      <c r="B142" s="145"/>
      <c r="C142" s="156" t="s">
        <v>256</v>
      </c>
      <c r="D142" s="156" t="s">
        <v>214</v>
      </c>
      <c r="E142" s="157" t="s">
        <v>503</v>
      </c>
      <c r="F142" s="236" t="s">
        <v>504</v>
      </c>
      <c r="G142" s="236"/>
      <c r="H142" s="236"/>
      <c r="I142" s="236"/>
      <c r="J142" s="158" t="s">
        <v>372</v>
      </c>
      <c r="K142" s="159">
        <v>1</v>
      </c>
      <c r="L142" s="237"/>
      <c r="M142" s="237"/>
      <c r="N142" s="238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 t="shared" si="0"/>
        <v>0</v>
      </c>
      <c r="X142" s="152">
        <v>0</v>
      </c>
      <c r="Y142" s="152">
        <f t="shared" si="1"/>
        <v>0</v>
      </c>
      <c r="Z142" s="152">
        <v>0</v>
      </c>
      <c r="AA142" s="153">
        <f t="shared" si="2"/>
        <v>0</v>
      </c>
      <c r="AR142" s="19" t="s">
        <v>218</v>
      </c>
      <c r="AT142" s="19" t="s">
        <v>214</v>
      </c>
      <c r="AU142" s="19" t="s">
        <v>87</v>
      </c>
      <c r="AY142" s="19" t="s">
        <v>206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87</v>
      </c>
      <c r="BK142" s="155">
        <f t="shared" si="8"/>
        <v>0</v>
      </c>
      <c r="BL142" s="19" t="s">
        <v>96</v>
      </c>
      <c r="BM142" s="19" t="s">
        <v>255</v>
      </c>
    </row>
    <row r="143" spans="2:65" s="1" customFormat="1" ht="38.25" customHeight="1" x14ac:dyDescent="0.3">
      <c r="B143" s="145"/>
      <c r="C143" s="156" t="s">
        <v>235</v>
      </c>
      <c r="D143" s="156" t="s">
        <v>214</v>
      </c>
      <c r="E143" s="157" t="s">
        <v>505</v>
      </c>
      <c r="F143" s="236" t="s">
        <v>506</v>
      </c>
      <c r="G143" s="236"/>
      <c r="H143" s="236"/>
      <c r="I143" s="236"/>
      <c r="J143" s="158" t="s">
        <v>210</v>
      </c>
      <c r="K143" s="159">
        <v>33.74</v>
      </c>
      <c r="L143" s="237"/>
      <c r="M143" s="237"/>
      <c r="N143" s="238"/>
      <c r="O143" s="235"/>
      <c r="P143" s="235"/>
      <c r="Q143" s="235"/>
      <c r="R143" s="150"/>
      <c r="T143" s="151" t="s">
        <v>5</v>
      </c>
      <c r="U143" s="41" t="s">
        <v>43</v>
      </c>
      <c r="V143" s="152">
        <v>0</v>
      </c>
      <c r="W143" s="152">
        <f t="shared" si="0"/>
        <v>0</v>
      </c>
      <c r="X143" s="152">
        <v>0</v>
      </c>
      <c r="Y143" s="152">
        <f t="shared" si="1"/>
        <v>0</v>
      </c>
      <c r="Z143" s="152">
        <v>0</v>
      </c>
      <c r="AA143" s="153">
        <f t="shared" si="2"/>
        <v>0</v>
      </c>
      <c r="AR143" s="19" t="s">
        <v>218</v>
      </c>
      <c r="AT143" s="19" t="s">
        <v>214</v>
      </c>
      <c r="AU143" s="19" t="s">
        <v>87</v>
      </c>
      <c r="AY143" s="19" t="s">
        <v>206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87</v>
      </c>
      <c r="BK143" s="155">
        <f t="shared" si="8"/>
        <v>0</v>
      </c>
      <c r="BL143" s="19" t="s">
        <v>96</v>
      </c>
      <c r="BM143" s="19" t="s">
        <v>259</v>
      </c>
    </row>
    <row r="144" spans="2:65" s="1" customFormat="1" ht="38.25" customHeight="1" x14ac:dyDescent="0.3">
      <c r="B144" s="145"/>
      <c r="C144" s="156" t="s">
        <v>263</v>
      </c>
      <c r="D144" s="156" t="s">
        <v>214</v>
      </c>
      <c r="E144" s="157" t="s">
        <v>507</v>
      </c>
      <c r="F144" s="236" t="s">
        <v>508</v>
      </c>
      <c r="G144" s="236"/>
      <c r="H144" s="236"/>
      <c r="I144" s="236"/>
      <c r="J144" s="158" t="s">
        <v>210</v>
      </c>
      <c r="K144" s="159">
        <v>14.882999999999999</v>
      </c>
      <c r="L144" s="237"/>
      <c r="M144" s="237"/>
      <c r="N144" s="238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 t="shared" si="0"/>
        <v>0</v>
      </c>
      <c r="X144" s="152">
        <v>0</v>
      </c>
      <c r="Y144" s="152">
        <f t="shared" si="1"/>
        <v>0</v>
      </c>
      <c r="Z144" s="152">
        <v>0</v>
      </c>
      <c r="AA144" s="153">
        <f t="shared" si="2"/>
        <v>0</v>
      </c>
      <c r="AR144" s="19" t="s">
        <v>218</v>
      </c>
      <c r="AT144" s="19" t="s">
        <v>214</v>
      </c>
      <c r="AU144" s="19" t="s">
        <v>87</v>
      </c>
      <c r="AY144" s="19" t="s">
        <v>206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87</v>
      </c>
      <c r="BK144" s="155">
        <f t="shared" si="8"/>
        <v>0</v>
      </c>
      <c r="BL144" s="19" t="s">
        <v>96</v>
      </c>
      <c r="BM144" s="19" t="s">
        <v>262</v>
      </c>
    </row>
    <row r="145" spans="2:65" s="1" customFormat="1" ht="51" customHeight="1" x14ac:dyDescent="0.3">
      <c r="B145" s="145"/>
      <c r="C145" s="156" t="s">
        <v>239</v>
      </c>
      <c r="D145" s="156" t="s">
        <v>214</v>
      </c>
      <c r="E145" s="157" t="s">
        <v>509</v>
      </c>
      <c r="F145" s="236" t="s">
        <v>510</v>
      </c>
      <c r="G145" s="236"/>
      <c r="H145" s="236"/>
      <c r="I145" s="236"/>
      <c r="J145" s="158" t="s">
        <v>210</v>
      </c>
      <c r="K145" s="159">
        <v>74.67</v>
      </c>
      <c r="L145" s="237"/>
      <c r="M145" s="237"/>
      <c r="N145" s="238"/>
      <c r="O145" s="235"/>
      <c r="P145" s="235"/>
      <c r="Q145" s="235"/>
      <c r="R145" s="150"/>
      <c r="T145" s="151" t="s">
        <v>5</v>
      </c>
      <c r="U145" s="41" t="s">
        <v>43</v>
      </c>
      <c r="V145" s="152">
        <v>0</v>
      </c>
      <c r="W145" s="152">
        <f t="shared" si="0"/>
        <v>0</v>
      </c>
      <c r="X145" s="152">
        <v>0</v>
      </c>
      <c r="Y145" s="152">
        <f t="shared" si="1"/>
        <v>0</v>
      </c>
      <c r="Z145" s="152">
        <v>0</v>
      </c>
      <c r="AA145" s="153">
        <f t="shared" si="2"/>
        <v>0</v>
      </c>
      <c r="AR145" s="19" t="s">
        <v>218</v>
      </c>
      <c r="AT145" s="19" t="s">
        <v>214</v>
      </c>
      <c r="AU145" s="19" t="s">
        <v>87</v>
      </c>
      <c r="AY145" s="19" t="s">
        <v>206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9" t="s">
        <v>87</v>
      </c>
      <c r="BK145" s="155">
        <f t="shared" si="8"/>
        <v>0</v>
      </c>
      <c r="BL145" s="19" t="s">
        <v>96</v>
      </c>
      <c r="BM145" s="19" t="s">
        <v>266</v>
      </c>
    </row>
    <row r="146" spans="2:65" s="1" customFormat="1" ht="25.5" customHeight="1" x14ac:dyDescent="0.3">
      <c r="B146" s="145"/>
      <c r="C146" s="146" t="s">
        <v>270</v>
      </c>
      <c r="D146" s="146" t="s">
        <v>207</v>
      </c>
      <c r="E146" s="147" t="s">
        <v>511</v>
      </c>
      <c r="F146" s="233" t="s">
        <v>512</v>
      </c>
      <c r="G146" s="233"/>
      <c r="H146" s="233"/>
      <c r="I146" s="233"/>
      <c r="J146" s="148" t="s">
        <v>372</v>
      </c>
      <c r="K146" s="149">
        <v>1</v>
      </c>
      <c r="L146" s="234"/>
      <c r="M146" s="234"/>
      <c r="N146" s="235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si="0"/>
        <v>0</v>
      </c>
      <c r="X146" s="152">
        <v>0</v>
      </c>
      <c r="Y146" s="152">
        <f t="shared" si="1"/>
        <v>0</v>
      </c>
      <c r="Z146" s="152">
        <v>0</v>
      </c>
      <c r="AA146" s="153">
        <f t="shared" si="2"/>
        <v>0</v>
      </c>
      <c r="AR146" s="19" t="s">
        <v>96</v>
      </c>
      <c r="AT146" s="19" t="s">
        <v>207</v>
      </c>
      <c r="AU146" s="19" t="s">
        <v>87</v>
      </c>
      <c r="AY146" s="19" t="s">
        <v>206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9" t="s">
        <v>87</v>
      </c>
      <c r="BK146" s="155">
        <f t="shared" si="8"/>
        <v>0</v>
      </c>
      <c r="BL146" s="19" t="s">
        <v>96</v>
      </c>
      <c r="BM146" s="19" t="s">
        <v>269</v>
      </c>
    </row>
    <row r="147" spans="2:65" s="1" customFormat="1" ht="51" customHeight="1" x14ac:dyDescent="0.3">
      <c r="B147" s="145"/>
      <c r="C147" s="156" t="s">
        <v>10</v>
      </c>
      <c r="D147" s="156" t="s">
        <v>214</v>
      </c>
      <c r="E147" s="157" t="s">
        <v>513</v>
      </c>
      <c r="F147" s="236" t="s">
        <v>514</v>
      </c>
      <c r="G147" s="236"/>
      <c r="H147" s="236"/>
      <c r="I147" s="236"/>
      <c r="J147" s="158" t="s">
        <v>210</v>
      </c>
      <c r="K147" s="159">
        <v>6.7450000000000001</v>
      </c>
      <c r="L147" s="237"/>
      <c r="M147" s="237"/>
      <c r="N147" s="238"/>
      <c r="O147" s="235"/>
      <c r="P147" s="235"/>
      <c r="Q147" s="235"/>
      <c r="R147" s="150"/>
      <c r="T147" s="151" t="s">
        <v>5</v>
      </c>
      <c r="U147" s="41" t="s">
        <v>43</v>
      </c>
      <c r="V147" s="152">
        <v>0</v>
      </c>
      <c r="W147" s="152">
        <f t="shared" si="0"/>
        <v>0</v>
      </c>
      <c r="X147" s="152">
        <v>0</v>
      </c>
      <c r="Y147" s="152">
        <f t="shared" si="1"/>
        <v>0</v>
      </c>
      <c r="Z147" s="152">
        <v>0</v>
      </c>
      <c r="AA147" s="153">
        <f t="shared" si="2"/>
        <v>0</v>
      </c>
      <c r="AR147" s="19" t="s">
        <v>218</v>
      </c>
      <c r="AT147" s="19" t="s">
        <v>214</v>
      </c>
      <c r="AU147" s="19" t="s">
        <v>87</v>
      </c>
      <c r="AY147" s="19" t="s">
        <v>206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9" t="s">
        <v>87</v>
      </c>
      <c r="BK147" s="155">
        <f t="shared" si="8"/>
        <v>0</v>
      </c>
      <c r="BL147" s="19" t="s">
        <v>96</v>
      </c>
      <c r="BM147" s="19" t="s">
        <v>273</v>
      </c>
    </row>
    <row r="148" spans="2:65" s="1" customFormat="1" ht="25.5" customHeight="1" x14ac:dyDescent="0.3">
      <c r="B148" s="145"/>
      <c r="C148" s="146" t="s">
        <v>277</v>
      </c>
      <c r="D148" s="146" t="s">
        <v>207</v>
      </c>
      <c r="E148" s="147" t="s">
        <v>515</v>
      </c>
      <c r="F148" s="233" t="s">
        <v>516</v>
      </c>
      <c r="G148" s="233"/>
      <c r="H148" s="233"/>
      <c r="I148" s="233"/>
      <c r="J148" s="148" t="s">
        <v>372</v>
      </c>
      <c r="K148" s="149">
        <v>20</v>
      </c>
      <c r="L148" s="234"/>
      <c r="M148" s="234"/>
      <c r="N148" s="235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0"/>
        <v>0</v>
      </c>
      <c r="X148" s="152">
        <v>0</v>
      </c>
      <c r="Y148" s="152">
        <f t="shared" si="1"/>
        <v>0</v>
      </c>
      <c r="Z148" s="152">
        <v>0</v>
      </c>
      <c r="AA148" s="153">
        <f t="shared" si="2"/>
        <v>0</v>
      </c>
      <c r="AR148" s="19" t="s">
        <v>96</v>
      </c>
      <c r="AT148" s="19" t="s">
        <v>207</v>
      </c>
      <c r="AU148" s="19" t="s">
        <v>87</v>
      </c>
      <c r="AY148" s="19" t="s">
        <v>206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9" t="s">
        <v>87</v>
      </c>
      <c r="BK148" s="155">
        <f t="shared" si="8"/>
        <v>0</v>
      </c>
      <c r="BL148" s="19" t="s">
        <v>96</v>
      </c>
      <c r="BM148" s="19" t="s">
        <v>276</v>
      </c>
    </row>
    <row r="149" spans="2:65" s="1" customFormat="1" ht="38.25" customHeight="1" x14ac:dyDescent="0.3">
      <c r="B149" s="145"/>
      <c r="C149" s="156" t="s">
        <v>245</v>
      </c>
      <c r="D149" s="156" t="s">
        <v>214</v>
      </c>
      <c r="E149" s="157" t="s">
        <v>517</v>
      </c>
      <c r="F149" s="236" t="s">
        <v>518</v>
      </c>
      <c r="G149" s="236"/>
      <c r="H149" s="236"/>
      <c r="I149" s="236"/>
      <c r="J149" s="158" t="s">
        <v>372</v>
      </c>
      <c r="K149" s="159">
        <v>18</v>
      </c>
      <c r="L149" s="237"/>
      <c r="M149" s="237"/>
      <c r="N149" s="238"/>
      <c r="O149" s="235"/>
      <c r="P149" s="235"/>
      <c r="Q149" s="235"/>
      <c r="R149" s="150"/>
      <c r="T149" s="151" t="s">
        <v>5</v>
      </c>
      <c r="U149" s="41" t="s">
        <v>43</v>
      </c>
      <c r="V149" s="152">
        <v>0</v>
      </c>
      <c r="W149" s="152">
        <f t="shared" si="0"/>
        <v>0</v>
      </c>
      <c r="X149" s="152">
        <v>0</v>
      </c>
      <c r="Y149" s="152">
        <f t="shared" si="1"/>
        <v>0</v>
      </c>
      <c r="Z149" s="152">
        <v>0</v>
      </c>
      <c r="AA149" s="153">
        <f t="shared" si="2"/>
        <v>0</v>
      </c>
      <c r="AR149" s="19" t="s">
        <v>218</v>
      </c>
      <c r="AT149" s="19" t="s">
        <v>214</v>
      </c>
      <c r="AU149" s="19" t="s">
        <v>87</v>
      </c>
      <c r="AY149" s="19" t="s">
        <v>206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9" t="s">
        <v>87</v>
      </c>
      <c r="BK149" s="155">
        <f t="shared" si="8"/>
        <v>0</v>
      </c>
      <c r="BL149" s="19" t="s">
        <v>96</v>
      </c>
      <c r="BM149" s="19" t="s">
        <v>280</v>
      </c>
    </row>
    <row r="150" spans="2:65" s="1" customFormat="1" ht="57.75" customHeight="1" x14ac:dyDescent="0.3">
      <c r="B150" s="145"/>
      <c r="C150" s="156" t="s">
        <v>284</v>
      </c>
      <c r="D150" s="156" t="s">
        <v>214</v>
      </c>
      <c r="E150" s="157" t="s">
        <v>519</v>
      </c>
      <c r="F150" s="236" t="s">
        <v>3178</v>
      </c>
      <c r="G150" s="236"/>
      <c r="H150" s="236"/>
      <c r="I150" s="236"/>
      <c r="J150" s="158" t="s">
        <v>372</v>
      </c>
      <c r="K150" s="159">
        <v>1</v>
      </c>
      <c r="L150" s="237"/>
      <c r="M150" s="237"/>
      <c r="N150" s="238"/>
      <c r="O150" s="235"/>
      <c r="P150" s="235"/>
      <c r="Q150" s="235"/>
      <c r="R150" s="150"/>
      <c r="S150" s="169"/>
      <c r="T150" s="151" t="s">
        <v>5</v>
      </c>
      <c r="U150" s="41" t="s">
        <v>43</v>
      </c>
      <c r="V150" s="152">
        <v>0</v>
      </c>
      <c r="W150" s="152">
        <f t="shared" si="0"/>
        <v>0</v>
      </c>
      <c r="X150" s="152">
        <v>0</v>
      </c>
      <c r="Y150" s="152">
        <f t="shared" si="1"/>
        <v>0</v>
      </c>
      <c r="Z150" s="152">
        <v>0</v>
      </c>
      <c r="AA150" s="153">
        <f t="shared" si="2"/>
        <v>0</v>
      </c>
      <c r="AR150" s="19" t="s">
        <v>218</v>
      </c>
      <c r="AT150" s="19" t="s">
        <v>214</v>
      </c>
      <c r="AU150" s="19" t="s">
        <v>87</v>
      </c>
      <c r="AY150" s="19" t="s">
        <v>206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9" t="s">
        <v>87</v>
      </c>
      <c r="BK150" s="155">
        <f t="shared" si="8"/>
        <v>0</v>
      </c>
      <c r="BL150" s="19" t="s">
        <v>96</v>
      </c>
      <c r="BM150" s="19" t="s">
        <v>520</v>
      </c>
    </row>
    <row r="151" spans="2:65" s="1" customFormat="1" ht="44.25" customHeight="1" x14ac:dyDescent="0.3">
      <c r="B151" s="145"/>
      <c r="C151" s="156" t="s">
        <v>248</v>
      </c>
      <c r="D151" s="156" t="s">
        <v>214</v>
      </c>
      <c r="E151" s="157" t="s">
        <v>521</v>
      </c>
      <c r="F151" s="236" t="s">
        <v>522</v>
      </c>
      <c r="G151" s="236"/>
      <c r="H151" s="236"/>
      <c r="I151" s="236"/>
      <c r="J151" s="158" t="s">
        <v>372</v>
      </c>
      <c r="K151" s="159">
        <v>1</v>
      </c>
      <c r="L151" s="237"/>
      <c r="M151" s="237"/>
      <c r="N151" s="238"/>
      <c r="O151" s="235"/>
      <c r="P151" s="235"/>
      <c r="Q151" s="235"/>
      <c r="R151" s="150"/>
      <c r="T151" s="151" t="s">
        <v>5</v>
      </c>
      <c r="U151" s="41" t="s">
        <v>43</v>
      </c>
      <c r="V151" s="152">
        <v>0</v>
      </c>
      <c r="W151" s="152">
        <f t="shared" si="0"/>
        <v>0</v>
      </c>
      <c r="X151" s="152">
        <v>0</v>
      </c>
      <c r="Y151" s="152">
        <f t="shared" si="1"/>
        <v>0</v>
      </c>
      <c r="Z151" s="152">
        <v>0</v>
      </c>
      <c r="AA151" s="153">
        <f t="shared" si="2"/>
        <v>0</v>
      </c>
      <c r="AR151" s="19" t="s">
        <v>218</v>
      </c>
      <c r="AT151" s="19" t="s">
        <v>214</v>
      </c>
      <c r="AU151" s="19" t="s">
        <v>87</v>
      </c>
      <c r="AY151" s="19" t="s">
        <v>206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9" t="s">
        <v>87</v>
      </c>
      <c r="BK151" s="155">
        <f t="shared" si="8"/>
        <v>0</v>
      </c>
      <c r="BL151" s="19" t="s">
        <v>96</v>
      </c>
      <c r="BM151" s="19" t="s">
        <v>287</v>
      </c>
    </row>
    <row r="152" spans="2:65" s="1" customFormat="1" ht="25.5" customHeight="1" x14ac:dyDescent="0.3">
      <c r="B152" s="145"/>
      <c r="C152" s="146" t="s">
        <v>291</v>
      </c>
      <c r="D152" s="146" t="s">
        <v>207</v>
      </c>
      <c r="E152" s="147" t="s">
        <v>523</v>
      </c>
      <c r="F152" s="233" t="s">
        <v>524</v>
      </c>
      <c r="G152" s="233"/>
      <c r="H152" s="233"/>
      <c r="I152" s="233"/>
      <c r="J152" s="148" t="s">
        <v>372</v>
      </c>
      <c r="K152" s="149">
        <v>6</v>
      </c>
      <c r="L152" s="234"/>
      <c r="M152" s="234"/>
      <c r="N152" s="235"/>
      <c r="O152" s="235"/>
      <c r="P152" s="235"/>
      <c r="Q152" s="235"/>
      <c r="R152" s="150"/>
      <c r="T152" s="151" t="s">
        <v>5</v>
      </c>
      <c r="U152" s="41" t="s">
        <v>43</v>
      </c>
      <c r="V152" s="152">
        <v>0</v>
      </c>
      <c r="W152" s="152">
        <f t="shared" si="0"/>
        <v>0</v>
      </c>
      <c r="X152" s="152">
        <v>0</v>
      </c>
      <c r="Y152" s="152">
        <f t="shared" si="1"/>
        <v>0</v>
      </c>
      <c r="Z152" s="152">
        <v>0</v>
      </c>
      <c r="AA152" s="153">
        <f t="shared" si="2"/>
        <v>0</v>
      </c>
      <c r="AR152" s="19" t="s">
        <v>96</v>
      </c>
      <c r="AT152" s="19" t="s">
        <v>207</v>
      </c>
      <c r="AU152" s="19" t="s">
        <v>87</v>
      </c>
      <c r="AY152" s="19" t="s">
        <v>206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9" t="s">
        <v>87</v>
      </c>
      <c r="BK152" s="155">
        <f t="shared" si="8"/>
        <v>0</v>
      </c>
      <c r="BL152" s="19" t="s">
        <v>96</v>
      </c>
      <c r="BM152" s="19" t="s">
        <v>297</v>
      </c>
    </row>
    <row r="153" spans="2:65" s="1" customFormat="1" ht="38.25" customHeight="1" x14ac:dyDescent="0.3">
      <c r="B153" s="145"/>
      <c r="C153" s="156" t="s">
        <v>252</v>
      </c>
      <c r="D153" s="156" t="s">
        <v>214</v>
      </c>
      <c r="E153" s="157" t="s">
        <v>525</v>
      </c>
      <c r="F153" s="236" t="s">
        <v>526</v>
      </c>
      <c r="G153" s="236"/>
      <c r="H153" s="236"/>
      <c r="I153" s="236"/>
      <c r="J153" s="158" t="s">
        <v>372</v>
      </c>
      <c r="K153" s="159">
        <v>6</v>
      </c>
      <c r="L153" s="237"/>
      <c r="M153" s="237"/>
      <c r="N153" s="238"/>
      <c r="O153" s="235"/>
      <c r="P153" s="235"/>
      <c r="Q153" s="235"/>
      <c r="R153" s="150"/>
      <c r="T153" s="151" t="s">
        <v>5</v>
      </c>
      <c r="U153" s="41" t="s">
        <v>43</v>
      </c>
      <c r="V153" s="152">
        <v>0</v>
      </c>
      <c r="W153" s="152">
        <f t="shared" si="0"/>
        <v>0</v>
      </c>
      <c r="X153" s="152">
        <v>0</v>
      </c>
      <c r="Y153" s="152">
        <f t="shared" si="1"/>
        <v>0</v>
      </c>
      <c r="Z153" s="152">
        <v>0</v>
      </c>
      <c r="AA153" s="153">
        <f t="shared" si="2"/>
        <v>0</v>
      </c>
      <c r="AR153" s="19" t="s">
        <v>218</v>
      </c>
      <c r="AT153" s="19" t="s">
        <v>214</v>
      </c>
      <c r="AU153" s="19" t="s">
        <v>87</v>
      </c>
      <c r="AY153" s="19" t="s">
        <v>206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9" t="s">
        <v>87</v>
      </c>
      <c r="BK153" s="155">
        <f t="shared" si="8"/>
        <v>0</v>
      </c>
      <c r="BL153" s="19" t="s">
        <v>96</v>
      </c>
      <c r="BM153" s="19" t="s">
        <v>301</v>
      </c>
    </row>
    <row r="154" spans="2:65" s="1" customFormat="1" ht="38.25" customHeight="1" x14ac:dyDescent="0.3">
      <c r="B154" s="145"/>
      <c r="C154" s="146" t="s">
        <v>298</v>
      </c>
      <c r="D154" s="146" t="s">
        <v>207</v>
      </c>
      <c r="E154" s="147" t="s">
        <v>527</v>
      </c>
      <c r="F154" s="233" t="s">
        <v>528</v>
      </c>
      <c r="G154" s="233"/>
      <c r="H154" s="233"/>
      <c r="I154" s="233"/>
      <c r="J154" s="148" t="s">
        <v>210</v>
      </c>
      <c r="K154" s="149">
        <v>29.1</v>
      </c>
      <c r="L154" s="234"/>
      <c r="M154" s="234"/>
      <c r="N154" s="235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0"/>
        <v>0</v>
      </c>
      <c r="X154" s="152">
        <v>0</v>
      </c>
      <c r="Y154" s="152">
        <f t="shared" si="1"/>
        <v>0</v>
      </c>
      <c r="Z154" s="152">
        <v>0</v>
      </c>
      <c r="AA154" s="153">
        <f t="shared" si="2"/>
        <v>0</v>
      </c>
      <c r="AR154" s="19" t="s">
        <v>96</v>
      </c>
      <c r="AT154" s="19" t="s">
        <v>207</v>
      </c>
      <c r="AU154" s="19" t="s">
        <v>87</v>
      </c>
      <c r="AY154" s="19" t="s">
        <v>206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9" t="s">
        <v>87</v>
      </c>
      <c r="BK154" s="155">
        <f t="shared" si="8"/>
        <v>0</v>
      </c>
      <c r="BL154" s="19" t="s">
        <v>96</v>
      </c>
      <c r="BM154" s="19" t="s">
        <v>304</v>
      </c>
    </row>
    <row r="155" spans="2:65" s="1" customFormat="1" ht="25.5" customHeight="1" x14ac:dyDescent="0.3">
      <c r="B155" s="145"/>
      <c r="C155" s="146" t="s">
        <v>255</v>
      </c>
      <c r="D155" s="146" t="s">
        <v>207</v>
      </c>
      <c r="E155" s="147" t="s">
        <v>529</v>
      </c>
      <c r="F155" s="233" t="s">
        <v>530</v>
      </c>
      <c r="G155" s="233"/>
      <c r="H155" s="233"/>
      <c r="I155" s="233"/>
      <c r="J155" s="148" t="s">
        <v>217</v>
      </c>
      <c r="K155" s="149">
        <v>2999.86</v>
      </c>
      <c r="L155" s="234"/>
      <c r="M155" s="234"/>
      <c r="N155" s="235"/>
      <c r="O155" s="235"/>
      <c r="P155" s="235"/>
      <c r="Q155" s="235"/>
      <c r="R155" s="150"/>
      <c r="T155" s="151" t="s">
        <v>5</v>
      </c>
      <c r="U155" s="41" t="s">
        <v>43</v>
      </c>
      <c r="V155" s="152">
        <v>0</v>
      </c>
      <c r="W155" s="152">
        <f t="shared" si="0"/>
        <v>0</v>
      </c>
      <c r="X155" s="152">
        <v>0</v>
      </c>
      <c r="Y155" s="152">
        <f t="shared" si="1"/>
        <v>0</v>
      </c>
      <c r="Z155" s="152">
        <v>0</v>
      </c>
      <c r="AA155" s="153">
        <f t="shared" si="2"/>
        <v>0</v>
      </c>
      <c r="AR155" s="19" t="s">
        <v>96</v>
      </c>
      <c r="AT155" s="19" t="s">
        <v>207</v>
      </c>
      <c r="AU155" s="19" t="s">
        <v>87</v>
      </c>
      <c r="AY155" s="19" t="s">
        <v>206</v>
      </c>
      <c r="BE155" s="154">
        <f t="shared" si="3"/>
        <v>0</v>
      </c>
      <c r="BF155" s="154">
        <f t="shared" si="4"/>
        <v>0</v>
      </c>
      <c r="BG155" s="154">
        <f t="shared" si="5"/>
        <v>0</v>
      </c>
      <c r="BH155" s="154">
        <f t="shared" si="6"/>
        <v>0</v>
      </c>
      <c r="BI155" s="154">
        <f t="shared" si="7"/>
        <v>0</v>
      </c>
      <c r="BJ155" s="19" t="s">
        <v>87</v>
      </c>
      <c r="BK155" s="155">
        <f t="shared" si="8"/>
        <v>0</v>
      </c>
      <c r="BL155" s="19" t="s">
        <v>96</v>
      </c>
      <c r="BM155" s="19" t="s">
        <v>308</v>
      </c>
    </row>
    <row r="156" spans="2:65" s="1" customFormat="1" ht="16.5" customHeight="1" x14ac:dyDescent="0.3">
      <c r="B156" s="145"/>
      <c r="C156" s="156" t="s">
        <v>305</v>
      </c>
      <c r="D156" s="156" t="s">
        <v>214</v>
      </c>
      <c r="E156" s="157" t="s">
        <v>531</v>
      </c>
      <c r="F156" s="236" t="s">
        <v>532</v>
      </c>
      <c r="G156" s="236"/>
      <c r="H156" s="236"/>
      <c r="I156" s="236"/>
      <c r="J156" s="158" t="s">
        <v>217</v>
      </c>
      <c r="K156" s="159">
        <v>2999.86</v>
      </c>
      <c r="L156" s="237"/>
      <c r="M156" s="237"/>
      <c r="N156" s="238"/>
      <c r="O156" s="235"/>
      <c r="P156" s="235"/>
      <c r="Q156" s="235"/>
      <c r="R156" s="150"/>
      <c r="T156" s="151" t="s">
        <v>5</v>
      </c>
      <c r="U156" s="41" t="s">
        <v>43</v>
      </c>
      <c r="V156" s="152">
        <v>0</v>
      </c>
      <c r="W156" s="152">
        <f t="shared" si="0"/>
        <v>0</v>
      </c>
      <c r="X156" s="152">
        <v>0</v>
      </c>
      <c r="Y156" s="152">
        <f t="shared" si="1"/>
        <v>0</v>
      </c>
      <c r="Z156" s="152">
        <v>0</v>
      </c>
      <c r="AA156" s="153">
        <f t="shared" si="2"/>
        <v>0</v>
      </c>
      <c r="AR156" s="19" t="s">
        <v>218</v>
      </c>
      <c r="AT156" s="19" t="s">
        <v>214</v>
      </c>
      <c r="AU156" s="19" t="s">
        <v>87</v>
      </c>
      <c r="AY156" s="19" t="s">
        <v>206</v>
      </c>
      <c r="BE156" s="154">
        <f t="shared" si="3"/>
        <v>0</v>
      </c>
      <c r="BF156" s="154">
        <f t="shared" si="4"/>
        <v>0</v>
      </c>
      <c r="BG156" s="154">
        <f t="shared" si="5"/>
        <v>0</v>
      </c>
      <c r="BH156" s="154">
        <f t="shared" si="6"/>
        <v>0</v>
      </c>
      <c r="BI156" s="154">
        <f t="shared" si="7"/>
        <v>0</v>
      </c>
      <c r="BJ156" s="19" t="s">
        <v>87</v>
      </c>
      <c r="BK156" s="155">
        <f t="shared" si="8"/>
        <v>0</v>
      </c>
      <c r="BL156" s="19" t="s">
        <v>96</v>
      </c>
      <c r="BM156" s="19" t="s">
        <v>330</v>
      </c>
    </row>
    <row r="157" spans="2:65" s="1" customFormat="1" ht="38.25" customHeight="1" x14ac:dyDescent="0.3">
      <c r="B157" s="145"/>
      <c r="C157" s="146" t="s">
        <v>259</v>
      </c>
      <c r="D157" s="146" t="s">
        <v>207</v>
      </c>
      <c r="E157" s="147" t="s">
        <v>533</v>
      </c>
      <c r="F157" s="233" t="s">
        <v>534</v>
      </c>
      <c r="G157" s="233"/>
      <c r="H157" s="233"/>
      <c r="I157" s="233"/>
      <c r="J157" s="148" t="s">
        <v>217</v>
      </c>
      <c r="K157" s="149">
        <v>2999.86</v>
      </c>
      <c r="L157" s="234"/>
      <c r="M157" s="234"/>
      <c r="N157" s="235"/>
      <c r="O157" s="235"/>
      <c r="P157" s="235"/>
      <c r="Q157" s="235"/>
      <c r="R157" s="150"/>
      <c r="T157" s="151" t="s">
        <v>5</v>
      </c>
      <c r="U157" s="41" t="s">
        <v>43</v>
      </c>
      <c r="V157" s="152">
        <v>0</v>
      </c>
      <c r="W157" s="152">
        <f t="shared" si="0"/>
        <v>0</v>
      </c>
      <c r="X157" s="152">
        <v>0</v>
      </c>
      <c r="Y157" s="152">
        <f t="shared" si="1"/>
        <v>0</v>
      </c>
      <c r="Z157" s="152">
        <v>0</v>
      </c>
      <c r="AA157" s="153">
        <f t="shared" si="2"/>
        <v>0</v>
      </c>
      <c r="AR157" s="19" t="s">
        <v>96</v>
      </c>
      <c r="AT157" s="19" t="s">
        <v>207</v>
      </c>
      <c r="AU157" s="19" t="s">
        <v>87</v>
      </c>
      <c r="AY157" s="19" t="s">
        <v>206</v>
      </c>
      <c r="BE157" s="154">
        <f t="shared" si="3"/>
        <v>0</v>
      </c>
      <c r="BF157" s="154">
        <f t="shared" si="4"/>
        <v>0</v>
      </c>
      <c r="BG157" s="154">
        <f t="shared" si="5"/>
        <v>0</v>
      </c>
      <c r="BH157" s="154">
        <f t="shared" si="6"/>
        <v>0</v>
      </c>
      <c r="BI157" s="154">
        <f t="shared" si="7"/>
        <v>0</v>
      </c>
      <c r="BJ157" s="19" t="s">
        <v>87</v>
      </c>
      <c r="BK157" s="155">
        <f t="shared" si="8"/>
        <v>0</v>
      </c>
      <c r="BL157" s="19" t="s">
        <v>96</v>
      </c>
      <c r="BM157" s="19" t="s">
        <v>333</v>
      </c>
    </row>
    <row r="158" spans="2:65" s="1" customFormat="1" ht="25.5" customHeight="1" x14ac:dyDescent="0.3">
      <c r="B158" s="145"/>
      <c r="C158" s="156" t="s">
        <v>312</v>
      </c>
      <c r="D158" s="156" t="s">
        <v>214</v>
      </c>
      <c r="E158" s="157" t="s">
        <v>535</v>
      </c>
      <c r="F158" s="236" t="s">
        <v>536</v>
      </c>
      <c r="G158" s="236"/>
      <c r="H158" s="236"/>
      <c r="I158" s="236"/>
      <c r="J158" s="158" t="s">
        <v>217</v>
      </c>
      <c r="K158" s="159">
        <v>2999.86</v>
      </c>
      <c r="L158" s="237"/>
      <c r="M158" s="237"/>
      <c r="N158" s="238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 t="shared" si="0"/>
        <v>0</v>
      </c>
      <c r="X158" s="152">
        <v>0</v>
      </c>
      <c r="Y158" s="152">
        <f t="shared" si="1"/>
        <v>0</v>
      </c>
      <c r="Z158" s="152">
        <v>0</v>
      </c>
      <c r="AA158" s="153">
        <f t="shared" si="2"/>
        <v>0</v>
      </c>
      <c r="AR158" s="19" t="s">
        <v>218</v>
      </c>
      <c r="AT158" s="19" t="s">
        <v>214</v>
      </c>
      <c r="AU158" s="19" t="s">
        <v>87</v>
      </c>
      <c r="AY158" s="19" t="s">
        <v>206</v>
      </c>
      <c r="BE158" s="154">
        <f t="shared" si="3"/>
        <v>0</v>
      </c>
      <c r="BF158" s="154">
        <f t="shared" si="4"/>
        <v>0</v>
      </c>
      <c r="BG158" s="154">
        <f t="shared" si="5"/>
        <v>0</v>
      </c>
      <c r="BH158" s="154">
        <f t="shared" si="6"/>
        <v>0</v>
      </c>
      <c r="BI158" s="154">
        <f t="shared" si="7"/>
        <v>0</v>
      </c>
      <c r="BJ158" s="19" t="s">
        <v>87</v>
      </c>
      <c r="BK158" s="155">
        <f t="shared" si="8"/>
        <v>0</v>
      </c>
      <c r="BL158" s="19" t="s">
        <v>96</v>
      </c>
      <c r="BM158" s="19" t="s">
        <v>337</v>
      </c>
    </row>
    <row r="159" spans="2:65" s="1" customFormat="1" ht="25.5" customHeight="1" x14ac:dyDescent="0.3">
      <c r="B159" s="145"/>
      <c r="C159" s="146" t="s">
        <v>262</v>
      </c>
      <c r="D159" s="146" t="s">
        <v>207</v>
      </c>
      <c r="E159" s="147" t="s">
        <v>537</v>
      </c>
      <c r="F159" s="233" t="s">
        <v>538</v>
      </c>
      <c r="G159" s="233"/>
      <c r="H159" s="233"/>
      <c r="I159" s="233"/>
      <c r="J159" s="148" t="s">
        <v>210</v>
      </c>
      <c r="K159" s="149">
        <v>578.54</v>
      </c>
      <c r="L159" s="234"/>
      <c r="M159" s="234"/>
      <c r="N159" s="235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 t="shared" si="0"/>
        <v>0</v>
      </c>
      <c r="X159" s="152">
        <v>0</v>
      </c>
      <c r="Y159" s="152">
        <f t="shared" si="1"/>
        <v>0</v>
      </c>
      <c r="Z159" s="152">
        <v>0</v>
      </c>
      <c r="AA159" s="153">
        <f t="shared" si="2"/>
        <v>0</v>
      </c>
      <c r="AR159" s="19" t="s">
        <v>96</v>
      </c>
      <c r="AT159" s="19" t="s">
        <v>207</v>
      </c>
      <c r="AU159" s="19" t="s">
        <v>87</v>
      </c>
      <c r="AY159" s="19" t="s">
        <v>206</v>
      </c>
      <c r="BE159" s="154">
        <f t="shared" si="3"/>
        <v>0</v>
      </c>
      <c r="BF159" s="154">
        <f t="shared" si="4"/>
        <v>0</v>
      </c>
      <c r="BG159" s="154">
        <f t="shared" si="5"/>
        <v>0</v>
      </c>
      <c r="BH159" s="154">
        <f t="shared" si="6"/>
        <v>0</v>
      </c>
      <c r="BI159" s="154">
        <f t="shared" si="7"/>
        <v>0</v>
      </c>
      <c r="BJ159" s="19" t="s">
        <v>87</v>
      </c>
      <c r="BK159" s="155">
        <f t="shared" si="8"/>
        <v>0</v>
      </c>
      <c r="BL159" s="19" t="s">
        <v>96</v>
      </c>
      <c r="BM159" s="19" t="s">
        <v>351</v>
      </c>
    </row>
    <row r="160" spans="2:65" s="10" customFormat="1" ht="29.85" customHeight="1" x14ac:dyDescent="0.3">
      <c r="B160" s="134"/>
      <c r="C160" s="135"/>
      <c r="D160" s="144" t="s">
        <v>463</v>
      </c>
      <c r="E160" s="144"/>
      <c r="F160" s="144"/>
      <c r="G160" s="144"/>
      <c r="H160" s="144"/>
      <c r="I160" s="144"/>
      <c r="J160" s="144"/>
      <c r="K160" s="144"/>
      <c r="L160" s="144"/>
      <c r="M160" s="144"/>
      <c r="N160" s="240"/>
      <c r="O160" s="239"/>
      <c r="P160" s="239"/>
      <c r="Q160" s="239"/>
      <c r="R160" s="137"/>
      <c r="T160" s="138"/>
      <c r="U160" s="135"/>
      <c r="V160" s="135"/>
      <c r="W160" s="139">
        <f>W161+SUM(W162:W176)</f>
        <v>0</v>
      </c>
      <c r="X160" s="135"/>
      <c r="Y160" s="139">
        <f>Y161+SUM(Y162:Y176)</f>
        <v>0</v>
      </c>
      <c r="Z160" s="135"/>
      <c r="AA160" s="140">
        <f>AA161+SUM(AA162:AA176)</f>
        <v>0</v>
      </c>
      <c r="AR160" s="141" t="s">
        <v>83</v>
      </c>
      <c r="AT160" s="142" t="s">
        <v>75</v>
      </c>
      <c r="AU160" s="142" t="s">
        <v>83</v>
      </c>
      <c r="AY160" s="141" t="s">
        <v>206</v>
      </c>
      <c r="BK160" s="143">
        <f>BK161+SUM(BK162:BK176)</f>
        <v>0</v>
      </c>
    </row>
    <row r="161" spans="2:65" s="1" customFormat="1" ht="25.5" customHeight="1" x14ac:dyDescent="0.3">
      <c r="B161" s="145"/>
      <c r="C161" s="146" t="s">
        <v>319</v>
      </c>
      <c r="D161" s="146" t="s">
        <v>207</v>
      </c>
      <c r="E161" s="147" t="s">
        <v>539</v>
      </c>
      <c r="F161" s="233" t="s">
        <v>540</v>
      </c>
      <c r="G161" s="233"/>
      <c r="H161" s="233"/>
      <c r="I161" s="233"/>
      <c r="J161" s="148" t="s">
        <v>210</v>
      </c>
      <c r="K161" s="149">
        <v>24.04</v>
      </c>
      <c r="L161" s="234"/>
      <c r="M161" s="234"/>
      <c r="N161" s="235"/>
      <c r="O161" s="235"/>
      <c r="P161" s="235"/>
      <c r="Q161" s="235"/>
      <c r="R161" s="150"/>
      <c r="T161" s="151" t="s">
        <v>5</v>
      </c>
      <c r="U161" s="41" t="s">
        <v>43</v>
      </c>
      <c r="V161" s="152">
        <v>0</v>
      </c>
      <c r="W161" s="152">
        <f t="shared" ref="W161:W175" si="9">V161*K161</f>
        <v>0</v>
      </c>
      <c r="X161" s="152">
        <v>0</v>
      </c>
      <c r="Y161" s="152">
        <f t="shared" ref="Y161:Y175" si="10">X161*K161</f>
        <v>0</v>
      </c>
      <c r="Z161" s="152">
        <v>0</v>
      </c>
      <c r="AA161" s="153">
        <f t="shared" ref="AA161:AA175" si="11">Z161*K161</f>
        <v>0</v>
      </c>
      <c r="AR161" s="19" t="s">
        <v>96</v>
      </c>
      <c r="AT161" s="19" t="s">
        <v>207</v>
      </c>
      <c r="AU161" s="19" t="s">
        <v>87</v>
      </c>
      <c r="AY161" s="19" t="s">
        <v>206</v>
      </c>
      <c r="BE161" s="154">
        <f t="shared" ref="BE161:BE175" si="12">IF(U161="základná",N161,0)</f>
        <v>0</v>
      </c>
      <c r="BF161" s="154">
        <f t="shared" ref="BF161:BF175" si="13">IF(U161="znížená",N161,0)</f>
        <v>0</v>
      </c>
      <c r="BG161" s="154">
        <f t="shared" ref="BG161:BG175" si="14">IF(U161="zákl. prenesená",N161,0)</f>
        <v>0</v>
      </c>
      <c r="BH161" s="154">
        <f t="shared" ref="BH161:BH175" si="15">IF(U161="zníž. prenesená",N161,0)</f>
        <v>0</v>
      </c>
      <c r="BI161" s="154">
        <f t="shared" ref="BI161:BI175" si="16">IF(U161="nulová",N161,0)</f>
        <v>0</v>
      </c>
      <c r="BJ161" s="19" t="s">
        <v>87</v>
      </c>
      <c r="BK161" s="155">
        <f t="shared" ref="BK161:BK175" si="17">ROUND(L161*K161,3)</f>
        <v>0</v>
      </c>
      <c r="BL161" s="19" t="s">
        <v>96</v>
      </c>
      <c r="BM161" s="19" t="s">
        <v>354</v>
      </c>
    </row>
    <row r="162" spans="2:65" s="1" customFormat="1" ht="25.5" customHeight="1" x14ac:dyDescent="0.3">
      <c r="B162" s="145"/>
      <c r="C162" s="146" t="s">
        <v>266</v>
      </c>
      <c r="D162" s="146" t="s">
        <v>207</v>
      </c>
      <c r="E162" s="147" t="s">
        <v>541</v>
      </c>
      <c r="F162" s="233" t="s">
        <v>542</v>
      </c>
      <c r="G162" s="233"/>
      <c r="H162" s="233"/>
      <c r="I162" s="233"/>
      <c r="J162" s="148" t="s">
        <v>210</v>
      </c>
      <c r="K162" s="149">
        <v>653.16</v>
      </c>
      <c r="L162" s="234"/>
      <c r="M162" s="234"/>
      <c r="N162" s="235"/>
      <c r="O162" s="235"/>
      <c r="P162" s="235"/>
      <c r="Q162" s="235"/>
      <c r="R162" s="150"/>
      <c r="T162" s="151" t="s">
        <v>5</v>
      </c>
      <c r="U162" s="41" t="s">
        <v>43</v>
      </c>
      <c r="V162" s="152">
        <v>0</v>
      </c>
      <c r="W162" s="152">
        <f t="shared" si="9"/>
        <v>0</v>
      </c>
      <c r="X162" s="152">
        <v>0</v>
      </c>
      <c r="Y162" s="152">
        <f t="shared" si="10"/>
        <v>0</v>
      </c>
      <c r="Z162" s="152">
        <v>0</v>
      </c>
      <c r="AA162" s="153">
        <f t="shared" si="11"/>
        <v>0</v>
      </c>
      <c r="AR162" s="19" t="s">
        <v>96</v>
      </c>
      <c r="AT162" s="19" t="s">
        <v>207</v>
      </c>
      <c r="AU162" s="19" t="s">
        <v>87</v>
      </c>
      <c r="AY162" s="19" t="s">
        <v>206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9" t="s">
        <v>87</v>
      </c>
      <c r="BK162" s="155">
        <f t="shared" si="17"/>
        <v>0</v>
      </c>
      <c r="BL162" s="19" t="s">
        <v>96</v>
      </c>
      <c r="BM162" s="19" t="s">
        <v>358</v>
      </c>
    </row>
    <row r="163" spans="2:65" s="1" customFormat="1" ht="25.5" customHeight="1" x14ac:dyDescent="0.3">
      <c r="B163" s="145"/>
      <c r="C163" s="146" t="s">
        <v>326</v>
      </c>
      <c r="D163" s="146" t="s">
        <v>207</v>
      </c>
      <c r="E163" s="147" t="s">
        <v>543</v>
      </c>
      <c r="F163" s="233" t="s">
        <v>544</v>
      </c>
      <c r="G163" s="233"/>
      <c r="H163" s="233"/>
      <c r="I163" s="233"/>
      <c r="J163" s="148" t="s">
        <v>210</v>
      </c>
      <c r="K163" s="149">
        <v>131.17500000000001</v>
      </c>
      <c r="L163" s="234"/>
      <c r="M163" s="234"/>
      <c r="N163" s="235"/>
      <c r="O163" s="235"/>
      <c r="P163" s="235"/>
      <c r="Q163" s="235"/>
      <c r="R163" s="150"/>
      <c r="T163" s="151" t="s">
        <v>5</v>
      </c>
      <c r="U163" s="41" t="s">
        <v>43</v>
      </c>
      <c r="V163" s="152">
        <v>0</v>
      </c>
      <c r="W163" s="152">
        <f t="shared" si="9"/>
        <v>0</v>
      </c>
      <c r="X163" s="152">
        <v>0</v>
      </c>
      <c r="Y163" s="152">
        <f t="shared" si="10"/>
        <v>0</v>
      </c>
      <c r="Z163" s="152">
        <v>0</v>
      </c>
      <c r="AA163" s="153">
        <f t="shared" si="11"/>
        <v>0</v>
      </c>
      <c r="AR163" s="19" t="s">
        <v>96</v>
      </c>
      <c r="AT163" s="19" t="s">
        <v>207</v>
      </c>
      <c r="AU163" s="19" t="s">
        <v>87</v>
      </c>
      <c r="AY163" s="19" t="s">
        <v>206</v>
      </c>
      <c r="BE163" s="154">
        <f t="shared" si="12"/>
        <v>0</v>
      </c>
      <c r="BF163" s="154">
        <f t="shared" si="13"/>
        <v>0</v>
      </c>
      <c r="BG163" s="154">
        <f t="shared" si="14"/>
        <v>0</v>
      </c>
      <c r="BH163" s="154">
        <f t="shared" si="15"/>
        <v>0</v>
      </c>
      <c r="BI163" s="154">
        <f t="shared" si="16"/>
        <v>0</v>
      </c>
      <c r="BJ163" s="19" t="s">
        <v>87</v>
      </c>
      <c r="BK163" s="155">
        <f t="shared" si="17"/>
        <v>0</v>
      </c>
      <c r="BL163" s="19" t="s">
        <v>96</v>
      </c>
      <c r="BM163" s="19" t="s">
        <v>545</v>
      </c>
    </row>
    <row r="164" spans="2:65" s="1" customFormat="1" ht="25.5" customHeight="1" x14ac:dyDescent="0.3">
      <c r="B164" s="145"/>
      <c r="C164" s="146" t="s">
        <v>269</v>
      </c>
      <c r="D164" s="146" t="s">
        <v>207</v>
      </c>
      <c r="E164" s="147" t="s">
        <v>546</v>
      </c>
      <c r="F164" s="233" t="s">
        <v>547</v>
      </c>
      <c r="G164" s="233"/>
      <c r="H164" s="233"/>
      <c r="I164" s="233"/>
      <c r="J164" s="148" t="s">
        <v>210</v>
      </c>
      <c r="K164" s="149">
        <v>123.175</v>
      </c>
      <c r="L164" s="234"/>
      <c r="M164" s="234"/>
      <c r="N164" s="235"/>
      <c r="O164" s="235"/>
      <c r="P164" s="235"/>
      <c r="Q164" s="235"/>
      <c r="R164" s="150"/>
      <c r="T164" s="151" t="s">
        <v>5</v>
      </c>
      <c r="U164" s="41" t="s">
        <v>43</v>
      </c>
      <c r="V164" s="152">
        <v>0</v>
      </c>
      <c r="W164" s="152">
        <f t="shared" si="9"/>
        <v>0</v>
      </c>
      <c r="X164" s="152">
        <v>0</v>
      </c>
      <c r="Y164" s="152">
        <f t="shared" si="10"/>
        <v>0</v>
      </c>
      <c r="Z164" s="152">
        <v>0</v>
      </c>
      <c r="AA164" s="153">
        <f t="shared" si="11"/>
        <v>0</v>
      </c>
      <c r="AR164" s="19" t="s">
        <v>96</v>
      </c>
      <c r="AT164" s="19" t="s">
        <v>207</v>
      </c>
      <c r="AU164" s="19" t="s">
        <v>87</v>
      </c>
      <c r="AY164" s="19" t="s">
        <v>206</v>
      </c>
      <c r="BE164" s="154">
        <f t="shared" si="12"/>
        <v>0</v>
      </c>
      <c r="BF164" s="154">
        <f t="shared" si="13"/>
        <v>0</v>
      </c>
      <c r="BG164" s="154">
        <f t="shared" si="14"/>
        <v>0</v>
      </c>
      <c r="BH164" s="154">
        <f t="shared" si="15"/>
        <v>0</v>
      </c>
      <c r="BI164" s="154">
        <f t="shared" si="16"/>
        <v>0</v>
      </c>
      <c r="BJ164" s="19" t="s">
        <v>87</v>
      </c>
      <c r="BK164" s="155">
        <f t="shared" si="17"/>
        <v>0</v>
      </c>
      <c r="BL164" s="19" t="s">
        <v>96</v>
      </c>
      <c r="BM164" s="19" t="s">
        <v>548</v>
      </c>
    </row>
    <row r="165" spans="2:65" s="1" customFormat="1" ht="25.5" customHeight="1" x14ac:dyDescent="0.3">
      <c r="B165" s="145"/>
      <c r="C165" s="146" t="s">
        <v>334</v>
      </c>
      <c r="D165" s="146" t="s">
        <v>207</v>
      </c>
      <c r="E165" s="147" t="s">
        <v>549</v>
      </c>
      <c r="F165" s="233" t="s">
        <v>550</v>
      </c>
      <c r="G165" s="233"/>
      <c r="H165" s="233"/>
      <c r="I165" s="233"/>
      <c r="J165" s="148" t="s">
        <v>210</v>
      </c>
      <c r="K165" s="149">
        <v>76.507000000000005</v>
      </c>
      <c r="L165" s="234"/>
      <c r="M165" s="234"/>
      <c r="N165" s="235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9"/>
        <v>0</v>
      </c>
      <c r="X165" s="152">
        <v>0</v>
      </c>
      <c r="Y165" s="152">
        <f t="shared" si="10"/>
        <v>0</v>
      </c>
      <c r="Z165" s="152">
        <v>0</v>
      </c>
      <c r="AA165" s="153">
        <f t="shared" si="11"/>
        <v>0</v>
      </c>
      <c r="AR165" s="19" t="s">
        <v>96</v>
      </c>
      <c r="AT165" s="19" t="s">
        <v>207</v>
      </c>
      <c r="AU165" s="19" t="s">
        <v>87</v>
      </c>
      <c r="AY165" s="19" t="s">
        <v>206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9" t="s">
        <v>87</v>
      </c>
      <c r="BK165" s="155">
        <f t="shared" si="17"/>
        <v>0</v>
      </c>
      <c r="BL165" s="19" t="s">
        <v>96</v>
      </c>
      <c r="BM165" s="19" t="s">
        <v>373</v>
      </c>
    </row>
    <row r="166" spans="2:65" s="1" customFormat="1" ht="25.5" customHeight="1" x14ac:dyDescent="0.3">
      <c r="B166" s="145"/>
      <c r="C166" s="146" t="s">
        <v>273</v>
      </c>
      <c r="D166" s="146" t="s">
        <v>207</v>
      </c>
      <c r="E166" s="147" t="s">
        <v>551</v>
      </c>
      <c r="F166" s="233" t="s">
        <v>552</v>
      </c>
      <c r="G166" s="233"/>
      <c r="H166" s="233"/>
      <c r="I166" s="233"/>
      <c r="J166" s="148" t="s">
        <v>210</v>
      </c>
      <c r="K166" s="149">
        <v>10.87</v>
      </c>
      <c r="L166" s="234"/>
      <c r="M166" s="234"/>
      <c r="N166" s="235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 t="shared" si="9"/>
        <v>0</v>
      </c>
      <c r="X166" s="152">
        <v>0</v>
      </c>
      <c r="Y166" s="152">
        <f t="shared" si="10"/>
        <v>0</v>
      </c>
      <c r="Z166" s="152">
        <v>0</v>
      </c>
      <c r="AA166" s="153">
        <f t="shared" si="11"/>
        <v>0</v>
      </c>
      <c r="AR166" s="19" t="s">
        <v>96</v>
      </c>
      <c r="AT166" s="19" t="s">
        <v>207</v>
      </c>
      <c r="AU166" s="19" t="s">
        <v>87</v>
      </c>
      <c r="AY166" s="19" t="s">
        <v>206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9" t="s">
        <v>87</v>
      </c>
      <c r="BK166" s="155">
        <f t="shared" si="17"/>
        <v>0</v>
      </c>
      <c r="BL166" s="19" t="s">
        <v>96</v>
      </c>
      <c r="BM166" s="19" t="s">
        <v>553</v>
      </c>
    </row>
    <row r="167" spans="2:65" s="1" customFormat="1" ht="25.5" customHeight="1" x14ac:dyDescent="0.3">
      <c r="B167" s="145"/>
      <c r="C167" s="146" t="s">
        <v>341</v>
      </c>
      <c r="D167" s="146" t="s">
        <v>207</v>
      </c>
      <c r="E167" s="147" t="s">
        <v>554</v>
      </c>
      <c r="F167" s="233" t="s">
        <v>555</v>
      </c>
      <c r="G167" s="233"/>
      <c r="H167" s="233"/>
      <c r="I167" s="233"/>
      <c r="J167" s="148" t="s">
        <v>210</v>
      </c>
      <c r="K167" s="149">
        <v>38.563000000000002</v>
      </c>
      <c r="L167" s="234"/>
      <c r="M167" s="234"/>
      <c r="N167" s="235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 t="shared" si="9"/>
        <v>0</v>
      </c>
      <c r="X167" s="152">
        <v>0</v>
      </c>
      <c r="Y167" s="152">
        <f t="shared" si="10"/>
        <v>0</v>
      </c>
      <c r="Z167" s="152">
        <v>0</v>
      </c>
      <c r="AA167" s="153">
        <f t="shared" si="11"/>
        <v>0</v>
      </c>
      <c r="AR167" s="19" t="s">
        <v>96</v>
      </c>
      <c r="AT167" s="19" t="s">
        <v>207</v>
      </c>
      <c r="AU167" s="19" t="s">
        <v>87</v>
      </c>
      <c r="AY167" s="19" t="s">
        <v>206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9" t="s">
        <v>87</v>
      </c>
      <c r="BK167" s="155">
        <f t="shared" si="17"/>
        <v>0</v>
      </c>
      <c r="BL167" s="19" t="s">
        <v>96</v>
      </c>
      <c r="BM167" s="19" t="s">
        <v>556</v>
      </c>
    </row>
    <row r="168" spans="2:65" s="1" customFormat="1" ht="25.5" customHeight="1" x14ac:dyDescent="0.3">
      <c r="B168" s="145"/>
      <c r="C168" s="146" t="s">
        <v>276</v>
      </c>
      <c r="D168" s="146" t="s">
        <v>207</v>
      </c>
      <c r="E168" s="147" t="s">
        <v>557</v>
      </c>
      <c r="F168" s="233" t="s">
        <v>558</v>
      </c>
      <c r="G168" s="233"/>
      <c r="H168" s="233"/>
      <c r="I168" s="233"/>
      <c r="J168" s="148" t="s">
        <v>210</v>
      </c>
      <c r="K168" s="149">
        <v>114.67100000000001</v>
      </c>
      <c r="L168" s="234"/>
      <c r="M168" s="234"/>
      <c r="N168" s="235"/>
      <c r="O168" s="235"/>
      <c r="P168" s="235"/>
      <c r="Q168" s="235"/>
      <c r="R168" s="150"/>
      <c r="T168" s="151" t="s">
        <v>5</v>
      </c>
      <c r="U168" s="41" t="s">
        <v>43</v>
      </c>
      <c r="V168" s="152">
        <v>0</v>
      </c>
      <c r="W168" s="152">
        <f t="shared" si="9"/>
        <v>0</v>
      </c>
      <c r="X168" s="152">
        <v>0</v>
      </c>
      <c r="Y168" s="152">
        <f t="shared" si="10"/>
        <v>0</v>
      </c>
      <c r="Z168" s="152">
        <v>0</v>
      </c>
      <c r="AA168" s="153">
        <f t="shared" si="11"/>
        <v>0</v>
      </c>
      <c r="AR168" s="19" t="s">
        <v>96</v>
      </c>
      <c r="AT168" s="19" t="s">
        <v>207</v>
      </c>
      <c r="AU168" s="19" t="s">
        <v>87</v>
      </c>
      <c r="AY168" s="19" t="s">
        <v>206</v>
      </c>
      <c r="BE168" s="154">
        <f t="shared" si="12"/>
        <v>0</v>
      </c>
      <c r="BF168" s="154">
        <f t="shared" si="13"/>
        <v>0</v>
      </c>
      <c r="BG168" s="154">
        <f t="shared" si="14"/>
        <v>0</v>
      </c>
      <c r="BH168" s="154">
        <f t="shared" si="15"/>
        <v>0</v>
      </c>
      <c r="BI168" s="154">
        <f t="shared" si="16"/>
        <v>0</v>
      </c>
      <c r="BJ168" s="19" t="s">
        <v>87</v>
      </c>
      <c r="BK168" s="155">
        <f t="shared" si="17"/>
        <v>0</v>
      </c>
      <c r="BL168" s="19" t="s">
        <v>96</v>
      </c>
      <c r="BM168" s="19" t="s">
        <v>387</v>
      </c>
    </row>
    <row r="169" spans="2:65" s="1" customFormat="1" ht="38.25" customHeight="1" x14ac:dyDescent="0.3">
      <c r="B169" s="145"/>
      <c r="C169" s="146" t="s">
        <v>348</v>
      </c>
      <c r="D169" s="146" t="s">
        <v>207</v>
      </c>
      <c r="E169" s="147" t="s">
        <v>327</v>
      </c>
      <c r="F169" s="233" t="s">
        <v>328</v>
      </c>
      <c r="G169" s="233"/>
      <c r="H169" s="233"/>
      <c r="I169" s="233"/>
      <c r="J169" s="148" t="s">
        <v>329</v>
      </c>
      <c r="K169" s="149">
        <v>42.197000000000003</v>
      </c>
      <c r="L169" s="234"/>
      <c r="M169" s="234"/>
      <c r="N169" s="235"/>
      <c r="O169" s="235"/>
      <c r="P169" s="235"/>
      <c r="Q169" s="235"/>
      <c r="R169" s="150"/>
      <c r="T169" s="151" t="s">
        <v>5</v>
      </c>
      <c r="U169" s="41" t="s">
        <v>43</v>
      </c>
      <c r="V169" s="152">
        <v>0</v>
      </c>
      <c r="W169" s="152">
        <f t="shared" si="9"/>
        <v>0</v>
      </c>
      <c r="X169" s="152">
        <v>0</v>
      </c>
      <c r="Y169" s="152">
        <f t="shared" si="10"/>
        <v>0</v>
      </c>
      <c r="Z169" s="152">
        <v>0</v>
      </c>
      <c r="AA169" s="153">
        <f t="shared" si="11"/>
        <v>0</v>
      </c>
      <c r="AR169" s="19" t="s">
        <v>96</v>
      </c>
      <c r="AT169" s="19" t="s">
        <v>207</v>
      </c>
      <c r="AU169" s="19" t="s">
        <v>87</v>
      </c>
      <c r="AY169" s="19" t="s">
        <v>206</v>
      </c>
      <c r="BE169" s="154">
        <f t="shared" si="12"/>
        <v>0</v>
      </c>
      <c r="BF169" s="154">
        <f t="shared" si="13"/>
        <v>0</v>
      </c>
      <c r="BG169" s="154">
        <f t="shared" si="14"/>
        <v>0</v>
      </c>
      <c r="BH169" s="154">
        <f t="shared" si="15"/>
        <v>0</v>
      </c>
      <c r="BI169" s="154">
        <f t="shared" si="16"/>
        <v>0</v>
      </c>
      <c r="BJ169" s="19" t="s">
        <v>87</v>
      </c>
      <c r="BK169" s="155">
        <f t="shared" si="17"/>
        <v>0</v>
      </c>
      <c r="BL169" s="19" t="s">
        <v>96</v>
      </c>
      <c r="BM169" s="19" t="s">
        <v>390</v>
      </c>
    </row>
    <row r="170" spans="2:65" s="1" customFormat="1" ht="25.5" customHeight="1" x14ac:dyDescent="0.3">
      <c r="B170" s="145"/>
      <c r="C170" s="146" t="s">
        <v>280</v>
      </c>
      <c r="D170" s="146" t="s">
        <v>207</v>
      </c>
      <c r="E170" s="147" t="s">
        <v>335</v>
      </c>
      <c r="F170" s="233" t="s">
        <v>336</v>
      </c>
      <c r="G170" s="233"/>
      <c r="H170" s="233"/>
      <c r="I170" s="233"/>
      <c r="J170" s="148" t="s">
        <v>329</v>
      </c>
      <c r="K170" s="149">
        <v>42.197000000000003</v>
      </c>
      <c r="L170" s="234"/>
      <c r="M170" s="234"/>
      <c r="N170" s="235"/>
      <c r="O170" s="235"/>
      <c r="P170" s="235"/>
      <c r="Q170" s="235"/>
      <c r="R170" s="150"/>
      <c r="T170" s="151" t="s">
        <v>5</v>
      </c>
      <c r="U170" s="41" t="s">
        <v>43</v>
      </c>
      <c r="V170" s="152">
        <v>0</v>
      </c>
      <c r="W170" s="152">
        <f t="shared" si="9"/>
        <v>0</v>
      </c>
      <c r="X170" s="152">
        <v>0</v>
      </c>
      <c r="Y170" s="152">
        <f t="shared" si="10"/>
        <v>0</v>
      </c>
      <c r="Z170" s="152">
        <v>0</v>
      </c>
      <c r="AA170" s="153">
        <f t="shared" si="11"/>
        <v>0</v>
      </c>
      <c r="AR170" s="19" t="s">
        <v>96</v>
      </c>
      <c r="AT170" s="19" t="s">
        <v>207</v>
      </c>
      <c r="AU170" s="19" t="s">
        <v>87</v>
      </c>
      <c r="AY170" s="19" t="s">
        <v>206</v>
      </c>
      <c r="BE170" s="154">
        <f t="shared" si="12"/>
        <v>0</v>
      </c>
      <c r="BF170" s="154">
        <f t="shared" si="13"/>
        <v>0</v>
      </c>
      <c r="BG170" s="154">
        <f t="shared" si="14"/>
        <v>0</v>
      </c>
      <c r="BH170" s="154">
        <f t="shared" si="15"/>
        <v>0</v>
      </c>
      <c r="BI170" s="154">
        <f t="shared" si="16"/>
        <v>0</v>
      </c>
      <c r="BJ170" s="19" t="s">
        <v>87</v>
      </c>
      <c r="BK170" s="155">
        <f t="shared" si="17"/>
        <v>0</v>
      </c>
      <c r="BL170" s="19" t="s">
        <v>96</v>
      </c>
      <c r="BM170" s="19" t="s">
        <v>559</v>
      </c>
    </row>
    <row r="171" spans="2:65" s="1" customFormat="1" ht="25.5" customHeight="1" x14ac:dyDescent="0.3">
      <c r="B171" s="145"/>
      <c r="C171" s="146" t="s">
        <v>355</v>
      </c>
      <c r="D171" s="146" t="s">
        <v>207</v>
      </c>
      <c r="E171" s="147" t="s">
        <v>338</v>
      </c>
      <c r="F171" s="233" t="s">
        <v>339</v>
      </c>
      <c r="G171" s="233"/>
      <c r="H171" s="233"/>
      <c r="I171" s="233"/>
      <c r="J171" s="148" t="s">
        <v>329</v>
      </c>
      <c r="K171" s="149">
        <v>42.197000000000003</v>
      </c>
      <c r="L171" s="234"/>
      <c r="M171" s="234"/>
      <c r="N171" s="235"/>
      <c r="O171" s="235"/>
      <c r="P171" s="235"/>
      <c r="Q171" s="235"/>
      <c r="R171" s="150"/>
      <c r="T171" s="151" t="s">
        <v>5</v>
      </c>
      <c r="U171" s="41" t="s">
        <v>43</v>
      </c>
      <c r="V171" s="152">
        <v>0</v>
      </c>
      <c r="W171" s="152">
        <f t="shared" si="9"/>
        <v>0</v>
      </c>
      <c r="X171" s="152">
        <v>0</v>
      </c>
      <c r="Y171" s="152">
        <f t="shared" si="10"/>
        <v>0</v>
      </c>
      <c r="Z171" s="152">
        <v>0</v>
      </c>
      <c r="AA171" s="153">
        <f t="shared" si="11"/>
        <v>0</v>
      </c>
      <c r="AR171" s="19" t="s">
        <v>96</v>
      </c>
      <c r="AT171" s="19" t="s">
        <v>207</v>
      </c>
      <c r="AU171" s="19" t="s">
        <v>87</v>
      </c>
      <c r="AY171" s="19" t="s">
        <v>206</v>
      </c>
      <c r="BE171" s="154">
        <f t="shared" si="12"/>
        <v>0</v>
      </c>
      <c r="BF171" s="154">
        <f t="shared" si="13"/>
        <v>0</v>
      </c>
      <c r="BG171" s="154">
        <f t="shared" si="14"/>
        <v>0</v>
      </c>
      <c r="BH171" s="154">
        <f t="shared" si="15"/>
        <v>0</v>
      </c>
      <c r="BI171" s="154">
        <f t="shared" si="16"/>
        <v>0</v>
      </c>
      <c r="BJ171" s="19" t="s">
        <v>87</v>
      </c>
      <c r="BK171" s="155">
        <f t="shared" si="17"/>
        <v>0</v>
      </c>
      <c r="BL171" s="19" t="s">
        <v>96</v>
      </c>
      <c r="BM171" s="19" t="s">
        <v>560</v>
      </c>
    </row>
    <row r="172" spans="2:65" s="1" customFormat="1" ht="25.5" customHeight="1" x14ac:dyDescent="0.3">
      <c r="B172" s="145"/>
      <c r="C172" s="146" t="s">
        <v>283</v>
      </c>
      <c r="D172" s="146" t="s">
        <v>207</v>
      </c>
      <c r="E172" s="147" t="s">
        <v>342</v>
      </c>
      <c r="F172" s="233" t="s">
        <v>343</v>
      </c>
      <c r="G172" s="233"/>
      <c r="H172" s="233"/>
      <c r="I172" s="233"/>
      <c r="J172" s="148" t="s">
        <v>329</v>
      </c>
      <c r="K172" s="149">
        <v>42.197000000000003</v>
      </c>
      <c r="L172" s="234"/>
      <c r="M172" s="234"/>
      <c r="N172" s="235"/>
      <c r="O172" s="235"/>
      <c r="P172" s="235"/>
      <c r="Q172" s="235"/>
      <c r="R172" s="150"/>
      <c r="T172" s="151" t="s">
        <v>5</v>
      </c>
      <c r="U172" s="41" t="s">
        <v>43</v>
      </c>
      <c r="V172" s="152">
        <v>0</v>
      </c>
      <c r="W172" s="152">
        <f t="shared" si="9"/>
        <v>0</v>
      </c>
      <c r="X172" s="152">
        <v>0</v>
      </c>
      <c r="Y172" s="152">
        <f t="shared" si="10"/>
        <v>0</v>
      </c>
      <c r="Z172" s="152">
        <v>0</v>
      </c>
      <c r="AA172" s="153">
        <f t="shared" si="11"/>
        <v>0</v>
      </c>
      <c r="AR172" s="19" t="s">
        <v>96</v>
      </c>
      <c r="AT172" s="19" t="s">
        <v>207</v>
      </c>
      <c r="AU172" s="19" t="s">
        <v>87</v>
      </c>
      <c r="AY172" s="19" t="s">
        <v>206</v>
      </c>
      <c r="BE172" s="154">
        <f t="shared" si="12"/>
        <v>0</v>
      </c>
      <c r="BF172" s="154">
        <f t="shared" si="13"/>
        <v>0</v>
      </c>
      <c r="BG172" s="154">
        <f t="shared" si="14"/>
        <v>0</v>
      </c>
      <c r="BH172" s="154">
        <f t="shared" si="15"/>
        <v>0</v>
      </c>
      <c r="BI172" s="154">
        <f t="shared" si="16"/>
        <v>0</v>
      </c>
      <c r="BJ172" s="19" t="s">
        <v>87</v>
      </c>
      <c r="BK172" s="155">
        <f t="shared" si="17"/>
        <v>0</v>
      </c>
      <c r="BL172" s="19" t="s">
        <v>96</v>
      </c>
      <c r="BM172" s="19" t="s">
        <v>412</v>
      </c>
    </row>
    <row r="173" spans="2:65" s="1" customFormat="1" ht="25.5" customHeight="1" x14ac:dyDescent="0.3">
      <c r="B173" s="145"/>
      <c r="C173" s="146" t="s">
        <v>362</v>
      </c>
      <c r="D173" s="146" t="s">
        <v>207</v>
      </c>
      <c r="E173" s="147" t="s">
        <v>345</v>
      </c>
      <c r="F173" s="233" t="s">
        <v>346</v>
      </c>
      <c r="G173" s="233"/>
      <c r="H173" s="233"/>
      <c r="I173" s="233"/>
      <c r="J173" s="148" t="s">
        <v>329</v>
      </c>
      <c r="K173" s="149">
        <v>42.197000000000003</v>
      </c>
      <c r="L173" s="234"/>
      <c r="M173" s="234"/>
      <c r="N173" s="235"/>
      <c r="O173" s="235"/>
      <c r="P173" s="235"/>
      <c r="Q173" s="235"/>
      <c r="R173" s="150"/>
      <c r="T173" s="151" t="s">
        <v>5</v>
      </c>
      <c r="U173" s="41" t="s">
        <v>43</v>
      </c>
      <c r="V173" s="152">
        <v>0</v>
      </c>
      <c r="W173" s="152">
        <f t="shared" si="9"/>
        <v>0</v>
      </c>
      <c r="X173" s="152">
        <v>0</v>
      </c>
      <c r="Y173" s="152">
        <f t="shared" si="10"/>
        <v>0</v>
      </c>
      <c r="Z173" s="152">
        <v>0</v>
      </c>
      <c r="AA173" s="153">
        <f t="shared" si="11"/>
        <v>0</v>
      </c>
      <c r="AR173" s="19" t="s">
        <v>96</v>
      </c>
      <c r="AT173" s="19" t="s">
        <v>207</v>
      </c>
      <c r="AU173" s="19" t="s">
        <v>87</v>
      </c>
      <c r="AY173" s="19" t="s">
        <v>206</v>
      </c>
      <c r="BE173" s="154">
        <f t="shared" si="12"/>
        <v>0</v>
      </c>
      <c r="BF173" s="154">
        <f t="shared" si="13"/>
        <v>0</v>
      </c>
      <c r="BG173" s="154">
        <f t="shared" si="14"/>
        <v>0</v>
      </c>
      <c r="BH173" s="154">
        <f t="shared" si="15"/>
        <v>0</v>
      </c>
      <c r="BI173" s="154">
        <f t="shared" si="16"/>
        <v>0</v>
      </c>
      <c r="BJ173" s="19" t="s">
        <v>87</v>
      </c>
      <c r="BK173" s="155">
        <f t="shared" si="17"/>
        <v>0</v>
      </c>
      <c r="BL173" s="19" t="s">
        <v>96</v>
      </c>
      <c r="BM173" s="19" t="s">
        <v>561</v>
      </c>
    </row>
    <row r="174" spans="2:65" s="1" customFormat="1" ht="25.5" customHeight="1" x14ac:dyDescent="0.3">
      <c r="B174" s="145"/>
      <c r="C174" s="146" t="s">
        <v>287</v>
      </c>
      <c r="D174" s="146" t="s">
        <v>207</v>
      </c>
      <c r="E174" s="147" t="s">
        <v>349</v>
      </c>
      <c r="F174" s="233" t="s">
        <v>350</v>
      </c>
      <c r="G174" s="233"/>
      <c r="H174" s="233"/>
      <c r="I174" s="233"/>
      <c r="J174" s="148" t="s">
        <v>329</v>
      </c>
      <c r="K174" s="149">
        <v>801.74300000000005</v>
      </c>
      <c r="L174" s="234"/>
      <c r="M174" s="234"/>
      <c r="N174" s="235"/>
      <c r="O174" s="235"/>
      <c r="P174" s="235"/>
      <c r="Q174" s="235"/>
      <c r="R174" s="150"/>
      <c r="T174" s="151" t="s">
        <v>5</v>
      </c>
      <c r="U174" s="41" t="s">
        <v>43</v>
      </c>
      <c r="V174" s="152">
        <v>0</v>
      </c>
      <c r="W174" s="152">
        <f t="shared" si="9"/>
        <v>0</v>
      </c>
      <c r="X174" s="152">
        <v>0</v>
      </c>
      <c r="Y174" s="152">
        <f t="shared" si="10"/>
        <v>0</v>
      </c>
      <c r="Z174" s="152">
        <v>0</v>
      </c>
      <c r="AA174" s="153">
        <f t="shared" si="11"/>
        <v>0</v>
      </c>
      <c r="AR174" s="19" t="s">
        <v>96</v>
      </c>
      <c r="AT174" s="19" t="s">
        <v>207</v>
      </c>
      <c r="AU174" s="19" t="s">
        <v>87</v>
      </c>
      <c r="AY174" s="19" t="s">
        <v>206</v>
      </c>
      <c r="BE174" s="154">
        <f t="shared" si="12"/>
        <v>0</v>
      </c>
      <c r="BF174" s="154">
        <f t="shared" si="13"/>
        <v>0</v>
      </c>
      <c r="BG174" s="154">
        <f t="shared" si="14"/>
        <v>0</v>
      </c>
      <c r="BH174" s="154">
        <f t="shared" si="15"/>
        <v>0</v>
      </c>
      <c r="BI174" s="154">
        <f t="shared" si="16"/>
        <v>0</v>
      </c>
      <c r="BJ174" s="19" t="s">
        <v>87</v>
      </c>
      <c r="BK174" s="155">
        <f t="shared" si="17"/>
        <v>0</v>
      </c>
      <c r="BL174" s="19" t="s">
        <v>96</v>
      </c>
      <c r="BM174" s="19" t="s">
        <v>562</v>
      </c>
    </row>
    <row r="175" spans="2:65" s="1" customFormat="1" ht="25.5" customHeight="1" x14ac:dyDescent="0.3">
      <c r="B175" s="145"/>
      <c r="C175" s="146" t="s">
        <v>369</v>
      </c>
      <c r="D175" s="146" t="s">
        <v>207</v>
      </c>
      <c r="E175" s="147" t="s">
        <v>352</v>
      </c>
      <c r="F175" s="233" t="s">
        <v>353</v>
      </c>
      <c r="G175" s="233"/>
      <c r="H175" s="233"/>
      <c r="I175" s="233"/>
      <c r="J175" s="148" t="s">
        <v>329</v>
      </c>
      <c r="K175" s="149">
        <v>42.197000000000003</v>
      </c>
      <c r="L175" s="234"/>
      <c r="M175" s="234"/>
      <c r="N175" s="235"/>
      <c r="O175" s="235"/>
      <c r="P175" s="235"/>
      <c r="Q175" s="235"/>
      <c r="R175" s="150"/>
      <c r="T175" s="151" t="s">
        <v>5</v>
      </c>
      <c r="U175" s="41" t="s">
        <v>43</v>
      </c>
      <c r="V175" s="152">
        <v>0</v>
      </c>
      <c r="W175" s="152">
        <f t="shared" si="9"/>
        <v>0</v>
      </c>
      <c r="X175" s="152">
        <v>0</v>
      </c>
      <c r="Y175" s="152">
        <f t="shared" si="10"/>
        <v>0</v>
      </c>
      <c r="Z175" s="152">
        <v>0</v>
      </c>
      <c r="AA175" s="153">
        <f t="shared" si="11"/>
        <v>0</v>
      </c>
      <c r="AR175" s="19" t="s">
        <v>96</v>
      </c>
      <c r="AT175" s="19" t="s">
        <v>207</v>
      </c>
      <c r="AU175" s="19" t="s">
        <v>87</v>
      </c>
      <c r="AY175" s="19" t="s">
        <v>206</v>
      </c>
      <c r="BE175" s="154">
        <f t="shared" si="12"/>
        <v>0</v>
      </c>
      <c r="BF175" s="154">
        <f t="shared" si="13"/>
        <v>0</v>
      </c>
      <c r="BG175" s="154">
        <f t="shared" si="14"/>
        <v>0</v>
      </c>
      <c r="BH175" s="154">
        <f t="shared" si="15"/>
        <v>0</v>
      </c>
      <c r="BI175" s="154">
        <f t="shared" si="16"/>
        <v>0</v>
      </c>
      <c r="BJ175" s="19" t="s">
        <v>87</v>
      </c>
      <c r="BK175" s="155">
        <f t="shared" si="17"/>
        <v>0</v>
      </c>
      <c r="BL175" s="19" t="s">
        <v>96</v>
      </c>
      <c r="BM175" s="19" t="s">
        <v>563</v>
      </c>
    </row>
    <row r="176" spans="2:65" s="10" customFormat="1" ht="22.35" customHeight="1" x14ac:dyDescent="0.3">
      <c r="B176" s="134"/>
      <c r="C176" s="135"/>
      <c r="D176" s="144" t="s">
        <v>464</v>
      </c>
      <c r="E176" s="144"/>
      <c r="F176" s="144"/>
      <c r="G176" s="144"/>
      <c r="H176" s="144"/>
      <c r="I176" s="144"/>
      <c r="J176" s="144"/>
      <c r="K176" s="144"/>
      <c r="L176" s="144"/>
      <c r="M176" s="144"/>
      <c r="N176" s="240"/>
      <c r="O176" s="239"/>
      <c r="P176" s="239"/>
      <c r="Q176" s="239"/>
      <c r="R176" s="137"/>
      <c r="T176" s="138"/>
      <c r="U176" s="135"/>
      <c r="V176" s="135"/>
      <c r="W176" s="139">
        <f>W177</f>
        <v>0</v>
      </c>
      <c r="X176" s="135"/>
      <c r="Y176" s="139">
        <f>Y177</f>
        <v>0</v>
      </c>
      <c r="Z176" s="135"/>
      <c r="AA176" s="140">
        <f>AA177</f>
        <v>0</v>
      </c>
      <c r="AR176" s="141" t="s">
        <v>83</v>
      </c>
      <c r="AT176" s="142" t="s">
        <v>75</v>
      </c>
      <c r="AU176" s="142" t="s">
        <v>87</v>
      </c>
      <c r="AY176" s="141" t="s">
        <v>206</v>
      </c>
      <c r="BK176" s="143">
        <f>BK177</f>
        <v>0</v>
      </c>
    </row>
    <row r="177" spans="2:65" s="1" customFormat="1" ht="38.25" customHeight="1" x14ac:dyDescent="0.3">
      <c r="B177" s="145"/>
      <c r="C177" s="146" t="s">
        <v>290</v>
      </c>
      <c r="D177" s="146" t="s">
        <v>207</v>
      </c>
      <c r="E177" s="147" t="s">
        <v>356</v>
      </c>
      <c r="F177" s="233" t="s">
        <v>564</v>
      </c>
      <c r="G177" s="233"/>
      <c r="H177" s="233"/>
      <c r="I177" s="233"/>
      <c r="J177" s="148" t="s">
        <v>329</v>
      </c>
      <c r="K177" s="149">
        <v>67.991</v>
      </c>
      <c r="L177" s="234"/>
      <c r="M177" s="234"/>
      <c r="N177" s="235"/>
      <c r="O177" s="235"/>
      <c r="P177" s="235"/>
      <c r="Q177" s="235"/>
      <c r="R177" s="150"/>
      <c r="T177" s="151" t="s">
        <v>5</v>
      </c>
      <c r="U177" s="41" t="s">
        <v>43</v>
      </c>
      <c r="V177" s="152">
        <v>0</v>
      </c>
      <c r="W177" s="152">
        <f>V177*K177</f>
        <v>0</v>
      </c>
      <c r="X177" s="152">
        <v>0</v>
      </c>
      <c r="Y177" s="152">
        <f>X177*K177</f>
        <v>0</v>
      </c>
      <c r="Z177" s="152">
        <v>0</v>
      </c>
      <c r="AA177" s="153">
        <f>Z177*K177</f>
        <v>0</v>
      </c>
      <c r="AR177" s="19" t="s">
        <v>96</v>
      </c>
      <c r="AT177" s="19" t="s">
        <v>207</v>
      </c>
      <c r="AU177" s="19" t="s">
        <v>91</v>
      </c>
      <c r="AY177" s="19" t="s">
        <v>206</v>
      </c>
      <c r="BE177" s="154">
        <f>IF(U177="základná",N177,0)</f>
        <v>0</v>
      </c>
      <c r="BF177" s="154">
        <f>IF(U177="znížená",N177,0)</f>
        <v>0</v>
      </c>
      <c r="BG177" s="154">
        <f>IF(U177="zákl. prenesená",N177,0)</f>
        <v>0</v>
      </c>
      <c r="BH177" s="154">
        <f>IF(U177="zníž. prenesená",N177,0)</f>
        <v>0</v>
      </c>
      <c r="BI177" s="154">
        <f>IF(U177="nulová",N177,0)</f>
        <v>0</v>
      </c>
      <c r="BJ177" s="19" t="s">
        <v>87</v>
      </c>
      <c r="BK177" s="155">
        <f>ROUND(L177*K177,3)</f>
        <v>0</v>
      </c>
      <c r="BL177" s="19" t="s">
        <v>96</v>
      </c>
      <c r="BM177" s="19" t="s">
        <v>565</v>
      </c>
    </row>
    <row r="178" spans="2:65" s="10" customFormat="1" ht="37.35" customHeight="1" x14ac:dyDescent="0.35">
      <c r="B178" s="134"/>
      <c r="C178" s="135"/>
      <c r="D178" s="136" t="s">
        <v>188</v>
      </c>
      <c r="E178" s="136"/>
      <c r="F178" s="136"/>
      <c r="G178" s="136"/>
      <c r="H178" s="136"/>
      <c r="I178" s="136"/>
      <c r="J178" s="136"/>
      <c r="K178" s="136"/>
      <c r="L178" s="136"/>
      <c r="M178" s="136"/>
      <c r="N178" s="248"/>
      <c r="O178" s="249"/>
      <c r="P178" s="249"/>
      <c r="Q178" s="249"/>
      <c r="R178" s="137"/>
      <c r="T178" s="138"/>
      <c r="U178" s="135"/>
      <c r="V178" s="135"/>
      <c r="W178" s="139">
        <f>W179+W209</f>
        <v>462.71245650000003</v>
      </c>
      <c r="X178" s="135"/>
      <c r="Y178" s="139">
        <f>Y179+Y209</f>
        <v>0.93623900000000004</v>
      </c>
      <c r="Z178" s="135"/>
      <c r="AA178" s="140">
        <f>AA179+AA209</f>
        <v>1.2029999999999998</v>
      </c>
      <c r="AR178" s="141" t="s">
        <v>87</v>
      </c>
      <c r="AT178" s="142" t="s">
        <v>75</v>
      </c>
      <c r="AU178" s="142" t="s">
        <v>76</v>
      </c>
      <c r="AY178" s="141" t="s">
        <v>206</v>
      </c>
      <c r="BK178" s="143">
        <f>BK179+BK209</f>
        <v>0</v>
      </c>
    </row>
    <row r="179" spans="2:65" s="10" customFormat="1" ht="19.899999999999999" customHeight="1" x14ac:dyDescent="0.3">
      <c r="B179" s="134"/>
      <c r="C179" s="135"/>
      <c r="D179" s="144" t="s">
        <v>189</v>
      </c>
      <c r="E179" s="144"/>
      <c r="F179" s="144"/>
      <c r="G179" s="144"/>
      <c r="H179" s="144"/>
      <c r="I179" s="144"/>
      <c r="J179" s="144"/>
      <c r="K179" s="144"/>
      <c r="L179" s="144"/>
      <c r="M179" s="144"/>
      <c r="N179" s="250"/>
      <c r="O179" s="205"/>
      <c r="P179" s="205"/>
      <c r="Q179" s="205"/>
      <c r="R179" s="137"/>
      <c r="T179" s="138"/>
      <c r="U179" s="135"/>
      <c r="V179" s="135"/>
      <c r="W179" s="139">
        <f>W180+W185+W195</f>
        <v>462.71245650000003</v>
      </c>
      <c r="X179" s="135"/>
      <c r="Y179" s="139">
        <f>Y180+Y185+Y195</f>
        <v>0.93623900000000004</v>
      </c>
      <c r="Z179" s="135"/>
      <c r="AA179" s="140">
        <f>AA180+AA185+AA195</f>
        <v>1.2029999999999998</v>
      </c>
      <c r="AR179" s="141" t="s">
        <v>87</v>
      </c>
      <c r="AT179" s="142" t="s">
        <v>75</v>
      </c>
      <c r="AU179" s="142" t="s">
        <v>83</v>
      </c>
      <c r="AY179" s="141" t="s">
        <v>206</v>
      </c>
      <c r="BK179" s="143">
        <f>BK180+BK185+BK195</f>
        <v>0</v>
      </c>
    </row>
    <row r="180" spans="2:65" s="10" customFormat="1" ht="14.85" customHeight="1" x14ac:dyDescent="0.3">
      <c r="B180" s="134"/>
      <c r="C180" s="135"/>
      <c r="D180" s="144" t="s">
        <v>190</v>
      </c>
      <c r="E180" s="144"/>
      <c r="F180" s="144"/>
      <c r="G180" s="144"/>
      <c r="H180" s="144"/>
      <c r="I180" s="144"/>
      <c r="J180" s="144"/>
      <c r="K180" s="144"/>
      <c r="L180" s="144"/>
      <c r="M180" s="144"/>
      <c r="N180" s="246"/>
      <c r="O180" s="247"/>
      <c r="P180" s="247"/>
      <c r="Q180" s="247"/>
      <c r="R180" s="137"/>
      <c r="T180" s="138"/>
      <c r="U180" s="135"/>
      <c r="V180" s="135"/>
      <c r="W180" s="139">
        <f>SUM(W181:W184)</f>
        <v>289.5640775</v>
      </c>
      <c r="X180" s="135"/>
      <c r="Y180" s="139">
        <f>SUM(Y181:Y184)</f>
        <v>0.12500900000000001</v>
      </c>
      <c r="Z180" s="135"/>
      <c r="AA180" s="140">
        <f>SUM(AA181:AA184)</f>
        <v>0</v>
      </c>
      <c r="AR180" s="141" t="s">
        <v>87</v>
      </c>
      <c r="AT180" s="142" t="s">
        <v>75</v>
      </c>
      <c r="AU180" s="142" t="s">
        <v>87</v>
      </c>
      <c r="AY180" s="141" t="s">
        <v>206</v>
      </c>
      <c r="BK180" s="143">
        <f>SUM(BK181:BK184)</f>
        <v>0</v>
      </c>
    </row>
    <row r="181" spans="2:65" s="1" customFormat="1" ht="25.5" customHeight="1" x14ac:dyDescent="0.3">
      <c r="B181" s="145"/>
      <c r="C181" s="146" t="s">
        <v>377</v>
      </c>
      <c r="D181" s="146" t="s">
        <v>207</v>
      </c>
      <c r="E181" s="147" t="s">
        <v>566</v>
      </c>
      <c r="F181" s="233" t="s">
        <v>567</v>
      </c>
      <c r="G181" s="233"/>
      <c r="H181" s="233"/>
      <c r="I181" s="233"/>
      <c r="J181" s="148" t="s">
        <v>217</v>
      </c>
      <c r="K181" s="149">
        <v>619</v>
      </c>
      <c r="L181" s="234"/>
      <c r="M181" s="234"/>
      <c r="N181" s="235"/>
      <c r="O181" s="235"/>
      <c r="P181" s="235"/>
      <c r="Q181" s="235"/>
      <c r="R181" s="150"/>
      <c r="T181" s="151" t="s">
        <v>5</v>
      </c>
      <c r="U181" s="41" t="s">
        <v>43</v>
      </c>
      <c r="V181" s="152">
        <v>0</v>
      </c>
      <c r="W181" s="152">
        <f>V181*K181</f>
        <v>0</v>
      </c>
      <c r="X181" s="152">
        <v>0</v>
      </c>
      <c r="Y181" s="152">
        <f>X181*K181</f>
        <v>0</v>
      </c>
      <c r="Z181" s="152">
        <v>0</v>
      </c>
      <c r="AA181" s="153">
        <f>Z181*K181</f>
        <v>0</v>
      </c>
      <c r="AR181" s="19" t="s">
        <v>235</v>
      </c>
      <c r="AT181" s="19" t="s">
        <v>207</v>
      </c>
      <c r="AU181" s="19" t="s">
        <v>91</v>
      </c>
      <c r="AY181" s="19" t="s">
        <v>206</v>
      </c>
      <c r="BE181" s="154">
        <f>IF(U181="základná",N181,0)</f>
        <v>0</v>
      </c>
      <c r="BF181" s="154">
        <f>IF(U181="znížená",N181,0)</f>
        <v>0</v>
      </c>
      <c r="BG181" s="154">
        <f>IF(U181="zákl. prenesená",N181,0)</f>
        <v>0</v>
      </c>
      <c r="BH181" s="154">
        <f>IF(U181="zníž. prenesená",N181,0)</f>
        <v>0</v>
      </c>
      <c r="BI181" s="154">
        <f>IF(U181="nulová",N181,0)</f>
        <v>0</v>
      </c>
      <c r="BJ181" s="19" t="s">
        <v>87</v>
      </c>
      <c r="BK181" s="155">
        <f>ROUND(L181*K181,3)</f>
        <v>0</v>
      </c>
      <c r="BL181" s="19" t="s">
        <v>235</v>
      </c>
      <c r="BM181" s="19" t="s">
        <v>568</v>
      </c>
    </row>
    <row r="182" spans="2:65" s="1" customFormat="1" ht="25.5" customHeight="1" x14ac:dyDescent="0.3">
      <c r="B182" s="145"/>
      <c r="C182" s="146" t="s">
        <v>294</v>
      </c>
      <c r="D182" s="146" t="s">
        <v>207</v>
      </c>
      <c r="E182" s="147" t="s">
        <v>569</v>
      </c>
      <c r="F182" s="233" t="s">
        <v>570</v>
      </c>
      <c r="G182" s="233"/>
      <c r="H182" s="233"/>
      <c r="I182" s="233"/>
      <c r="J182" s="148" t="s">
        <v>217</v>
      </c>
      <c r="K182" s="149">
        <v>16.95</v>
      </c>
      <c r="L182" s="234"/>
      <c r="M182" s="234"/>
      <c r="N182" s="235"/>
      <c r="O182" s="235"/>
      <c r="P182" s="235"/>
      <c r="Q182" s="235"/>
      <c r="R182" s="150"/>
      <c r="T182" s="151" t="s">
        <v>5</v>
      </c>
      <c r="U182" s="41" t="s">
        <v>43</v>
      </c>
      <c r="V182" s="152">
        <v>0.34425</v>
      </c>
      <c r="W182" s="152">
        <f>V182*K182</f>
        <v>5.8350374999999994</v>
      </c>
      <c r="X182" s="152">
        <v>1.6000000000000001E-4</v>
      </c>
      <c r="Y182" s="152">
        <f>X182*K182</f>
        <v>2.712E-3</v>
      </c>
      <c r="Z182" s="152">
        <v>0</v>
      </c>
      <c r="AA182" s="153">
        <f>Z182*K182</f>
        <v>0</v>
      </c>
      <c r="AR182" s="19" t="s">
        <v>235</v>
      </c>
      <c r="AT182" s="19" t="s">
        <v>207</v>
      </c>
      <c r="AU182" s="19" t="s">
        <v>91</v>
      </c>
      <c r="AY182" s="19" t="s">
        <v>206</v>
      </c>
      <c r="BE182" s="154">
        <f>IF(U182="základná",N182,0)</f>
        <v>0</v>
      </c>
      <c r="BF182" s="154">
        <f>IF(U182="znížená",N182,0)</f>
        <v>0</v>
      </c>
      <c r="BG182" s="154">
        <f>IF(U182="zákl. prenesená",N182,0)</f>
        <v>0</v>
      </c>
      <c r="BH182" s="154">
        <f>IF(U182="zníž. prenesená",N182,0)</f>
        <v>0</v>
      </c>
      <c r="BI182" s="154">
        <f>IF(U182="nulová",N182,0)</f>
        <v>0</v>
      </c>
      <c r="BJ182" s="19" t="s">
        <v>87</v>
      </c>
      <c r="BK182" s="155">
        <f>ROUND(L182*K182,3)</f>
        <v>0</v>
      </c>
      <c r="BL182" s="19" t="s">
        <v>235</v>
      </c>
      <c r="BM182" s="19" t="s">
        <v>571</v>
      </c>
    </row>
    <row r="183" spans="2:65" s="1" customFormat="1" ht="25.5" customHeight="1" x14ac:dyDescent="0.3">
      <c r="B183" s="145"/>
      <c r="C183" s="146" t="s">
        <v>384</v>
      </c>
      <c r="D183" s="146" t="s">
        <v>207</v>
      </c>
      <c r="E183" s="147" t="s">
        <v>572</v>
      </c>
      <c r="F183" s="233" t="s">
        <v>573</v>
      </c>
      <c r="G183" s="233"/>
      <c r="H183" s="233"/>
      <c r="I183" s="233"/>
      <c r="J183" s="148" t="s">
        <v>217</v>
      </c>
      <c r="K183" s="149">
        <v>611.48500000000001</v>
      </c>
      <c r="L183" s="234"/>
      <c r="M183" s="234"/>
      <c r="N183" s="235"/>
      <c r="O183" s="235"/>
      <c r="P183" s="235"/>
      <c r="Q183" s="235"/>
      <c r="R183" s="150"/>
      <c r="T183" s="151" t="s">
        <v>5</v>
      </c>
      <c r="U183" s="41" t="s">
        <v>43</v>
      </c>
      <c r="V183" s="152">
        <v>0.46400000000000002</v>
      </c>
      <c r="W183" s="152">
        <f>V183*K183</f>
        <v>283.72904</v>
      </c>
      <c r="X183" s="152">
        <v>2.0000000000000001E-4</v>
      </c>
      <c r="Y183" s="152">
        <f>X183*K183</f>
        <v>0.122297</v>
      </c>
      <c r="Z183" s="152">
        <v>0</v>
      </c>
      <c r="AA183" s="153">
        <f>Z183*K183</f>
        <v>0</v>
      </c>
      <c r="AR183" s="19" t="s">
        <v>235</v>
      </c>
      <c r="AT183" s="19" t="s">
        <v>207</v>
      </c>
      <c r="AU183" s="19" t="s">
        <v>91</v>
      </c>
      <c r="AY183" s="19" t="s">
        <v>206</v>
      </c>
      <c r="BE183" s="154">
        <f>IF(U183="základná",N183,0)</f>
        <v>0</v>
      </c>
      <c r="BF183" s="154">
        <f>IF(U183="znížená",N183,0)</f>
        <v>0</v>
      </c>
      <c r="BG183" s="154">
        <f>IF(U183="zákl. prenesená",N183,0)</f>
        <v>0</v>
      </c>
      <c r="BH183" s="154">
        <f>IF(U183="zníž. prenesená",N183,0)</f>
        <v>0</v>
      </c>
      <c r="BI183" s="154">
        <f>IF(U183="nulová",N183,0)</f>
        <v>0</v>
      </c>
      <c r="BJ183" s="19" t="s">
        <v>87</v>
      </c>
      <c r="BK183" s="155">
        <f>ROUND(L183*K183,3)</f>
        <v>0</v>
      </c>
      <c r="BL183" s="19" t="s">
        <v>235</v>
      </c>
      <c r="BM183" s="19" t="s">
        <v>574</v>
      </c>
    </row>
    <row r="184" spans="2:65" s="1" customFormat="1" ht="25.5" customHeight="1" x14ac:dyDescent="0.3">
      <c r="B184" s="145"/>
      <c r="C184" s="146" t="s">
        <v>297</v>
      </c>
      <c r="D184" s="146" t="s">
        <v>207</v>
      </c>
      <c r="E184" s="147" t="s">
        <v>459</v>
      </c>
      <c r="F184" s="233" t="s">
        <v>460</v>
      </c>
      <c r="G184" s="233"/>
      <c r="H184" s="233"/>
      <c r="I184" s="233"/>
      <c r="J184" s="148" t="s">
        <v>329</v>
      </c>
      <c r="K184" s="149">
        <v>1.1930000000000001</v>
      </c>
      <c r="L184" s="234"/>
      <c r="M184" s="234"/>
      <c r="N184" s="235"/>
      <c r="O184" s="235"/>
      <c r="P184" s="235"/>
      <c r="Q184" s="235"/>
      <c r="R184" s="150"/>
      <c r="T184" s="151" t="s">
        <v>5</v>
      </c>
      <c r="U184" s="41" t="s">
        <v>43</v>
      </c>
      <c r="V184" s="152">
        <v>0</v>
      </c>
      <c r="W184" s="152">
        <f>V184*K184</f>
        <v>0</v>
      </c>
      <c r="X184" s="152">
        <v>0</v>
      </c>
      <c r="Y184" s="152">
        <f>X184*K184</f>
        <v>0</v>
      </c>
      <c r="Z184" s="152">
        <v>0</v>
      </c>
      <c r="AA184" s="153">
        <f>Z184*K184</f>
        <v>0</v>
      </c>
      <c r="AR184" s="19" t="s">
        <v>235</v>
      </c>
      <c r="AT184" s="19" t="s">
        <v>207</v>
      </c>
      <c r="AU184" s="19" t="s">
        <v>91</v>
      </c>
      <c r="AY184" s="19" t="s">
        <v>206</v>
      </c>
      <c r="BE184" s="154">
        <f>IF(U184="základná",N184,0)</f>
        <v>0</v>
      </c>
      <c r="BF184" s="154">
        <f>IF(U184="znížená",N184,0)</f>
        <v>0</v>
      </c>
      <c r="BG184" s="154">
        <f>IF(U184="zákl. prenesená",N184,0)</f>
        <v>0</v>
      </c>
      <c r="BH184" s="154">
        <f>IF(U184="zníž. prenesená",N184,0)</f>
        <v>0</v>
      </c>
      <c r="BI184" s="154">
        <f>IF(U184="nulová",N184,0)</f>
        <v>0</v>
      </c>
      <c r="BJ184" s="19" t="s">
        <v>87</v>
      </c>
      <c r="BK184" s="155">
        <f>ROUND(L184*K184,3)</f>
        <v>0</v>
      </c>
      <c r="BL184" s="19" t="s">
        <v>235</v>
      </c>
      <c r="BM184" s="19" t="s">
        <v>575</v>
      </c>
    </row>
    <row r="185" spans="2:65" s="10" customFormat="1" ht="22.35" customHeight="1" x14ac:dyDescent="0.3">
      <c r="B185" s="134"/>
      <c r="C185" s="135"/>
      <c r="D185" s="144" t="s">
        <v>465</v>
      </c>
      <c r="E185" s="144"/>
      <c r="F185" s="144"/>
      <c r="G185" s="144"/>
      <c r="H185" s="144"/>
      <c r="I185" s="144"/>
      <c r="J185" s="144"/>
      <c r="K185" s="144"/>
      <c r="L185" s="144"/>
      <c r="M185" s="144"/>
      <c r="N185" s="240"/>
      <c r="O185" s="239"/>
      <c r="P185" s="239"/>
      <c r="Q185" s="239"/>
      <c r="R185" s="137"/>
      <c r="T185" s="138"/>
      <c r="U185" s="135"/>
      <c r="V185" s="135"/>
      <c r="W185" s="139">
        <f>SUM(W186:W194)</f>
        <v>173.14837900000001</v>
      </c>
      <c r="X185" s="135"/>
      <c r="Y185" s="139">
        <f>SUM(Y186:Y194)</f>
        <v>0.81123000000000001</v>
      </c>
      <c r="Z185" s="135"/>
      <c r="AA185" s="140">
        <f>SUM(AA186:AA194)</f>
        <v>1.2029999999999998</v>
      </c>
      <c r="AR185" s="141" t="s">
        <v>87</v>
      </c>
      <c r="AT185" s="142" t="s">
        <v>75</v>
      </c>
      <c r="AU185" s="142" t="s">
        <v>87</v>
      </c>
      <c r="AY185" s="141" t="s">
        <v>206</v>
      </c>
      <c r="BK185" s="143">
        <f>SUM(BK186:BK194)</f>
        <v>0</v>
      </c>
    </row>
    <row r="186" spans="2:65" s="1" customFormat="1" ht="25.5" customHeight="1" x14ac:dyDescent="0.3">
      <c r="B186" s="145"/>
      <c r="C186" s="146" t="s">
        <v>391</v>
      </c>
      <c r="D186" s="146" t="s">
        <v>207</v>
      </c>
      <c r="E186" s="147" t="s">
        <v>576</v>
      </c>
      <c r="F186" s="233" t="s">
        <v>577</v>
      </c>
      <c r="G186" s="233"/>
      <c r="H186" s="233"/>
      <c r="I186" s="233"/>
      <c r="J186" s="148" t="s">
        <v>372</v>
      </c>
      <c r="K186" s="149">
        <v>81</v>
      </c>
      <c r="L186" s="234"/>
      <c r="M186" s="234"/>
      <c r="N186" s="235"/>
      <c r="O186" s="235"/>
      <c r="P186" s="235"/>
      <c r="Q186" s="235"/>
      <c r="R186" s="150"/>
      <c r="T186" s="151" t="s">
        <v>5</v>
      </c>
      <c r="U186" s="41" t="s">
        <v>43</v>
      </c>
      <c r="V186" s="152">
        <v>0.1</v>
      </c>
      <c r="W186" s="152">
        <f t="shared" ref="W186:W194" si="18">V186*K186</f>
        <v>8.1</v>
      </c>
      <c r="X186" s="152">
        <v>0</v>
      </c>
      <c r="Y186" s="152">
        <f t="shared" ref="Y186:Y194" si="19">X186*K186</f>
        <v>0</v>
      </c>
      <c r="Z186" s="152">
        <v>3.0000000000000001E-3</v>
      </c>
      <c r="AA186" s="153">
        <f t="shared" ref="AA186:AA194" si="20">Z186*K186</f>
        <v>0.24299999999999999</v>
      </c>
      <c r="AR186" s="19" t="s">
        <v>235</v>
      </c>
      <c r="AT186" s="19" t="s">
        <v>207</v>
      </c>
      <c r="AU186" s="19" t="s">
        <v>91</v>
      </c>
      <c r="AY186" s="19" t="s">
        <v>206</v>
      </c>
      <c r="BE186" s="154">
        <f t="shared" ref="BE186:BE194" si="21">IF(U186="základná",N186,0)</f>
        <v>0</v>
      </c>
      <c r="BF186" s="154">
        <f t="shared" ref="BF186:BF194" si="22">IF(U186="znížená",N186,0)</f>
        <v>0</v>
      </c>
      <c r="BG186" s="154">
        <f t="shared" ref="BG186:BG194" si="23">IF(U186="zákl. prenesená",N186,0)</f>
        <v>0</v>
      </c>
      <c r="BH186" s="154">
        <f t="shared" ref="BH186:BH194" si="24">IF(U186="zníž. prenesená",N186,0)</f>
        <v>0</v>
      </c>
      <c r="BI186" s="154">
        <f t="shared" ref="BI186:BI194" si="25">IF(U186="nulová",N186,0)</f>
        <v>0</v>
      </c>
      <c r="BJ186" s="19" t="s">
        <v>87</v>
      </c>
      <c r="BK186" s="155">
        <f t="shared" ref="BK186:BK194" si="26">ROUND(L186*K186,3)</f>
        <v>0</v>
      </c>
      <c r="BL186" s="19" t="s">
        <v>235</v>
      </c>
      <c r="BM186" s="19" t="s">
        <v>578</v>
      </c>
    </row>
    <row r="187" spans="2:65" s="1" customFormat="1" ht="25.5" customHeight="1" x14ac:dyDescent="0.3">
      <c r="B187" s="145"/>
      <c r="C187" s="146" t="s">
        <v>301</v>
      </c>
      <c r="D187" s="146" t="s">
        <v>207</v>
      </c>
      <c r="E187" s="147" t="s">
        <v>579</v>
      </c>
      <c r="F187" s="233" t="s">
        <v>580</v>
      </c>
      <c r="G187" s="233"/>
      <c r="H187" s="233"/>
      <c r="I187" s="233"/>
      <c r="J187" s="148" t="s">
        <v>372</v>
      </c>
      <c r="K187" s="149">
        <v>160</v>
      </c>
      <c r="L187" s="234"/>
      <c r="M187" s="234"/>
      <c r="N187" s="235"/>
      <c r="O187" s="235"/>
      <c r="P187" s="235"/>
      <c r="Q187" s="235"/>
      <c r="R187" s="150"/>
      <c r="T187" s="151" t="s">
        <v>5</v>
      </c>
      <c r="U187" s="41" t="s">
        <v>43</v>
      </c>
      <c r="V187" s="152">
        <v>0.15</v>
      </c>
      <c r="W187" s="152">
        <f t="shared" si="18"/>
        <v>24</v>
      </c>
      <c r="X187" s="152">
        <v>0</v>
      </c>
      <c r="Y187" s="152">
        <f t="shared" si="19"/>
        <v>0</v>
      </c>
      <c r="Z187" s="152">
        <v>6.0000000000000001E-3</v>
      </c>
      <c r="AA187" s="153">
        <f t="shared" si="20"/>
        <v>0.96</v>
      </c>
      <c r="AR187" s="19" t="s">
        <v>235</v>
      </c>
      <c r="AT187" s="19" t="s">
        <v>207</v>
      </c>
      <c r="AU187" s="19" t="s">
        <v>91</v>
      </c>
      <c r="AY187" s="19" t="s">
        <v>206</v>
      </c>
      <c r="BE187" s="154">
        <f t="shared" si="21"/>
        <v>0</v>
      </c>
      <c r="BF187" s="154">
        <f t="shared" si="22"/>
        <v>0</v>
      </c>
      <c r="BG187" s="154">
        <f t="shared" si="23"/>
        <v>0</v>
      </c>
      <c r="BH187" s="154">
        <f t="shared" si="24"/>
        <v>0</v>
      </c>
      <c r="BI187" s="154">
        <f t="shared" si="25"/>
        <v>0</v>
      </c>
      <c r="BJ187" s="19" t="s">
        <v>87</v>
      </c>
      <c r="BK187" s="155">
        <f t="shared" si="26"/>
        <v>0</v>
      </c>
      <c r="BL187" s="19" t="s">
        <v>235</v>
      </c>
      <c r="BM187" s="19" t="s">
        <v>581</v>
      </c>
    </row>
    <row r="188" spans="2:65" s="1" customFormat="1" ht="25.5" customHeight="1" x14ac:dyDescent="0.3">
      <c r="B188" s="145"/>
      <c r="C188" s="146" t="s">
        <v>398</v>
      </c>
      <c r="D188" s="146" t="s">
        <v>207</v>
      </c>
      <c r="E188" s="147" t="s">
        <v>582</v>
      </c>
      <c r="F188" s="233" t="s">
        <v>583</v>
      </c>
      <c r="G188" s="233"/>
      <c r="H188" s="233"/>
      <c r="I188" s="233"/>
      <c r="J188" s="148" t="s">
        <v>372</v>
      </c>
      <c r="K188" s="149">
        <v>64</v>
      </c>
      <c r="L188" s="234"/>
      <c r="M188" s="234"/>
      <c r="N188" s="235"/>
      <c r="O188" s="235"/>
      <c r="P188" s="235"/>
      <c r="Q188" s="235"/>
      <c r="R188" s="150"/>
      <c r="T188" s="151" t="s">
        <v>5</v>
      </c>
      <c r="U188" s="41" t="s">
        <v>43</v>
      </c>
      <c r="V188" s="152">
        <v>0.33900000000000002</v>
      </c>
      <c r="W188" s="152">
        <f t="shared" si="18"/>
        <v>21.696000000000002</v>
      </c>
      <c r="X188" s="152">
        <v>2.5000000000000001E-4</v>
      </c>
      <c r="Y188" s="152">
        <f t="shared" si="19"/>
        <v>1.6E-2</v>
      </c>
      <c r="Z188" s="152">
        <v>0</v>
      </c>
      <c r="AA188" s="153">
        <f t="shared" si="20"/>
        <v>0</v>
      </c>
      <c r="AR188" s="19" t="s">
        <v>235</v>
      </c>
      <c r="AT188" s="19" t="s">
        <v>207</v>
      </c>
      <c r="AU188" s="19" t="s">
        <v>91</v>
      </c>
      <c r="AY188" s="19" t="s">
        <v>206</v>
      </c>
      <c r="BE188" s="154">
        <f t="shared" si="21"/>
        <v>0</v>
      </c>
      <c r="BF188" s="154">
        <f t="shared" si="22"/>
        <v>0</v>
      </c>
      <c r="BG188" s="154">
        <f t="shared" si="23"/>
        <v>0</v>
      </c>
      <c r="BH188" s="154">
        <f t="shared" si="24"/>
        <v>0</v>
      </c>
      <c r="BI188" s="154">
        <f t="shared" si="25"/>
        <v>0</v>
      </c>
      <c r="BJ188" s="19" t="s">
        <v>87</v>
      </c>
      <c r="BK188" s="155">
        <f t="shared" si="26"/>
        <v>0</v>
      </c>
      <c r="BL188" s="19" t="s">
        <v>235</v>
      </c>
      <c r="BM188" s="19" t="s">
        <v>584</v>
      </c>
    </row>
    <row r="189" spans="2:65" s="1" customFormat="1" ht="25.5" customHeight="1" x14ac:dyDescent="0.3">
      <c r="B189" s="145"/>
      <c r="C189" s="146" t="s">
        <v>304</v>
      </c>
      <c r="D189" s="146" t="s">
        <v>207</v>
      </c>
      <c r="E189" s="147" t="s">
        <v>585</v>
      </c>
      <c r="F189" s="233" t="s">
        <v>586</v>
      </c>
      <c r="G189" s="233"/>
      <c r="H189" s="233"/>
      <c r="I189" s="233"/>
      <c r="J189" s="148" t="s">
        <v>372</v>
      </c>
      <c r="K189" s="149">
        <v>12</v>
      </c>
      <c r="L189" s="234"/>
      <c r="M189" s="234"/>
      <c r="N189" s="235"/>
      <c r="O189" s="235"/>
      <c r="P189" s="235"/>
      <c r="Q189" s="235"/>
      <c r="R189" s="150"/>
      <c r="T189" s="151" t="s">
        <v>5</v>
      </c>
      <c r="U189" s="41" t="s">
        <v>43</v>
      </c>
      <c r="V189" s="152">
        <v>0.46200000000000002</v>
      </c>
      <c r="W189" s="152">
        <f t="shared" si="18"/>
        <v>5.5440000000000005</v>
      </c>
      <c r="X189" s="152">
        <v>2.5999999999999998E-4</v>
      </c>
      <c r="Y189" s="152">
        <f t="shared" si="19"/>
        <v>3.1199999999999995E-3</v>
      </c>
      <c r="Z189" s="152">
        <v>0</v>
      </c>
      <c r="AA189" s="153">
        <f t="shared" si="20"/>
        <v>0</v>
      </c>
      <c r="AR189" s="19" t="s">
        <v>235</v>
      </c>
      <c r="AT189" s="19" t="s">
        <v>207</v>
      </c>
      <c r="AU189" s="19" t="s">
        <v>91</v>
      </c>
      <c r="AY189" s="19" t="s">
        <v>206</v>
      </c>
      <c r="BE189" s="154">
        <f t="shared" si="21"/>
        <v>0</v>
      </c>
      <c r="BF189" s="154">
        <f t="shared" si="22"/>
        <v>0</v>
      </c>
      <c r="BG189" s="154">
        <f t="shared" si="23"/>
        <v>0</v>
      </c>
      <c r="BH189" s="154">
        <f t="shared" si="24"/>
        <v>0</v>
      </c>
      <c r="BI189" s="154">
        <f t="shared" si="25"/>
        <v>0</v>
      </c>
      <c r="BJ189" s="19" t="s">
        <v>87</v>
      </c>
      <c r="BK189" s="155">
        <f t="shared" si="26"/>
        <v>0</v>
      </c>
      <c r="BL189" s="19" t="s">
        <v>235</v>
      </c>
      <c r="BM189" s="19" t="s">
        <v>587</v>
      </c>
    </row>
    <row r="190" spans="2:65" s="1" customFormat="1" ht="25.5" customHeight="1" x14ac:dyDescent="0.3">
      <c r="B190" s="145"/>
      <c r="C190" s="146" t="s">
        <v>405</v>
      </c>
      <c r="D190" s="146" t="s">
        <v>207</v>
      </c>
      <c r="E190" s="147" t="s">
        <v>588</v>
      </c>
      <c r="F190" s="233" t="s">
        <v>589</v>
      </c>
      <c r="G190" s="233"/>
      <c r="H190" s="233"/>
      <c r="I190" s="233"/>
      <c r="J190" s="148" t="s">
        <v>372</v>
      </c>
      <c r="K190" s="149">
        <v>22</v>
      </c>
      <c r="L190" s="234"/>
      <c r="M190" s="234"/>
      <c r="N190" s="235"/>
      <c r="O190" s="235"/>
      <c r="P190" s="235"/>
      <c r="Q190" s="235"/>
      <c r="R190" s="150"/>
      <c r="T190" s="151" t="s">
        <v>5</v>
      </c>
      <c r="U190" s="41" t="s">
        <v>43</v>
      </c>
      <c r="V190" s="152">
        <v>0.628</v>
      </c>
      <c r="W190" s="152">
        <f t="shared" si="18"/>
        <v>13.816000000000001</v>
      </c>
      <c r="X190" s="152">
        <v>2.9999999999999997E-4</v>
      </c>
      <c r="Y190" s="152">
        <f t="shared" si="19"/>
        <v>6.5999999999999991E-3</v>
      </c>
      <c r="Z190" s="152">
        <v>0</v>
      </c>
      <c r="AA190" s="153">
        <f t="shared" si="20"/>
        <v>0</v>
      </c>
      <c r="AR190" s="19" t="s">
        <v>235</v>
      </c>
      <c r="AT190" s="19" t="s">
        <v>207</v>
      </c>
      <c r="AU190" s="19" t="s">
        <v>91</v>
      </c>
      <c r="AY190" s="19" t="s">
        <v>206</v>
      </c>
      <c r="BE190" s="154">
        <f t="shared" si="21"/>
        <v>0</v>
      </c>
      <c r="BF190" s="154">
        <f t="shared" si="22"/>
        <v>0</v>
      </c>
      <c r="BG190" s="154">
        <f t="shared" si="23"/>
        <v>0</v>
      </c>
      <c r="BH190" s="154">
        <f t="shared" si="24"/>
        <v>0</v>
      </c>
      <c r="BI190" s="154">
        <f t="shared" si="25"/>
        <v>0</v>
      </c>
      <c r="BJ190" s="19" t="s">
        <v>87</v>
      </c>
      <c r="BK190" s="155">
        <f t="shared" si="26"/>
        <v>0</v>
      </c>
      <c r="BL190" s="19" t="s">
        <v>235</v>
      </c>
      <c r="BM190" s="19" t="s">
        <v>590</v>
      </c>
    </row>
    <row r="191" spans="2:65" s="1" customFormat="1" ht="25.5" customHeight="1" x14ac:dyDescent="0.3">
      <c r="B191" s="145"/>
      <c r="C191" s="146" t="s">
        <v>308</v>
      </c>
      <c r="D191" s="146" t="s">
        <v>207</v>
      </c>
      <c r="E191" s="147" t="s">
        <v>591</v>
      </c>
      <c r="F191" s="233" t="s">
        <v>592</v>
      </c>
      <c r="G191" s="233"/>
      <c r="H191" s="233"/>
      <c r="I191" s="233"/>
      <c r="J191" s="148" t="s">
        <v>372</v>
      </c>
      <c r="K191" s="149">
        <v>141</v>
      </c>
      <c r="L191" s="234"/>
      <c r="M191" s="234"/>
      <c r="N191" s="235"/>
      <c r="O191" s="235"/>
      <c r="P191" s="235"/>
      <c r="Q191" s="235"/>
      <c r="R191" s="150"/>
      <c r="T191" s="151" t="s">
        <v>5</v>
      </c>
      <c r="U191" s="41" t="s">
        <v>43</v>
      </c>
      <c r="V191" s="152">
        <v>0.69599999999999995</v>
      </c>
      <c r="W191" s="152">
        <f t="shared" si="18"/>
        <v>98.135999999999996</v>
      </c>
      <c r="X191" s="152">
        <v>3.2000000000000003E-4</v>
      </c>
      <c r="Y191" s="152">
        <f t="shared" si="19"/>
        <v>4.512E-2</v>
      </c>
      <c r="Z191" s="152">
        <v>0</v>
      </c>
      <c r="AA191" s="153">
        <f t="shared" si="20"/>
        <v>0</v>
      </c>
      <c r="AR191" s="19" t="s">
        <v>235</v>
      </c>
      <c r="AT191" s="19" t="s">
        <v>207</v>
      </c>
      <c r="AU191" s="19" t="s">
        <v>91</v>
      </c>
      <c r="AY191" s="19" t="s">
        <v>206</v>
      </c>
      <c r="BE191" s="154">
        <f t="shared" si="21"/>
        <v>0</v>
      </c>
      <c r="BF191" s="154">
        <f t="shared" si="22"/>
        <v>0</v>
      </c>
      <c r="BG191" s="154">
        <f t="shared" si="23"/>
        <v>0</v>
      </c>
      <c r="BH191" s="154">
        <f t="shared" si="24"/>
        <v>0</v>
      </c>
      <c r="BI191" s="154">
        <f t="shared" si="25"/>
        <v>0</v>
      </c>
      <c r="BJ191" s="19" t="s">
        <v>87</v>
      </c>
      <c r="BK191" s="155">
        <f t="shared" si="26"/>
        <v>0</v>
      </c>
      <c r="BL191" s="19" t="s">
        <v>235</v>
      </c>
      <c r="BM191" s="19" t="s">
        <v>593</v>
      </c>
    </row>
    <row r="192" spans="2:65" s="1" customFormat="1" ht="25.5" customHeight="1" x14ac:dyDescent="0.3">
      <c r="B192" s="145"/>
      <c r="C192" s="156" t="s">
        <v>413</v>
      </c>
      <c r="D192" s="156" t="s">
        <v>214</v>
      </c>
      <c r="E192" s="157" t="s">
        <v>594</v>
      </c>
      <c r="F192" s="236" t="s">
        <v>595</v>
      </c>
      <c r="G192" s="236"/>
      <c r="H192" s="236"/>
      <c r="I192" s="236"/>
      <c r="J192" s="158" t="s">
        <v>217</v>
      </c>
      <c r="K192" s="159">
        <v>628.5</v>
      </c>
      <c r="L192" s="237"/>
      <c r="M192" s="237"/>
      <c r="N192" s="238"/>
      <c r="O192" s="235"/>
      <c r="P192" s="235"/>
      <c r="Q192" s="235"/>
      <c r="R192" s="150"/>
      <c r="T192" s="151" t="s">
        <v>5</v>
      </c>
      <c r="U192" s="41" t="s">
        <v>43</v>
      </c>
      <c r="V192" s="152">
        <v>0</v>
      </c>
      <c r="W192" s="152">
        <f t="shared" si="18"/>
        <v>0</v>
      </c>
      <c r="X192" s="152">
        <v>1.14E-3</v>
      </c>
      <c r="Y192" s="152">
        <f t="shared" si="19"/>
        <v>0.71648999999999996</v>
      </c>
      <c r="Z192" s="152">
        <v>0</v>
      </c>
      <c r="AA192" s="153">
        <f t="shared" si="20"/>
        <v>0</v>
      </c>
      <c r="AR192" s="19" t="s">
        <v>262</v>
      </c>
      <c r="AT192" s="19" t="s">
        <v>214</v>
      </c>
      <c r="AU192" s="19" t="s">
        <v>91</v>
      </c>
      <c r="AY192" s="19" t="s">
        <v>206</v>
      </c>
      <c r="BE192" s="154">
        <f t="shared" si="21"/>
        <v>0</v>
      </c>
      <c r="BF192" s="154">
        <f t="shared" si="22"/>
        <v>0</v>
      </c>
      <c r="BG192" s="154">
        <f t="shared" si="23"/>
        <v>0</v>
      </c>
      <c r="BH192" s="154">
        <f t="shared" si="24"/>
        <v>0</v>
      </c>
      <c r="BI192" s="154">
        <f t="shared" si="25"/>
        <v>0</v>
      </c>
      <c r="BJ192" s="19" t="s">
        <v>87</v>
      </c>
      <c r="BK192" s="155">
        <f t="shared" si="26"/>
        <v>0</v>
      </c>
      <c r="BL192" s="19" t="s">
        <v>235</v>
      </c>
      <c r="BM192" s="19" t="s">
        <v>596</v>
      </c>
    </row>
    <row r="193" spans="2:65" s="1" customFormat="1" ht="38.25" customHeight="1" x14ac:dyDescent="0.3">
      <c r="B193" s="145"/>
      <c r="C193" s="156" t="s">
        <v>330</v>
      </c>
      <c r="D193" s="156" t="s">
        <v>214</v>
      </c>
      <c r="E193" s="157" t="s">
        <v>597</v>
      </c>
      <c r="F193" s="236" t="s">
        <v>598</v>
      </c>
      <c r="G193" s="236"/>
      <c r="H193" s="236"/>
      <c r="I193" s="236"/>
      <c r="J193" s="158" t="s">
        <v>599</v>
      </c>
      <c r="K193" s="159">
        <v>239</v>
      </c>
      <c r="L193" s="237"/>
      <c r="M193" s="237"/>
      <c r="N193" s="238"/>
      <c r="O193" s="235"/>
      <c r="P193" s="235"/>
      <c r="Q193" s="235"/>
      <c r="R193" s="150"/>
      <c r="T193" s="151" t="s">
        <v>5</v>
      </c>
      <c r="U193" s="41" t="s">
        <v>43</v>
      </c>
      <c r="V193" s="152">
        <v>0</v>
      </c>
      <c r="W193" s="152">
        <f t="shared" si="18"/>
        <v>0</v>
      </c>
      <c r="X193" s="152">
        <v>1E-4</v>
      </c>
      <c r="Y193" s="152">
        <f t="shared" si="19"/>
        <v>2.3900000000000001E-2</v>
      </c>
      <c r="Z193" s="152">
        <v>0</v>
      </c>
      <c r="AA193" s="153">
        <f t="shared" si="20"/>
        <v>0</v>
      </c>
      <c r="AR193" s="19" t="s">
        <v>262</v>
      </c>
      <c r="AT193" s="19" t="s">
        <v>214</v>
      </c>
      <c r="AU193" s="19" t="s">
        <v>91</v>
      </c>
      <c r="AY193" s="19" t="s">
        <v>206</v>
      </c>
      <c r="BE193" s="154">
        <f t="shared" si="21"/>
        <v>0</v>
      </c>
      <c r="BF193" s="154">
        <f t="shared" si="22"/>
        <v>0</v>
      </c>
      <c r="BG193" s="154">
        <f t="shared" si="23"/>
        <v>0</v>
      </c>
      <c r="BH193" s="154">
        <f t="shared" si="24"/>
        <v>0</v>
      </c>
      <c r="BI193" s="154">
        <f t="shared" si="25"/>
        <v>0</v>
      </c>
      <c r="BJ193" s="19" t="s">
        <v>87</v>
      </c>
      <c r="BK193" s="155">
        <f t="shared" si="26"/>
        <v>0</v>
      </c>
      <c r="BL193" s="19" t="s">
        <v>235</v>
      </c>
      <c r="BM193" s="19" t="s">
        <v>600</v>
      </c>
    </row>
    <row r="194" spans="2:65" s="1" customFormat="1" ht="25.5" customHeight="1" x14ac:dyDescent="0.3">
      <c r="B194" s="145"/>
      <c r="C194" s="146" t="s">
        <v>420</v>
      </c>
      <c r="D194" s="146" t="s">
        <v>207</v>
      </c>
      <c r="E194" s="147" t="s">
        <v>601</v>
      </c>
      <c r="F194" s="233" t="s">
        <v>602</v>
      </c>
      <c r="G194" s="233"/>
      <c r="H194" s="233"/>
      <c r="I194" s="233"/>
      <c r="J194" s="148" t="s">
        <v>329</v>
      </c>
      <c r="K194" s="149">
        <v>0.81100000000000005</v>
      </c>
      <c r="L194" s="234"/>
      <c r="M194" s="234"/>
      <c r="N194" s="235"/>
      <c r="O194" s="235"/>
      <c r="P194" s="235"/>
      <c r="Q194" s="235"/>
      <c r="R194" s="150"/>
      <c r="T194" s="151" t="s">
        <v>5</v>
      </c>
      <c r="U194" s="41" t="s">
        <v>43</v>
      </c>
      <c r="V194" s="152">
        <v>2.2890000000000001</v>
      </c>
      <c r="W194" s="152">
        <f t="shared" si="18"/>
        <v>1.8563790000000002</v>
      </c>
      <c r="X194" s="152">
        <v>0</v>
      </c>
      <c r="Y194" s="152">
        <f t="shared" si="19"/>
        <v>0</v>
      </c>
      <c r="Z194" s="152">
        <v>0</v>
      </c>
      <c r="AA194" s="153">
        <f t="shared" si="20"/>
        <v>0</v>
      </c>
      <c r="AR194" s="19" t="s">
        <v>235</v>
      </c>
      <c r="AT194" s="19" t="s">
        <v>207</v>
      </c>
      <c r="AU194" s="19" t="s">
        <v>91</v>
      </c>
      <c r="AY194" s="19" t="s">
        <v>206</v>
      </c>
      <c r="BE194" s="154">
        <f t="shared" si="21"/>
        <v>0</v>
      </c>
      <c r="BF194" s="154">
        <f t="shared" si="22"/>
        <v>0</v>
      </c>
      <c r="BG194" s="154">
        <f t="shared" si="23"/>
        <v>0</v>
      </c>
      <c r="BH194" s="154">
        <f t="shared" si="24"/>
        <v>0</v>
      </c>
      <c r="BI194" s="154">
        <f t="shared" si="25"/>
        <v>0</v>
      </c>
      <c r="BJ194" s="19" t="s">
        <v>87</v>
      </c>
      <c r="BK194" s="155">
        <f t="shared" si="26"/>
        <v>0</v>
      </c>
      <c r="BL194" s="19" t="s">
        <v>235</v>
      </c>
      <c r="BM194" s="19" t="s">
        <v>603</v>
      </c>
    </row>
    <row r="195" spans="2:65" s="10" customFormat="1" ht="22.35" customHeight="1" x14ac:dyDescent="0.3">
      <c r="B195" s="134"/>
      <c r="C195" s="135"/>
      <c r="D195" s="144" t="s">
        <v>466</v>
      </c>
      <c r="E195" s="144"/>
      <c r="F195" s="144"/>
      <c r="G195" s="144"/>
      <c r="H195" s="144"/>
      <c r="I195" s="144"/>
      <c r="J195" s="144"/>
      <c r="K195" s="144"/>
      <c r="L195" s="144"/>
      <c r="M195" s="144"/>
      <c r="N195" s="240"/>
      <c r="O195" s="239"/>
      <c r="P195" s="239"/>
      <c r="Q195" s="239"/>
      <c r="R195" s="137"/>
      <c r="T195" s="138"/>
      <c r="U195" s="135"/>
      <c r="V195" s="135"/>
      <c r="W195" s="139">
        <f>SUM(W196:W208)</f>
        <v>0</v>
      </c>
      <c r="X195" s="135"/>
      <c r="Y195" s="139">
        <f>SUM(Y196:Y208)</f>
        <v>0</v>
      </c>
      <c r="Z195" s="135"/>
      <c r="AA195" s="140">
        <f>SUM(AA196:AA208)</f>
        <v>0</v>
      </c>
      <c r="AR195" s="141" t="s">
        <v>87</v>
      </c>
      <c r="AT195" s="142" t="s">
        <v>75</v>
      </c>
      <c r="AU195" s="142" t="s">
        <v>87</v>
      </c>
      <c r="AY195" s="141" t="s">
        <v>206</v>
      </c>
      <c r="BK195" s="143">
        <f>SUM(BK196:BK208)</f>
        <v>0</v>
      </c>
    </row>
    <row r="196" spans="2:65" s="1" customFormat="1" ht="38.25" customHeight="1" x14ac:dyDescent="0.3">
      <c r="B196" s="145"/>
      <c r="C196" s="146" t="s">
        <v>333</v>
      </c>
      <c r="D196" s="146" t="s">
        <v>207</v>
      </c>
      <c r="E196" s="147" t="s">
        <v>604</v>
      </c>
      <c r="F196" s="233" t="s">
        <v>605</v>
      </c>
      <c r="G196" s="233"/>
      <c r="H196" s="233"/>
      <c r="I196" s="233"/>
      <c r="J196" s="148" t="s">
        <v>210</v>
      </c>
      <c r="K196" s="149">
        <v>121.371</v>
      </c>
      <c r="L196" s="234"/>
      <c r="M196" s="234"/>
      <c r="N196" s="235"/>
      <c r="O196" s="235"/>
      <c r="P196" s="235"/>
      <c r="Q196" s="235"/>
      <c r="R196" s="150"/>
      <c r="T196" s="151" t="s">
        <v>5</v>
      </c>
      <c r="U196" s="41" t="s">
        <v>43</v>
      </c>
      <c r="V196" s="152">
        <v>0</v>
      </c>
      <c r="W196" s="152">
        <f t="shared" ref="W196:W208" si="27">V196*K196</f>
        <v>0</v>
      </c>
      <c r="X196" s="152">
        <v>0</v>
      </c>
      <c r="Y196" s="152">
        <f t="shared" ref="Y196:Y208" si="28">X196*K196</f>
        <v>0</v>
      </c>
      <c r="Z196" s="152">
        <v>0</v>
      </c>
      <c r="AA196" s="153">
        <f t="shared" ref="AA196:AA208" si="29">Z196*K196</f>
        <v>0</v>
      </c>
      <c r="AR196" s="19" t="s">
        <v>235</v>
      </c>
      <c r="AT196" s="19" t="s">
        <v>207</v>
      </c>
      <c r="AU196" s="19" t="s">
        <v>91</v>
      </c>
      <c r="AY196" s="19" t="s">
        <v>206</v>
      </c>
      <c r="BE196" s="154">
        <f t="shared" ref="BE196:BE208" si="30">IF(U196="základná",N196,0)</f>
        <v>0</v>
      </c>
      <c r="BF196" s="154">
        <f t="shared" ref="BF196:BF208" si="31">IF(U196="znížená",N196,0)</f>
        <v>0</v>
      </c>
      <c r="BG196" s="154">
        <f t="shared" ref="BG196:BG208" si="32">IF(U196="zákl. prenesená",N196,0)</f>
        <v>0</v>
      </c>
      <c r="BH196" s="154">
        <f t="shared" ref="BH196:BH208" si="33">IF(U196="zníž. prenesená",N196,0)</f>
        <v>0</v>
      </c>
      <c r="BI196" s="154">
        <f t="shared" ref="BI196:BI208" si="34">IF(U196="nulová",N196,0)</f>
        <v>0</v>
      </c>
      <c r="BJ196" s="19" t="s">
        <v>87</v>
      </c>
      <c r="BK196" s="155">
        <f t="shared" ref="BK196:BK208" si="35">ROUND(L196*K196,3)</f>
        <v>0</v>
      </c>
      <c r="BL196" s="19" t="s">
        <v>235</v>
      </c>
      <c r="BM196" s="19" t="s">
        <v>606</v>
      </c>
    </row>
    <row r="197" spans="2:65" s="1" customFormat="1" ht="38.25" customHeight="1" x14ac:dyDescent="0.3">
      <c r="B197" s="145"/>
      <c r="C197" s="156" t="s">
        <v>427</v>
      </c>
      <c r="D197" s="156" t="s">
        <v>214</v>
      </c>
      <c r="E197" s="157" t="s">
        <v>607</v>
      </c>
      <c r="F197" s="236" t="s">
        <v>608</v>
      </c>
      <c r="G197" s="236"/>
      <c r="H197" s="236"/>
      <c r="I197" s="236"/>
      <c r="J197" s="158" t="s">
        <v>210</v>
      </c>
      <c r="K197" s="159">
        <v>139.577</v>
      </c>
      <c r="L197" s="237"/>
      <c r="M197" s="237"/>
      <c r="N197" s="238"/>
      <c r="O197" s="235"/>
      <c r="P197" s="235"/>
      <c r="Q197" s="235"/>
      <c r="R197" s="150"/>
      <c r="T197" s="151" t="s">
        <v>5</v>
      </c>
      <c r="U197" s="41" t="s">
        <v>43</v>
      </c>
      <c r="V197" s="152">
        <v>0</v>
      </c>
      <c r="W197" s="152">
        <f t="shared" si="27"/>
        <v>0</v>
      </c>
      <c r="X197" s="152">
        <v>0</v>
      </c>
      <c r="Y197" s="152">
        <f t="shared" si="28"/>
        <v>0</v>
      </c>
      <c r="Z197" s="152">
        <v>0</v>
      </c>
      <c r="AA197" s="153">
        <f t="shared" si="29"/>
        <v>0</v>
      </c>
      <c r="AR197" s="19" t="s">
        <v>262</v>
      </c>
      <c r="AT197" s="19" t="s">
        <v>214</v>
      </c>
      <c r="AU197" s="19" t="s">
        <v>91</v>
      </c>
      <c r="AY197" s="19" t="s">
        <v>206</v>
      </c>
      <c r="BE197" s="154">
        <f t="shared" si="30"/>
        <v>0</v>
      </c>
      <c r="BF197" s="154">
        <f t="shared" si="31"/>
        <v>0</v>
      </c>
      <c r="BG197" s="154">
        <f t="shared" si="32"/>
        <v>0</v>
      </c>
      <c r="BH197" s="154">
        <f t="shared" si="33"/>
        <v>0</v>
      </c>
      <c r="BI197" s="154">
        <f t="shared" si="34"/>
        <v>0</v>
      </c>
      <c r="BJ197" s="19" t="s">
        <v>87</v>
      </c>
      <c r="BK197" s="155">
        <f t="shared" si="35"/>
        <v>0</v>
      </c>
      <c r="BL197" s="19" t="s">
        <v>235</v>
      </c>
      <c r="BM197" s="19" t="s">
        <v>437</v>
      </c>
    </row>
    <row r="198" spans="2:65" s="1" customFormat="1" ht="25.5" customHeight="1" x14ac:dyDescent="0.3">
      <c r="B198" s="145"/>
      <c r="C198" s="156" t="s">
        <v>337</v>
      </c>
      <c r="D198" s="156" t="s">
        <v>214</v>
      </c>
      <c r="E198" s="157" t="s">
        <v>609</v>
      </c>
      <c r="F198" s="236" t="s">
        <v>610</v>
      </c>
      <c r="G198" s="236"/>
      <c r="H198" s="236"/>
      <c r="I198" s="236"/>
      <c r="J198" s="158" t="s">
        <v>372</v>
      </c>
      <c r="K198" s="159">
        <v>16</v>
      </c>
      <c r="L198" s="237"/>
      <c r="M198" s="237"/>
      <c r="N198" s="238"/>
      <c r="O198" s="235"/>
      <c r="P198" s="235"/>
      <c r="Q198" s="235"/>
      <c r="R198" s="150"/>
      <c r="T198" s="151" t="s">
        <v>5</v>
      </c>
      <c r="U198" s="41" t="s">
        <v>43</v>
      </c>
      <c r="V198" s="152">
        <v>0</v>
      </c>
      <c r="W198" s="152">
        <f t="shared" si="27"/>
        <v>0</v>
      </c>
      <c r="X198" s="152">
        <v>0</v>
      </c>
      <c r="Y198" s="152">
        <f t="shared" si="28"/>
        <v>0</v>
      </c>
      <c r="Z198" s="152">
        <v>0</v>
      </c>
      <c r="AA198" s="153">
        <f t="shared" si="29"/>
        <v>0</v>
      </c>
      <c r="AR198" s="19" t="s">
        <v>262</v>
      </c>
      <c r="AT198" s="19" t="s">
        <v>214</v>
      </c>
      <c r="AU198" s="19" t="s">
        <v>91</v>
      </c>
      <c r="AY198" s="19" t="s">
        <v>206</v>
      </c>
      <c r="BE198" s="154">
        <f t="shared" si="30"/>
        <v>0</v>
      </c>
      <c r="BF198" s="154">
        <f t="shared" si="31"/>
        <v>0</v>
      </c>
      <c r="BG198" s="154">
        <f t="shared" si="32"/>
        <v>0</v>
      </c>
      <c r="BH198" s="154">
        <f t="shared" si="33"/>
        <v>0</v>
      </c>
      <c r="BI198" s="154">
        <f t="shared" si="34"/>
        <v>0</v>
      </c>
      <c r="BJ198" s="19" t="s">
        <v>87</v>
      </c>
      <c r="BK198" s="155">
        <f t="shared" si="35"/>
        <v>0</v>
      </c>
      <c r="BL198" s="19" t="s">
        <v>235</v>
      </c>
      <c r="BM198" s="19" t="s">
        <v>611</v>
      </c>
    </row>
    <row r="199" spans="2:65" s="1" customFormat="1" ht="25.5" customHeight="1" x14ac:dyDescent="0.3">
      <c r="B199" s="145"/>
      <c r="C199" s="146" t="s">
        <v>434</v>
      </c>
      <c r="D199" s="146" t="s">
        <v>207</v>
      </c>
      <c r="E199" s="147" t="s">
        <v>612</v>
      </c>
      <c r="F199" s="233" t="s">
        <v>613</v>
      </c>
      <c r="G199" s="233"/>
      <c r="H199" s="233"/>
      <c r="I199" s="233"/>
      <c r="J199" s="148" t="s">
        <v>210</v>
      </c>
      <c r="K199" s="149">
        <v>55.183999999999997</v>
      </c>
      <c r="L199" s="234"/>
      <c r="M199" s="234"/>
      <c r="N199" s="235"/>
      <c r="O199" s="235"/>
      <c r="P199" s="235"/>
      <c r="Q199" s="235"/>
      <c r="R199" s="150"/>
      <c r="T199" s="151" t="s">
        <v>5</v>
      </c>
      <c r="U199" s="41" t="s">
        <v>43</v>
      </c>
      <c r="V199" s="152">
        <v>0</v>
      </c>
      <c r="W199" s="152">
        <f t="shared" si="27"/>
        <v>0</v>
      </c>
      <c r="X199" s="152">
        <v>0</v>
      </c>
      <c r="Y199" s="152">
        <f t="shared" si="28"/>
        <v>0</v>
      </c>
      <c r="Z199" s="152">
        <v>0</v>
      </c>
      <c r="AA199" s="153">
        <f t="shared" si="29"/>
        <v>0</v>
      </c>
      <c r="AR199" s="19" t="s">
        <v>235</v>
      </c>
      <c r="AT199" s="19" t="s">
        <v>207</v>
      </c>
      <c r="AU199" s="19" t="s">
        <v>91</v>
      </c>
      <c r="AY199" s="19" t="s">
        <v>206</v>
      </c>
      <c r="BE199" s="154">
        <f t="shared" si="30"/>
        <v>0</v>
      </c>
      <c r="BF199" s="154">
        <f t="shared" si="31"/>
        <v>0</v>
      </c>
      <c r="BG199" s="154">
        <f t="shared" si="32"/>
        <v>0</v>
      </c>
      <c r="BH199" s="154">
        <f t="shared" si="33"/>
        <v>0</v>
      </c>
      <c r="BI199" s="154">
        <f t="shared" si="34"/>
        <v>0</v>
      </c>
      <c r="BJ199" s="19" t="s">
        <v>87</v>
      </c>
      <c r="BK199" s="155">
        <f t="shared" si="35"/>
        <v>0</v>
      </c>
      <c r="BL199" s="19" t="s">
        <v>235</v>
      </c>
      <c r="BM199" s="19" t="s">
        <v>440</v>
      </c>
    </row>
    <row r="200" spans="2:65" s="1" customFormat="1" ht="38.25" customHeight="1" x14ac:dyDescent="0.3">
      <c r="B200" s="145"/>
      <c r="C200" s="146" t="s">
        <v>340</v>
      </c>
      <c r="D200" s="146" t="s">
        <v>207</v>
      </c>
      <c r="E200" s="147" t="s">
        <v>614</v>
      </c>
      <c r="F200" s="233" t="s">
        <v>615</v>
      </c>
      <c r="G200" s="233"/>
      <c r="H200" s="233"/>
      <c r="I200" s="233"/>
      <c r="J200" s="148" t="s">
        <v>210</v>
      </c>
      <c r="K200" s="149">
        <v>10.8</v>
      </c>
      <c r="L200" s="234"/>
      <c r="M200" s="234"/>
      <c r="N200" s="235"/>
      <c r="O200" s="235"/>
      <c r="P200" s="235"/>
      <c r="Q200" s="235"/>
      <c r="R200" s="150"/>
      <c r="T200" s="151" t="s">
        <v>5</v>
      </c>
      <c r="U200" s="41" t="s">
        <v>43</v>
      </c>
      <c r="V200" s="152">
        <v>0</v>
      </c>
      <c r="W200" s="152">
        <f t="shared" si="27"/>
        <v>0</v>
      </c>
      <c r="X200" s="152">
        <v>0</v>
      </c>
      <c r="Y200" s="152">
        <f t="shared" si="28"/>
        <v>0</v>
      </c>
      <c r="Z200" s="152">
        <v>0</v>
      </c>
      <c r="AA200" s="153">
        <f t="shared" si="29"/>
        <v>0</v>
      </c>
      <c r="AR200" s="19" t="s">
        <v>235</v>
      </c>
      <c r="AT200" s="19" t="s">
        <v>207</v>
      </c>
      <c r="AU200" s="19" t="s">
        <v>91</v>
      </c>
      <c r="AY200" s="19" t="s">
        <v>206</v>
      </c>
      <c r="BE200" s="154">
        <f t="shared" si="30"/>
        <v>0</v>
      </c>
      <c r="BF200" s="154">
        <f t="shared" si="31"/>
        <v>0</v>
      </c>
      <c r="BG200" s="154">
        <f t="shared" si="32"/>
        <v>0</v>
      </c>
      <c r="BH200" s="154">
        <f t="shared" si="33"/>
        <v>0</v>
      </c>
      <c r="BI200" s="154">
        <f t="shared" si="34"/>
        <v>0</v>
      </c>
      <c r="BJ200" s="19" t="s">
        <v>87</v>
      </c>
      <c r="BK200" s="155">
        <f t="shared" si="35"/>
        <v>0</v>
      </c>
      <c r="BL200" s="19" t="s">
        <v>235</v>
      </c>
      <c r="BM200" s="19" t="s">
        <v>444</v>
      </c>
    </row>
    <row r="201" spans="2:65" s="1" customFormat="1" ht="25.5" customHeight="1" x14ac:dyDescent="0.3">
      <c r="B201" s="145"/>
      <c r="C201" s="146" t="s">
        <v>441</v>
      </c>
      <c r="D201" s="146" t="s">
        <v>207</v>
      </c>
      <c r="E201" s="147" t="s">
        <v>616</v>
      </c>
      <c r="F201" s="233" t="s">
        <v>617</v>
      </c>
      <c r="G201" s="233"/>
      <c r="H201" s="233"/>
      <c r="I201" s="233"/>
      <c r="J201" s="148" t="s">
        <v>210</v>
      </c>
      <c r="K201" s="149">
        <v>10.8</v>
      </c>
      <c r="L201" s="234"/>
      <c r="M201" s="234"/>
      <c r="N201" s="235"/>
      <c r="O201" s="235"/>
      <c r="P201" s="235"/>
      <c r="Q201" s="235"/>
      <c r="R201" s="150"/>
      <c r="T201" s="151" t="s">
        <v>5</v>
      </c>
      <c r="U201" s="41" t="s">
        <v>43</v>
      </c>
      <c r="V201" s="152">
        <v>0</v>
      </c>
      <c r="W201" s="152">
        <f t="shared" si="27"/>
        <v>0</v>
      </c>
      <c r="X201" s="152">
        <v>0</v>
      </c>
      <c r="Y201" s="152">
        <f t="shared" si="28"/>
        <v>0</v>
      </c>
      <c r="Z201" s="152">
        <v>0</v>
      </c>
      <c r="AA201" s="153">
        <f t="shared" si="29"/>
        <v>0</v>
      </c>
      <c r="AR201" s="19" t="s">
        <v>235</v>
      </c>
      <c r="AT201" s="19" t="s">
        <v>207</v>
      </c>
      <c r="AU201" s="19" t="s">
        <v>91</v>
      </c>
      <c r="AY201" s="19" t="s">
        <v>206</v>
      </c>
      <c r="BE201" s="154">
        <f t="shared" si="30"/>
        <v>0</v>
      </c>
      <c r="BF201" s="154">
        <f t="shared" si="31"/>
        <v>0</v>
      </c>
      <c r="BG201" s="154">
        <f t="shared" si="32"/>
        <v>0</v>
      </c>
      <c r="BH201" s="154">
        <f t="shared" si="33"/>
        <v>0</v>
      </c>
      <c r="BI201" s="154">
        <f t="shared" si="34"/>
        <v>0</v>
      </c>
      <c r="BJ201" s="19" t="s">
        <v>87</v>
      </c>
      <c r="BK201" s="155">
        <f t="shared" si="35"/>
        <v>0</v>
      </c>
      <c r="BL201" s="19" t="s">
        <v>235</v>
      </c>
      <c r="BM201" s="19" t="s">
        <v>447</v>
      </c>
    </row>
    <row r="202" spans="2:65" s="1" customFormat="1" ht="38.25" customHeight="1" x14ac:dyDescent="0.3">
      <c r="B202" s="145"/>
      <c r="C202" s="146" t="s">
        <v>344</v>
      </c>
      <c r="D202" s="146" t="s">
        <v>207</v>
      </c>
      <c r="E202" s="147" t="s">
        <v>618</v>
      </c>
      <c r="F202" s="233" t="s">
        <v>619</v>
      </c>
      <c r="G202" s="233"/>
      <c r="H202" s="233"/>
      <c r="I202" s="233"/>
      <c r="J202" s="148" t="s">
        <v>210</v>
      </c>
      <c r="K202" s="149">
        <v>23.37</v>
      </c>
      <c r="L202" s="234"/>
      <c r="M202" s="234"/>
      <c r="N202" s="235"/>
      <c r="O202" s="235"/>
      <c r="P202" s="235"/>
      <c r="Q202" s="235"/>
      <c r="R202" s="150"/>
      <c r="T202" s="151" t="s">
        <v>5</v>
      </c>
      <c r="U202" s="41" t="s">
        <v>43</v>
      </c>
      <c r="V202" s="152">
        <v>0</v>
      </c>
      <c r="W202" s="152">
        <f t="shared" si="27"/>
        <v>0</v>
      </c>
      <c r="X202" s="152">
        <v>0</v>
      </c>
      <c r="Y202" s="152">
        <f t="shared" si="28"/>
        <v>0</v>
      </c>
      <c r="Z202" s="152">
        <v>0</v>
      </c>
      <c r="AA202" s="153">
        <f t="shared" si="29"/>
        <v>0</v>
      </c>
      <c r="AR202" s="19" t="s">
        <v>235</v>
      </c>
      <c r="AT202" s="19" t="s">
        <v>207</v>
      </c>
      <c r="AU202" s="19" t="s">
        <v>91</v>
      </c>
      <c r="AY202" s="19" t="s">
        <v>206</v>
      </c>
      <c r="BE202" s="154">
        <f t="shared" si="30"/>
        <v>0</v>
      </c>
      <c r="BF202" s="154">
        <f t="shared" si="31"/>
        <v>0</v>
      </c>
      <c r="BG202" s="154">
        <f t="shared" si="32"/>
        <v>0</v>
      </c>
      <c r="BH202" s="154">
        <f t="shared" si="33"/>
        <v>0</v>
      </c>
      <c r="BI202" s="154">
        <f t="shared" si="34"/>
        <v>0</v>
      </c>
      <c r="BJ202" s="19" t="s">
        <v>87</v>
      </c>
      <c r="BK202" s="155">
        <f t="shared" si="35"/>
        <v>0</v>
      </c>
      <c r="BL202" s="19" t="s">
        <v>235</v>
      </c>
      <c r="BM202" s="19" t="s">
        <v>451</v>
      </c>
    </row>
    <row r="203" spans="2:65" s="1" customFormat="1" ht="25.5" customHeight="1" x14ac:dyDescent="0.3">
      <c r="B203" s="145"/>
      <c r="C203" s="146" t="s">
        <v>448</v>
      </c>
      <c r="D203" s="146" t="s">
        <v>207</v>
      </c>
      <c r="E203" s="147" t="s">
        <v>620</v>
      </c>
      <c r="F203" s="233" t="s">
        <v>621</v>
      </c>
      <c r="G203" s="233"/>
      <c r="H203" s="233"/>
      <c r="I203" s="233"/>
      <c r="J203" s="148" t="s">
        <v>210</v>
      </c>
      <c r="K203" s="149">
        <v>3.66</v>
      </c>
      <c r="L203" s="234"/>
      <c r="M203" s="234"/>
      <c r="N203" s="235"/>
      <c r="O203" s="235"/>
      <c r="P203" s="235"/>
      <c r="Q203" s="235"/>
      <c r="R203" s="150"/>
      <c r="T203" s="151" t="s">
        <v>5</v>
      </c>
      <c r="U203" s="41" t="s">
        <v>43</v>
      </c>
      <c r="V203" s="152">
        <v>0</v>
      </c>
      <c r="W203" s="152">
        <f t="shared" si="27"/>
        <v>0</v>
      </c>
      <c r="X203" s="152">
        <v>0</v>
      </c>
      <c r="Y203" s="152">
        <f t="shared" si="28"/>
        <v>0</v>
      </c>
      <c r="Z203" s="152">
        <v>0</v>
      </c>
      <c r="AA203" s="153">
        <f t="shared" si="29"/>
        <v>0</v>
      </c>
      <c r="AR203" s="19" t="s">
        <v>235</v>
      </c>
      <c r="AT203" s="19" t="s">
        <v>207</v>
      </c>
      <c r="AU203" s="19" t="s">
        <v>91</v>
      </c>
      <c r="AY203" s="19" t="s">
        <v>206</v>
      </c>
      <c r="BE203" s="154">
        <f t="shared" si="30"/>
        <v>0</v>
      </c>
      <c r="BF203" s="154">
        <f t="shared" si="31"/>
        <v>0</v>
      </c>
      <c r="BG203" s="154">
        <f t="shared" si="32"/>
        <v>0</v>
      </c>
      <c r="BH203" s="154">
        <f t="shared" si="33"/>
        <v>0</v>
      </c>
      <c r="BI203" s="154">
        <f t="shared" si="34"/>
        <v>0</v>
      </c>
      <c r="BJ203" s="19" t="s">
        <v>87</v>
      </c>
      <c r="BK203" s="155">
        <f t="shared" si="35"/>
        <v>0</v>
      </c>
      <c r="BL203" s="19" t="s">
        <v>235</v>
      </c>
      <c r="BM203" s="19" t="s">
        <v>454</v>
      </c>
    </row>
    <row r="204" spans="2:65" s="1" customFormat="1" ht="25.5" customHeight="1" x14ac:dyDescent="0.3">
      <c r="B204" s="145"/>
      <c r="C204" s="146" t="s">
        <v>347</v>
      </c>
      <c r="D204" s="146" t="s">
        <v>207</v>
      </c>
      <c r="E204" s="147" t="s">
        <v>622</v>
      </c>
      <c r="F204" s="233" t="s">
        <v>623</v>
      </c>
      <c r="G204" s="233"/>
      <c r="H204" s="233"/>
      <c r="I204" s="233"/>
      <c r="J204" s="148" t="s">
        <v>210</v>
      </c>
      <c r="K204" s="149">
        <v>19.71</v>
      </c>
      <c r="L204" s="234"/>
      <c r="M204" s="234"/>
      <c r="N204" s="235"/>
      <c r="O204" s="235"/>
      <c r="P204" s="235"/>
      <c r="Q204" s="235"/>
      <c r="R204" s="150"/>
      <c r="T204" s="151" t="s">
        <v>5</v>
      </c>
      <c r="U204" s="41" t="s">
        <v>43</v>
      </c>
      <c r="V204" s="152">
        <v>0</v>
      </c>
      <c r="W204" s="152">
        <f t="shared" si="27"/>
        <v>0</v>
      </c>
      <c r="X204" s="152">
        <v>0</v>
      </c>
      <c r="Y204" s="152">
        <f t="shared" si="28"/>
        <v>0</v>
      </c>
      <c r="Z204" s="152">
        <v>0</v>
      </c>
      <c r="AA204" s="153">
        <f t="shared" si="29"/>
        <v>0</v>
      </c>
      <c r="AR204" s="19" t="s">
        <v>235</v>
      </c>
      <c r="AT204" s="19" t="s">
        <v>207</v>
      </c>
      <c r="AU204" s="19" t="s">
        <v>91</v>
      </c>
      <c r="AY204" s="19" t="s">
        <v>206</v>
      </c>
      <c r="BE204" s="154">
        <f t="shared" si="30"/>
        <v>0</v>
      </c>
      <c r="BF204" s="154">
        <f t="shared" si="31"/>
        <v>0</v>
      </c>
      <c r="BG204" s="154">
        <f t="shared" si="32"/>
        <v>0</v>
      </c>
      <c r="BH204" s="154">
        <f t="shared" si="33"/>
        <v>0</v>
      </c>
      <c r="BI204" s="154">
        <f t="shared" si="34"/>
        <v>0</v>
      </c>
      <c r="BJ204" s="19" t="s">
        <v>87</v>
      </c>
      <c r="BK204" s="155">
        <f t="shared" si="35"/>
        <v>0</v>
      </c>
      <c r="BL204" s="19" t="s">
        <v>235</v>
      </c>
      <c r="BM204" s="19" t="s">
        <v>458</v>
      </c>
    </row>
    <row r="205" spans="2:65" s="1" customFormat="1" ht="25.5" customHeight="1" x14ac:dyDescent="0.3">
      <c r="B205" s="145"/>
      <c r="C205" s="146" t="s">
        <v>455</v>
      </c>
      <c r="D205" s="146" t="s">
        <v>207</v>
      </c>
      <c r="E205" s="147" t="s">
        <v>624</v>
      </c>
      <c r="F205" s="233" t="s">
        <v>625</v>
      </c>
      <c r="G205" s="233"/>
      <c r="H205" s="233"/>
      <c r="I205" s="233"/>
      <c r="J205" s="148" t="s">
        <v>372</v>
      </c>
      <c r="K205" s="149">
        <v>1</v>
      </c>
      <c r="L205" s="234"/>
      <c r="M205" s="234"/>
      <c r="N205" s="235"/>
      <c r="O205" s="235"/>
      <c r="P205" s="235"/>
      <c r="Q205" s="235"/>
      <c r="R205" s="150"/>
      <c r="T205" s="151" t="s">
        <v>5</v>
      </c>
      <c r="U205" s="41" t="s">
        <v>43</v>
      </c>
      <c r="V205" s="152">
        <v>0</v>
      </c>
      <c r="W205" s="152">
        <f t="shared" si="27"/>
        <v>0</v>
      </c>
      <c r="X205" s="152">
        <v>0</v>
      </c>
      <c r="Y205" s="152">
        <f t="shared" si="28"/>
        <v>0</v>
      </c>
      <c r="Z205" s="152">
        <v>0</v>
      </c>
      <c r="AA205" s="153">
        <f t="shared" si="29"/>
        <v>0</v>
      </c>
      <c r="AR205" s="19" t="s">
        <v>235</v>
      </c>
      <c r="AT205" s="19" t="s">
        <v>207</v>
      </c>
      <c r="AU205" s="19" t="s">
        <v>91</v>
      </c>
      <c r="AY205" s="19" t="s">
        <v>206</v>
      </c>
      <c r="BE205" s="154">
        <f t="shared" si="30"/>
        <v>0</v>
      </c>
      <c r="BF205" s="154">
        <f t="shared" si="31"/>
        <v>0</v>
      </c>
      <c r="BG205" s="154">
        <f t="shared" si="32"/>
        <v>0</v>
      </c>
      <c r="BH205" s="154">
        <f t="shared" si="33"/>
        <v>0</v>
      </c>
      <c r="BI205" s="154">
        <f t="shared" si="34"/>
        <v>0</v>
      </c>
      <c r="BJ205" s="19" t="s">
        <v>87</v>
      </c>
      <c r="BK205" s="155">
        <f t="shared" si="35"/>
        <v>0</v>
      </c>
      <c r="BL205" s="19" t="s">
        <v>235</v>
      </c>
      <c r="BM205" s="19" t="s">
        <v>461</v>
      </c>
    </row>
    <row r="206" spans="2:65" s="1" customFormat="1" ht="51" customHeight="1" x14ac:dyDescent="0.3">
      <c r="B206" s="145"/>
      <c r="C206" s="146" t="s">
        <v>351</v>
      </c>
      <c r="D206" s="146" t="s">
        <v>207</v>
      </c>
      <c r="E206" s="147" t="s">
        <v>626</v>
      </c>
      <c r="F206" s="233" t="s">
        <v>627</v>
      </c>
      <c r="G206" s="233"/>
      <c r="H206" s="233"/>
      <c r="I206" s="233"/>
      <c r="J206" s="148" t="s">
        <v>372</v>
      </c>
      <c r="K206" s="149">
        <v>1</v>
      </c>
      <c r="L206" s="234"/>
      <c r="M206" s="234"/>
      <c r="N206" s="235"/>
      <c r="O206" s="235"/>
      <c r="P206" s="235"/>
      <c r="Q206" s="235"/>
      <c r="R206" s="150"/>
      <c r="T206" s="151" t="s">
        <v>5</v>
      </c>
      <c r="U206" s="41" t="s">
        <v>43</v>
      </c>
      <c r="V206" s="152">
        <v>0</v>
      </c>
      <c r="W206" s="152">
        <f t="shared" si="27"/>
        <v>0</v>
      </c>
      <c r="X206" s="152">
        <v>0</v>
      </c>
      <c r="Y206" s="152">
        <f t="shared" si="28"/>
        <v>0</v>
      </c>
      <c r="Z206" s="152">
        <v>0</v>
      </c>
      <c r="AA206" s="153">
        <f t="shared" si="29"/>
        <v>0</v>
      </c>
      <c r="AR206" s="19" t="s">
        <v>235</v>
      </c>
      <c r="AT206" s="19" t="s">
        <v>207</v>
      </c>
      <c r="AU206" s="19" t="s">
        <v>91</v>
      </c>
      <c r="AY206" s="19" t="s">
        <v>206</v>
      </c>
      <c r="BE206" s="154">
        <f t="shared" si="30"/>
        <v>0</v>
      </c>
      <c r="BF206" s="154">
        <f t="shared" si="31"/>
        <v>0</v>
      </c>
      <c r="BG206" s="154">
        <f t="shared" si="32"/>
        <v>0</v>
      </c>
      <c r="BH206" s="154">
        <f t="shared" si="33"/>
        <v>0</v>
      </c>
      <c r="BI206" s="154">
        <f t="shared" si="34"/>
        <v>0</v>
      </c>
      <c r="BJ206" s="19" t="s">
        <v>87</v>
      </c>
      <c r="BK206" s="155">
        <f t="shared" si="35"/>
        <v>0</v>
      </c>
      <c r="BL206" s="19" t="s">
        <v>235</v>
      </c>
      <c r="BM206" s="19" t="s">
        <v>628</v>
      </c>
    </row>
    <row r="207" spans="2:65" s="1" customFormat="1" ht="38.25" customHeight="1" x14ac:dyDescent="0.3">
      <c r="B207" s="145"/>
      <c r="C207" s="146" t="s">
        <v>629</v>
      </c>
      <c r="D207" s="146" t="s">
        <v>207</v>
      </c>
      <c r="E207" s="147" t="s">
        <v>630</v>
      </c>
      <c r="F207" s="233" t="s">
        <v>631</v>
      </c>
      <c r="G207" s="233"/>
      <c r="H207" s="233"/>
      <c r="I207" s="233"/>
      <c r="J207" s="148" t="s">
        <v>372</v>
      </c>
      <c r="K207" s="149">
        <v>1</v>
      </c>
      <c r="L207" s="234"/>
      <c r="M207" s="234"/>
      <c r="N207" s="235"/>
      <c r="O207" s="235"/>
      <c r="P207" s="235"/>
      <c r="Q207" s="235"/>
      <c r="R207" s="150"/>
      <c r="T207" s="151" t="s">
        <v>5</v>
      </c>
      <c r="U207" s="41" t="s">
        <v>43</v>
      </c>
      <c r="V207" s="152">
        <v>0</v>
      </c>
      <c r="W207" s="152">
        <f t="shared" si="27"/>
        <v>0</v>
      </c>
      <c r="X207" s="152">
        <v>0</v>
      </c>
      <c r="Y207" s="152">
        <f t="shared" si="28"/>
        <v>0</v>
      </c>
      <c r="Z207" s="152">
        <v>0</v>
      </c>
      <c r="AA207" s="153">
        <f t="shared" si="29"/>
        <v>0</v>
      </c>
      <c r="AR207" s="19" t="s">
        <v>235</v>
      </c>
      <c r="AT207" s="19" t="s">
        <v>207</v>
      </c>
      <c r="AU207" s="19" t="s">
        <v>91</v>
      </c>
      <c r="AY207" s="19" t="s">
        <v>206</v>
      </c>
      <c r="BE207" s="154">
        <f t="shared" si="30"/>
        <v>0</v>
      </c>
      <c r="BF207" s="154">
        <f t="shared" si="31"/>
        <v>0</v>
      </c>
      <c r="BG207" s="154">
        <f t="shared" si="32"/>
        <v>0</v>
      </c>
      <c r="BH207" s="154">
        <f t="shared" si="33"/>
        <v>0</v>
      </c>
      <c r="BI207" s="154">
        <f t="shared" si="34"/>
        <v>0</v>
      </c>
      <c r="BJ207" s="19" t="s">
        <v>87</v>
      </c>
      <c r="BK207" s="155">
        <f t="shared" si="35"/>
        <v>0</v>
      </c>
      <c r="BL207" s="19" t="s">
        <v>235</v>
      </c>
      <c r="BM207" s="19" t="s">
        <v>632</v>
      </c>
    </row>
    <row r="208" spans="2:65" s="1" customFormat="1" ht="38.25" customHeight="1" x14ac:dyDescent="0.3">
      <c r="B208" s="145"/>
      <c r="C208" s="146" t="s">
        <v>354</v>
      </c>
      <c r="D208" s="146" t="s">
        <v>207</v>
      </c>
      <c r="E208" s="147" t="s">
        <v>633</v>
      </c>
      <c r="F208" s="233" t="s">
        <v>634</v>
      </c>
      <c r="G208" s="233"/>
      <c r="H208" s="233"/>
      <c r="I208" s="233"/>
      <c r="J208" s="148" t="s">
        <v>329</v>
      </c>
      <c r="K208" s="149">
        <v>3.6589999999999998</v>
      </c>
      <c r="L208" s="234"/>
      <c r="M208" s="234"/>
      <c r="N208" s="235"/>
      <c r="O208" s="235"/>
      <c r="P208" s="235"/>
      <c r="Q208" s="235"/>
      <c r="R208" s="150"/>
      <c r="T208" s="151" t="s">
        <v>5</v>
      </c>
      <c r="U208" s="41" t="s">
        <v>43</v>
      </c>
      <c r="V208" s="152">
        <v>0</v>
      </c>
      <c r="W208" s="152">
        <f t="shared" si="27"/>
        <v>0</v>
      </c>
      <c r="X208" s="152">
        <v>0</v>
      </c>
      <c r="Y208" s="152">
        <f t="shared" si="28"/>
        <v>0</v>
      </c>
      <c r="Z208" s="152">
        <v>0</v>
      </c>
      <c r="AA208" s="153">
        <f t="shared" si="29"/>
        <v>0</v>
      </c>
      <c r="AR208" s="19" t="s">
        <v>235</v>
      </c>
      <c r="AT208" s="19" t="s">
        <v>207</v>
      </c>
      <c r="AU208" s="19" t="s">
        <v>91</v>
      </c>
      <c r="AY208" s="19" t="s">
        <v>206</v>
      </c>
      <c r="BE208" s="154">
        <f t="shared" si="30"/>
        <v>0</v>
      </c>
      <c r="BF208" s="154">
        <f t="shared" si="31"/>
        <v>0</v>
      </c>
      <c r="BG208" s="154">
        <f t="shared" si="32"/>
        <v>0</v>
      </c>
      <c r="BH208" s="154">
        <f t="shared" si="33"/>
        <v>0</v>
      </c>
      <c r="BI208" s="154">
        <f t="shared" si="34"/>
        <v>0</v>
      </c>
      <c r="BJ208" s="19" t="s">
        <v>87</v>
      </c>
      <c r="BK208" s="155">
        <f t="shared" si="35"/>
        <v>0</v>
      </c>
      <c r="BL208" s="19" t="s">
        <v>235</v>
      </c>
      <c r="BM208" s="19" t="s">
        <v>635</v>
      </c>
    </row>
    <row r="209" spans="2:65" s="10" customFormat="1" ht="29.85" customHeight="1" x14ac:dyDescent="0.3">
      <c r="B209" s="134"/>
      <c r="C209" s="135"/>
      <c r="D209" s="144" t="s">
        <v>467</v>
      </c>
      <c r="E209" s="144"/>
      <c r="F209" s="144"/>
      <c r="G209" s="144"/>
      <c r="H209" s="144"/>
      <c r="I209" s="144"/>
      <c r="J209" s="144"/>
      <c r="K209" s="144"/>
      <c r="L209" s="144"/>
      <c r="M209" s="144"/>
      <c r="N209" s="251"/>
      <c r="O209" s="252"/>
      <c r="P209" s="252"/>
      <c r="Q209" s="252"/>
      <c r="R209" s="137"/>
      <c r="T209" s="138"/>
      <c r="U209" s="135"/>
      <c r="V209" s="135"/>
      <c r="W209" s="139">
        <f>W210+W212</f>
        <v>0</v>
      </c>
      <c r="X209" s="135"/>
      <c r="Y209" s="139">
        <f>Y210+Y212</f>
        <v>0</v>
      </c>
      <c r="Z209" s="135"/>
      <c r="AA209" s="140">
        <f>AA210+AA212</f>
        <v>0</v>
      </c>
      <c r="AR209" s="141" t="s">
        <v>87</v>
      </c>
      <c r="AT209" s="142" t="s">
        <v>75</v>
      </c>
      <c r="AU209" s="142" t="s">
        <v>83</v>
      </c>
      <c r="AY209" s="141" t="s">
        <v>206</v>
      </c>
      <c r="BK209" s="143">
        <f>BK210+BK212</f>
        <v>0</v>
      </c>
    </row>
    <row r="210" spans="2:65" s="10" customFormat="1" ht="14.85" customHeight="1" x14ac:dyDescent="0.3">
      <c r="B210" s="134"/>
      <c r="C210" s="135"/>
      <c r="D210" s="144" t="s">
        <v>468</v>
      </c>
      <c r="E210" s="144"/>
      <c r="F210" s="144"/>
      <c r="G210" s="144"/>
      <c r="H210" s="144"/>
      <c r="I210" s="144"/>
      <c r="J210" s="144"/>
      <c r="K210" s="144"/>
      <c r="L210" s="144"/>
      <c r="M210" s="144"/>
      <c r="N210" s="246"/>
      <c r="O210" s="247"/>
      <c r="P210" s="247"/>
      <c r="Q210" s="247"/>
      <c r="R210" s="137"/>
      <c r="T210" s="138"/>
      <c r="U210" s="135"/>
      <c r="V210" s="135"/>
      <c r="W210" s="139">
        <f>W211</f>
        <v>0</v>
      </c>
      <c r="X210" s="135"/>
      <c r="Y210" s="139">
        <f>Y211</f>
        <v>0</v>
      </c>
      <c r="Z210" s="135"/>
      <c r="AA210" s="140">
        <f>AA211</f>
        <v>0</v>
      </c>
      <c r="AR210" s="141" t="s">
        <v>87</v>
      </c>
      <c r="AT210" s="142" t="s">
        <v>75</v>
      </c>
      <c r="AU210" s="142" t="s">
        <v>87</v>
      </c>
      <c r="AY210" s="141" t="s">
        <v>206</v>
      </c>
      <c r="BK210" s="143">
        <f>BK211</f>
        <v>0</v>
      </c>
    </row>
    <row r="211" spans="2:65" s="1" customFormat="1" ht="38.25" customHeight="1" x14ac:dyDescent="0.3">
      <c r="B211" s="145"/>
      <c r="C211" s="146" t="s">
        <v>636</v>
      </c>
      <c r="D211" s="146" t="s">
        <v>207</v>
      </c>
      <c r="E211" s="147" t="s">
        <v>637</v>
      </c>
      <c r="F211" s="233" t="s">
        <v>638</v>
      </c>
      <c r="G211" s="233"/>
      <c r="H211" s="233"/>
      <c r="I211" s="233"/>
      <c r="J211" s="148" t="s">
        <v>210</v>
      </c>
      <c r="K211" s="149">
        <v>578.54</v>
      </c>
      <c r="L211" s="234"/>
      <c r="M211" s="234"/>
      <c r="N211" s="235"/>
      <c r="O211" s="235"/>
      <c r="P211" s="235"/>
      <c r="Q211" s="235"/>
      <c r="R211" s="150"/>
      <c r="T211" s="151" t="s">
        <v>5</v>
      </c>
      <c r="U211" s="41" t="s">
        <v>43</v>
      </c>
      <c r="V211" s="152">
        <v>0</v>
      </c>
      <c r="W211" s="152">
        <f>V211*K211</f>
        <v>0</v>
      </c>
      <c r="X211" s="152">
        <v>0</v>
      </c>
      <c r="Y211" s="152">
        <f>X211*K211</f>
        <v>0</v>
      </c>
      <c r="Z211" s="152">
        <v>0</v>
      </c>
      <c r="AA211" s="153">
        <f>Z211*K211</f>
        <v>0</v>
      </c>
      <c r="AR211" s="19" t="s">
        <v>235</v>
      </c>
      <c r="AT211" s="19" t="s">
        <v>207</v>
      </c>
      <c r="AU211" s="19" t="s">
        <v>91</v>
      </c>
      <c r="AY211" s="19" t="s">
        <v>206</v>
      </c>
      <c r="BE211" s="154">
        <f>IF(U211="základná",N211,0)</f>
        <v>0</v>
      </c>
      <c r="BF211" s="154">
        <f>IF(U211="znížená",N211,0)</f>
        <v>0</v>
      </c>
      <c r="BG211" s="154">
        <f>IF(U211="zákl. prenesená",N211,0)</f>
        <v>0</v>
      </c>
      <c r="BH211" s="154">
        <f>IF(U211="zníž. prenesená",N211,0)</f>
        <v>0</v>
      </c>
      <c r="BI211" s="154">
        <f>IF(U211="nulová",N211,0)</f>
        <v>0</v>
      </c>
      <c r="BJ211" s="19" t="s">
        <v>87</v>
      </c>
      <c r="BK211" s="155">
        <f>ROUND(L211*K211,3)</f>
        <v>0</v>
      </c>
      <c r="BL211" s="19" t="s">
        <v>235</v>
      </c>
      <c r="BM211" s="19" t="s">
        <v>639</v>
      </c>
    </row>
    <row r="212" spans="2:65" s="10" customFormat="1" ht="22.35" customHeight="1" x14ac:dyDescent="0.3">
      <c r="B212" s="134"/>
      <c r="C212" s="135"/>
      <c r="D212" s="144" t="s">
        <v>469</v>
      </c>
      <c r="E212" s="144"/>
      <c r="F212" s="144"/>
      <c r="G212" s="144"/>
      <c r="H212" s="144"/>
      <c r="I212" s="144"/>
      <c r="J212" s="144"/>
      <c r="K212" s="144"/>
      <c r="L212" s="144"/>
      <c r="M212" s="144"/>
      <c r="N212" s="240"/>
      <c r="O212" s="239"/>
      <c r="P212" s="239"/>
      <c r="Q212" s="239"/>
      <c r="R212" s="137"/>
      <c r="T212" s="138"/>
      <c r="U212" s="135"/>
      <c r="V212" s="135"/>
      <c r="W212" s="139">
        <f>SUM(W213:W214)</f>
        <v>0</v>
      </c>
      <c r="X212" s="135"/>
      <c r="Y212" s="139">
        <f>SUM(Y213:Y214)</f>
        <v>0</v>
      </c>
      <c r="Z212" s="135"/>
      <c r="AA212" s="140">
        <f>SUM(AA213:AA214)</f>
        <v>0</v>
      </c>
      <c r="AR212" s="141" t="s">
        <v>87</v>
      </c>
      <c r="AT212" s="142" t="s">
        <v>75</v>
      </c>
      <c r="AU212" s="142" t="s">
        <v>87</v>
      </c>
      <c r="AY212" s="141" t="s">
        <v>206</v>
      </c>
      <c r="BK212" s="143">
        <f>SUM(BK213:BK214)</f>
        <v>0</v>
      </c>
    </row>
    <row r="213" spans="2:65" s="1" customFormat="1" ht="38.25" customHeight="1" x14ac:dyDescent="0.3">
      <c r="B213" s="145"/>
      <c r="C213" s="146" t="s">
        <v>358</v>
      </c>
      <c r="D213" s="146" t="s">
        <v>207</v>
      </c>
      <c r="E213" s="147" t="s">
        <v>640</v>
      </c>
      <c r="F213" s="233" t="s">
        <v>641</v>
      </c>
      <c r="G213" s="233"/>
      <c r="H213" s="233"/>
      <c r="I213" s="233"/>
      <c r="J213" s="148" t="s">
        <v>210</v>
      </c>
      <c r="K213" s="149">
        <v>906.06</v>
      </c>
      <c r="L213" s="234"/>
      <c r="M213" s="234"/>
      <c r="N213" s="235"/>
      <c r="O213" s="235"/>
      <c r="P213" s="235"/>
      <c r="Q213" s="235"/>
      <c r="R213" s="150"/>
      <c r="T213" s="151" t="s">
        <v>5</v>
      </c>
      <c r="U213" s="41" t="s">
        <v>43</v>
      </c>
      <c r="V213" s="152">
        <v>0</v>
      </c>
      <c r="W213" s="152">
        <f>V213*K213</f>
        <v>0</v>
      </c>
      <c r="X213" s="152">
        <v>0</v>
      </c>
      <c r="Y213" s="152">
        <f>X213*K213</f>
        <v>0</v>
      </c>
      <c r="Z213" s="152">
        <v>0</v>
      </c>
      <c r="AA213" s="153">
        <f>Z213*K213</f>
        <v>0</v>
      </c>
      <c r="AR213" s="19" t="s">
        <v>235</v>
      </c>
      <c r="AT213" s="19" t="s">
        <v>207</v>
      </c>
      <c r="AU213" s="19" t="s">
        <v>91</v>
      </c>
      <c r="AY213" s="19" t="s">
        <v>206</v>
      </c>
      <c r="BE213" s="154">
        <f>IF(U213="základná",N213,0)</f>
        <v>0</v>
      </c>
      <c r="BF213" s="154">
        <f>IF(U213="znížená",N213,0)</f>
        <v>0</v>
      </c>
      <c r="BG213" s="154">
        <f>IF(U213="zákl. prenesená",N213,0)</f>
        <v>0</v>
      </c>
      <c r="BH213" s="154">
        <f>IF(U213="zníž. prenesená",N213,0)</f>
        <v>0</v>
      </c>
      <c r="BI213" s="154">
        <f>IF(U213="nulová",N213,0)</f>
        <v>0</v>
      </c>
      <c r="BJ213" s="19" t="s">
        <v>87</v>
      </c>
      <c r="BK213" s="155">
        <f>ROUND(L213*K213,3)</f>
        <v>0</v>
      </c>
      <c r="BL213" s="19" t="s">
        <v>235</v>
      </c>
      <c r="BM213" s="19" t="s">
        <v>642</v>
      </c>
    </row>
    <row r="214" spans="2:65" s="1" customFormat="1" ht="25.5" customHeight="1" x14ac:dyDescent="0.3">
      <c r="B214" s="145"/>
      <c r="C214" s="146" t="s">
        <v>643</v>
      </c>
      <c r="D214" s="146" t="s">
        <v>207</v>
      </c>
      <c r="E214" s="147" t="s">
        <v>644</v>
      </c>
      <c r="F214" s="233" t="s">
        <v>645</v>
      </c>
      <c r="G214" s="233"/>
      <c r="H214" s="233"/>
      <c r="I214" s="233"/>
      <c r="J214" s="148" t="s">
        <v>329</v>
      </c>
      <c r="K214" s="149">
        <v>1.7849999999999999</v>
      </c>
      <c r="L214" s="234"/>
      <c r="M214" s="234"/>
      <c r="N214" s="235"/>
      <c r="O214" s="235"/>
      <c r="P214" s="235"/>
      <c r="Q214" s="235"/>
      <c r="R214" s="150"/>
      <c r="T214" s="151" t="s">
        <v>5</v>
      </c>
      <c r="U214" s="160" t="s">
        <v>43</v>
      </c>
      <c r="V214" s="161">
        <v>0</v>
      </c>
      <c r="W214" s="161">
        <f>V214*K214</f>
        <v>0</v>
      </c>
      <c r="X214" s="161">
        <v>0</v>
      </c>
      <c r="Y214" s="161">
        <f>X214*K214</f>
        <v>0</v>
      </c>
      <c r="Z214" s="161">
        <v>0</v>
      </c>
      <c r="AA214" s="162">
        <f>Z214*K214</f>
        <v>0</v>
      </c>
      <c r="AR214" s="19" t="s">
        <v>235</v>
      </c>
      <c r="AT214" s="19" t="s">
        <v>207</v>
      </c>
      <c r="AU214" s="19" t="s">
        <v>91</v>
      </c>
      <c r="AY214" s="19" t="s">
        <v>206</v>
      </c>
      <c r="BE214" s="154">
        <f>IF(U214="základná",N214,0)</f>
        <v>0</v>
      </c>
      <c r="BF214" s="154">
        <f>IF(U214="znížená",N214,0)</f>
        <v>0</v>
      </c>
      <c r="BG214" s="154">
        <f>IF(U214="zákl. prenesená",N214,0)</f>
        <v>0</v>
      </c>
      <c r="BH214" s="154">
        <f>IF(U214="zníž. prenesená",N214,0)</f>
        <v>0</v>
      </c>
      <c r="BI214" s="154">
        <f>IF(U214="nulová",N214,0)</f>
        <v>0</v>
      </c>
      <c r="BJ214" s="19" t="s">
        <v>87</v>
      </c>
      <c r="BK214" s="155">
        <f>ROUND(L214*K214,3)</f>
        <v>0</v>
      </c>
      <c r="BL214" s="19" t="s">
        <v>235</v>
      </c>
      <c r="BM214" s="19" t="s">
        <v>646</v>
      </c>
    </row>
    <row r="215" spans="2:65" s="1" customFormat="1" ht="6.95" customHeight="1" x14ac:dyDescent="0.3">
      <c r="B215" s="56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8"/>
    </row>
  </sheetData>
  <mergeCells count="312">
    <mergeCell ref="H1:K1"/>
    <mergeCell ref="S2:AC2"/>
    <mergeCell ref="N160:Q160"/>
    <mergeCell ref="N176:Q176"/>
    <mergeCell ref="N178:Q178"/>
    <mergeCell ref="N179:Q179"/>
    <mergeCell ref="N180:Q180"/>
    <mergeCell ref="N185:Q185"/>
    <mergeCell ref="N195:Q195"/>
    <mergeCell ref="F193:I193"/>
    <mergeCell ref="L193:M193"/>
    <mergeCell ref="N193:Q193"/>
    <mergeCell ref="F194:I194"/>
    <mergeCell ref="L194:M194"/>
    <mergeCell ref="N194:Q194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N209:Q209"/>
    <mergeCell ref="N210:Q210"/>
    <mergeCell ref="F211:I211"/>
    <mergeCell ref="L211:M211"/>
    <mergeCell ref="N211:Q211"/>
    <mergeCell ref="F213:I213"/>
    <mergeCell ref="L213:M213"/>
    <mergeCell ref="N213:Q213"/>
    <mergeCell ref="F214:I214"/>
    <mergeCell ref="L214:M214"/>
    <mergeCell ref="N214:Q214"/>
    <mergeCell ref="N212:Q212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6:I196"/>
    <mergeCell ref="L196:M196"/>
    <mergeCell ref="N196:Q196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3:I183"/>
    <mergeCell ref="L183:M183"/>
    <mergeCell ref="N183:Q183"/>
    <mergeCell ref="F184:I184"/>
    <mergeCell ref="L184:M184"/>
    <mergeCell ref="N184:Q184"/>
    <mergeCell ref="F186:I186"/>
    <mergeCell ref="L186:M186"/>
    <mergeCell ref="N186:Q186"/>
    <mergeCell ref="F177:I177"/>
    <mergeCell ref="L177:M177"/>
    <mergeCell ref="N177:Q177"/>
    <mergeCell ref="F181:I181"/>
    <mergeCell ref="L181:M181"/>
    <mergeCell ref="N181:Q181"/>
    <mergeCell ref="F182:I182"/>
    <mergeCell ref="L182:M182"/>
    <mergeCell ref="N182:Q18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N125:Q125"/>
    <mergeCell ref="N126:Q126"/>
    <mergeCell ref="N127:Q127"/>
    <mergeCell ref="L106:Q106"/>
    <mergeCell ref="C112:Q112"/>
    <mergeCell ref="F114:P114"/>
    <mergeCell ref="F116:P116"/>
    <mergeCell ref="F115:P115"/>
    <mergeCell ref="F117:P117"/>
    <mergeCell ref="M119:P119"/>
    <mergeCell ref="M121:Q121"/>
    <mergeCell ref="M122:Q12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4"/>
  <sheetViews>
    <sheetView showGridLines="0" zoomScaleNormal="100" workbookViewId="0">
      <pane ySplit="1" topLeftCell="A2" activePane="bottomLeft" state="frozen"/>
      <selection pane="bottomLeft" activeCell="M176" sqref="M17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103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172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174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175</v>
      </c>
      <c r="E9" s="33"/>
      <c r="F9" s="178" t="s">
        <v>647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ROUND((SUM(BG101:BG102)+SUM(BG122:BG163)),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ROUND((SUM(BH101:BH102)+SUM(BH122:BH163)),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ROUND((SUM(BI101:BI102)+SUM(BI122:BI163)),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172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174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175</v>
      </c>
      <c r="D81" s="33"/>
      <c r="E81" s="33"/>
      <c r="F81" s="190" t="str">
        <f>F9</f>
        <v>C. - Zateplenie strechy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184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186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187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8" customFormat="1" ht="14.85" customHeight="1" x14ac:dyDescent="0.3">
      <c r="B94" s="122"/>
      <c r="C94" s="95"/>
      <c r="D94" s="123" t="s">
        <v>464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7" customFormat="1" ht="24.95" customHeight="1" x14ac:dyDescent="0.3">
      <c r="B95" s="118"/>
      <c r="C95" s="119"/>
      <c r="D95" s="120" t="s">
        <v>188</v>
      </c>
      <c r="E95" s="119"/>
      <c r="F95" s="119"/>
      <c r="G95" s="119"/>
      <c r="H95" s="119"/>
      <c r="I95" s="119"/>
      <c r="J95" s="119"/>
      <c r="K95" s="119"/>
      <c r="L95" s="119"/>
      <c r="M95" s="119"/>
      <c r="N95" s="228"/>
      <c r="O95" s="229"/>
      <c r="P95" s="229"/>
      <c r="Q95" s="229"/>
      <c r="R95" s="121"/>
    </row>
    <row r="96" spans="2:47" s="8" customFormat="1" ht="19.899999999999999" customHeight="1" x14ac:dyDescent="0.3">
      <c r="B96" s="122"/>
      <c r="C96" s="95"/>
      <c r="D96" s="123" t="s">
        <v>648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21" s="8" customFormat="1" ht="14.85" customHeight="1" x14ac:dyDescent="0.3">
      <c r="B97" s="122"/>
      <c r="C97" s="95"/>
      <c r="D97" s="123" t="s">
        <v>649</v>
      </c>
      <c r="E97" s="95"/>
      <c r="F97" s="95"/>
      <c r="G97" s="95"/>
      <c r="H97" s="95"/>
      <c r="I97" s="95"/>
      <c r="J97" s="95"/>
      <c r="K97" s="95"/>
      <c r="L97" s="95"/>
      <c r="M97" s="95"/>
      <c r="N97" s="205"/>
      <c r="O97" s="206"/>
      <c r="P97" s="206"/>
      <c r="Q97" s="206"/>
      <c r="R97" s="124"/>
    </row>
    <row r="98" spans="2:21" s="8" customFormat="1" ht="14.85" customHeight="1" x14ac:dyDescent="0.3">
      <c r="B98" s="122"/>
      <c r="C98" s="95"/>
      <c r="D98" s="123" t="s">
        <v>650</v>
      </c>
      <c r="E98" s="95"/>
      <c r="F98" s="95"/>
      <c r="G98" s="95"/>
      <c r="H98" s="95"/>
      <c r="I98" s="95"/>
      <c r="J98" s="95"/>
      <c r="K98" s="95"/>
      <c r="L98" s="95"/>
      <c r="M98" s="95"/>
      <c r="N98" s="205"/>
      <c r="O98" s="206"/>
      <c r="P98" s="206"/>
      <c r="Q98" s="206"/>
      <c r="R98" s="124"/>
    </row>
    <row r="99" spans="2:21" s="8" customFormat="1" ht="14.85" customHeight="1" x14ac:dyDescent="0.3">
      <c r="B99" s="122"/>
      <c r="C99" s="95"/>
      <c r="D99" s="123" t="s">
        <v>651</v>
      </c>
      <c r="E99" s="95"/>
      <c r="F99" s="95"/>
      <c r="G99" s="95"/>
      <c r="H99" s="95"/>
      <c r="I99" s="95"/>
      <c r="J99" s="95"/>
      <c r="K99" s="95"/>
      <c r="L99" s="95"/>
      <c r="M99" s="95"/>
      <c r="N99" s="205"/>
      <c r="O99" s="206"/>
      <c r="P99" s="206"/>
      <c r="Q99" s="206"/>
      <c r="R99" s="124"/>
    </row>
    <row r="100" spans="2:21" s="1" customFormat="1" ht="21.75" customHeight="1" x14ac:dyDescent="0.3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 x14ac:dyDescent="0.3">
      <c r="B101" s="32"/>
      <c r="C101" s="117" t="s">
        <v>191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227"/>
      <c r="O101" s="230"/>
      <c r="P101" s="230"/>
      <c r="Q101" s="230"/>
      <c r="R101" s="34"/>
      <c r="T101" s="125"/>
      <c r="U101" s="126" t="s">
        <v>40</v>
      </c>
    </row>
    <row r="102" spans="2:21" s="1" customFormat="1" ht="18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21" s="1" customFormat="1" ht="29.25" customHeight="1" x14ac:dyDescent="0.3">
      <c r="B103" s="32"/>
      <c r="C103" s="108" t="s">
        <v>164</v>
      </c>
      <c r="D103" s="109"/>
      <c r="E103" s="109"/>
      <c r="F103" s="109"/>
      <c r="G103" s="109"/>
      <c r="H103" s="109"/>
      <c r="I103" s="109"/>
      <c r="J103" s="109"/>
      <c r="K103" s="109"/>
      <c r="L103" s="209"/>
      <c r="M103" s="209"/>
      <c r="N103" s="209"/>
      <c r="O103" s="209"/>
      <c r="P103" s="209"/>
      <c r="Q103" s="209"/>
      <c r="R103" s="34"/>
    </row>
    <row r="104" spans="2:21" s="1" customFormat="1" ht="6.95" customHeight="1" x14ac:dyDescent="0.3"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</row>
    <row r="108" spans="2:21" s="1" customFormat="1" ht="6.95" customHeight="1" x14ac:dyDescent="0.3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09" spans="2:21" s="1" customFormat="1" ht="36.950000000000003" customHeight="1" x14ac:dyDescent="0.3">
      <c r="B109" s="32"/>
      <c r="C109" s="174" t="s">
        <v>192</v>
      </c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34"/>
    </row>
    <row r="110" spans="2:21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30" customHeight="1" x14ac:dyDescent="0.3">
      <c r="B111" s="32"/>
      <c r="C111" s="29" t="s">
        <v>15</v>
      </c>
      <c r="D111" s="33"/>
      <c r="E111" s="33"/>
      <c r="F111" s="217" t="str">
        <f>F6</f>
        <v>Okresný úrad Košice - okolie, rekonštrukcia a modernizácia objektu</v>
      </c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33"/>
      <c r="R111" s="34"/>
    </row>
    <row r="112" spans="2:21" ht="30" customHeight="1" x14ac:dyDescent="0.3">
      <c r="B112" s="23"/>
      <c r="C112" s="29" t="s">
        <v>171</v>
      </c>
      <c r="D112" s="25"/>
      <c r="E112" s="25"/>
      <c r="F112" s="217" t="s">
        <v>172</v>
      </c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25"/>
      <c r="R112" s="24"/>
    </row>
    <row r="113" spans="2:65" ht="30" customHeight="1" x14ac:dyDescent="0.3">
      <c r="B113" s="23"/>
      <c r="C113" s="29" t="s">
        <v>173</v>
      </c>
      <c r="D113" s="25"/>
      <c r="E113" s="25"/>
      <c r="F113" s="217" t="s">
        <v>174</v>
      </c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25"/>
      <c r="R113" s="24"/>
    </row>
    <row r="114" spans="2:65" s="1" customFormat="1" ht="36.950000000000003" customHeight="1" x14ac:dyDescent="0.3">
      <c r="B114" s="32"/>
      <c r="C114" s="66" t="s">
        <v>175</v>
      </c>
      <c r="D114" s="33"/>
      <c r="E114" s="33"/>
      <c r="F114" s="190" t="str">
        <f>F9</f>
        <v>C. - Zateplenie strechy</v>
      </c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33"/>
      <c r="R114" s="34"/>
    </row>
    <row r="115" spans="2:65" s="1" customFormat="1" ht="6.95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8" customHeight="1" x14ac:dyDescent="0.3">
      <c r="B116" s="32"/>
      <c r="C116" s="29" t="s">
        <v>19</v>
      </c>
      <c r="D116" s="33"/>
      <c r="E116" s="33"/>
      <c r="F116" s="27" t="str">
        <f>F11</f>
        <v>Košice, Hroncova 13, čís. parc.: 2616/1</v>
      </c>
      <c r="G116" s="33"/>
      <c r="H116" s="33"/>
      <c r="I116" s="33"/>
      <c r="J116" s="33"/>
      <c r="K116" s="29" t="s">
        <v>21</v>
      </c>
      <c r="L116" s="33"/>
      <c r="M116" s="220" t="str">
        <f>IF(O11="","",O11)</f>
        <v/>
      </c>
      <c r="N116" s="220"/>
      <c r="O116" s="220"/>
      <c r="P116" s="220"/>
      <c r="Q116" s="33"/>
      <c r="R116" s="34"/>
    </row>
    <row r="117" spans="2:65" s="1" customFormat="1" ht="6.95" customHeight="1" x14ac:dyDescent="0.3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1" customFormat="1" ht="15" x14ac:dyDescent="0.3">
      <c r="B118" s="32"/>
      <c r="C118" s="29" t="s">
        <v>22</v>
      </c>
      <c r="D118" s="33"/>
      <c r="E118" s="33"/>
      <c r="F118" s="27" t="str">
        <f>E14</f>
        <v>Ministerstvo vnútra SR,Pribinova 2, Bratislava</v>
      </c>
      <c r="G118" s="33"/>
      <c r="H118" s="33"/>
      <c r="I118" s="33"/>
      <c r="J118" s="33"/>
      <c r="K118" s="29" t="s">
        <v>29</v>
      </c>
      <c r="L118" s="33"/>
      <c r="M118" s="176" t="str">
        <f>E20</f>
        <v>Cobra Bauart s.r.o. Športová 40, Balog nad Ipľom</v>
      </c>
      <c r="N118" s="176"/>
      <c r="O118" s="176"/>
      <c r="P118" s="176"/>
      <c r="Q118" s="176"/>
      <c r="R118" s="34"/>
    </row>
    <row r="119" spans="2:65" s="1" customFormat="1" ht="14.45" customHeight="1" x14ac:dyDescent="0.3">
      <c r="B119" s="32"/>
      <c r="C119" s="29" t="s">
        <v>27</v>
      </c>
      <c r="D119" s="33"/>
      <c r="E119" s="33"/>
      <c r="F119" s="27" t="str">
        <f>IF(E17="","",E17)</f>
        <v xml:space="preserve"> </v>
      </c>
      <c r="G119" s="33"/>
      <c r="H119" s="33"/>
      <c r="I119" s="33"/>
      <c r="J119" s="33"/>
      <c r="K119" s="29" t="s">
        <v>35</v>
      </c>
      <c r="L119" s="33"/>
      <c r="M119" s="176" t="str">
        <f>E23</f>
        <v xml:space="preserve"> </v>
      </c>
      <c r="N119" s="176"/>
      <c r="O119" s="176"/>
      <c r="P119" s="176"/>
      <c r="Q119" s="176"/>
      <c r="R119" s="34"/>
    </row>
    <row r="120" spans="2:65" s="1" customFormat="1" ht="10.35" customHeight="1" x14ac:dyDescent="0.3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5" s="9" customFormat="1" ht="29.25" customHeight="1" x14ac:dyDescent="0.3">
      <c r="B121" s="127"/>
      <c r="C121" s="128" t="s">
        <v>193</v>
      </c>
      <c r="D121" s="129" t="s">
        <v>194</v>
      </c>
      <c r="E121" s="129" t="s">
        <v>58</v>
      </c>
      <c r="F121" s="231" t="s">
        <v>195</v>
      </c>
      <c r="G121" s="231"/>
      <c r="H121" s="231"/>
      <c r="I121" s="231"/>
      <c r="J121" s="129" t="s">
        <v>196</v>
      </c>
      <c r="K121" s="129" t="s">
        <v>197</v>
      </c>
      <c r="L121" s="231" t="s">
        <v>198</v>
      </c>
      <c r="M121" s="231"/>
      <c r="N121" s="231" t="s">
        <v>181</v>
      </c>
      <c r="O121" s="231"/>
      <c r="P121" s="231"/>
      <c r="Q121" s="232"/>
      <c r="R121" s="130"/>
      <c r="T121" s="73" t="s">
        <v>199</v>
      </c>
      <c r="U121" s="74" t="s">
        <v>40</v>
      </c>
      <c r="V121" s="74" t="s">
        <v>200</v>
      </c>
      <c r="W121" s="74" t="s">
        <v>201</v>
      </c>
      <c r="X121" s="74" t="s">
        <v>202</v>
      </c>
      <c r="Y121" s="74" t="s">
        <v>203</v>
      </c>
      <c r="Z121" s="74" t="s">
        <v>204</v>
      </c>
      <c r="AA121" s="75" t="s">
        <v>205</v>
      </c>
    </row>
    <row r="122" spans="2:65" s="1" customFormat="1" ht="29.25" customHeight="1" x14ac:dyDescent="0.35">
      <c r="B122" s="32"/>
      <c r="C122" s="77" t="s">
        <v>177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243"/>
      <c r="O122" s="244"/>
      <c r="P122" s="244"/>
      <c r="Q122" s="244"/>
      <c r="R122" s="34"/>
      <c r="T122" s="76"/>
      <c r="U122" s="48"/>
      <c r="V122" s="48"/>
      <c r="W122" s="131">
        <f>W123+W130</f>
        <v>0</v>
      </c>
      <c r="X122" s="48"/>
      <c r="Y122" s="131">
        <f>Y123+Y130</f>
        <v>0</v>
      </c>
      <c r="Z122" s="48"/>
      <c r="AA122" s="132">
        <f>AA123+AA130</f>
        <v>0</v>
      </c>
      <c r="AT122" s="19" t="s">
        <v>75</v>
      </c>
      <c r="AU122" s="19" t="s">
        <v>183</v>
      </c>
      <c r="BK122" s="133">
        <f>BK123+BK130</f>
        <v>0</v>
      </c>
    </row>
    <row r="123" spans="2:65" s="10" customFormat="1" ht="37.35" customHeight="1" x14ac:dyDescent="0.35">
      <c r="B123" s="134"/>
      <c r="C123" s="135"/>
      <c r="D123" s="136" t="s">
        <v>184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245"/>
      <c r="O123" s="228"/>
      <c r="P123" s="228"/>
      <c r="Q123" s="228"/>
      <c r="R123" s="137"/>
      <c r="T123" s="138"/>
      <c r="U123" s="135"/>
      <c r="V123" s="135"/>
      <c r="W123" s="139">
        <f>W124+W126</f>
        <v>0</v>
      </c>
      <c r="X123" s="135"/>
      <c r="Y123" s="139">
        <f>Y124+Y126</f>
        <v>0</v>
      </c>
      <c r="Z123" s="135"/>
      <c r="AA123" s="140">
        <f>AA124+AA126</f>
        <v>0</v>
      </c>
      <c r="AC123" s="167">
        <f>N122/(K157+K159)</f>
        <v>0</v>
      </c>
      <c r="AR123" s="141" t="s">
        <v>83</v>
      </c>
      <c r="AT123" s="142" t="s">
        <v>75</v>
      </c>
      <c r="AU123" s="142" t="s">
        <v>76</v>
      </c>
      <c r="AY123" s="141" t="s">
        <v>206</v>
      </c>
      <c r="BK123" s="143">
        <f>BK124+BK126</f>
        <v>0</v>
      </c>
    </row>
    <row r="124" spans="2:65" s="10" customFormat="1" ht="19.899999999999999" customHeight="1" x14ac:dyDescent="0.3">
      <c r="B124" s="134"/>
      <c r="C124" s="135"/>
      <c r="D124" s="144" t="s">
        <v>186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246"/>
      <c r="O124" s="247"/>
      <c r="P124" s="247"/>
      <c r="Q124" s="247"/>
      <c r="R124" s="137"/>
      <c r="T124" s="138"/>
      <c r="U124" s="135"/>
      <c r="V124" s="135"/>
      <c r="W124" s="139">
        <f>W125</f>
        <v>0</v>
      </c>
      <c r="X124" s="135"/>
      <c r="Y124" s="139">
        <f>Y125</f>
        <v>0</v>
      </c>
      <c r="Z124" s="135"/>
      <c r="AA124" s="140">
        <f>AA125</f>
        <v>0</v>
      </c>
      <c r="AR124" s="141" t="s">
        <v>83</v>
      </c>
      <c r="AT124" s="142" t="s">
        <v>75</v>
      </c>
      <c r="AU124" s="142" t="s">
        <v>83</v>
      </c>
      <c r="AY124" s="141" t="s">
        <v>206</v>
      </c>
      <c r="BK124" s="143">
        <f>BK125</f>
        <v>0</v>
      </c>
    </row>
    <row r="125" spans="2:65" s="1" customFormat="1" ht="38.25" customHeight="1" x14ac:dyDescent="0.3">
      <c r="B125" s="145"/>
      <c r="C125" s="146" t="s">
        <v>83</v>
      </c>
      <c r="D125" s="146" t="s">
        <v>207</v>
      </c>
      <c r="E125" s="147" t="s">
        <v>652</v>
      </c>
      <c r="F125" s="233" t="s">
        <v>653</v>
      </c>
      <c r="G125" s="233"/>
      <c r="H125" s="233"/>
      <c r="I125" s="233"/>
      <c r="J125" s="148" t="s">
        <v>213</v>
      </c>
      <c r="K125" s="149">
        <v>11.044</v>
      </c>
      <c r="L125" s="234"/>
      <c r="M125" s="234"/>
      <c r="N125" s="235"/>
      <c r="O125" s="235"/>
      <c r="P125" s="235"/>
      <c r="Q125" s="235"/>
      <c r="R125" s="150"/>
      <c r="T125" s="151" t="s">
        <v>5</v>
      </c>
      <c r="U125" s="41" t="s">
        <v>43</v>
      </c>
      <c r="V125" s="152">
        <v>0</v>
      </c>
      <c r="W125" s="152">
        <f>V125*K125</f>
        <v>0</v>
      </c>
      <c r="X125" s="152">
        <v>0</v>
      </c>
      <c r="Y125" s="152">
        <f>X125*K125</f>
        <v>0</v>
      </c>
      <c r="Z125" s="152">
        <v>0</v>
      </c>
      <c r="AA125" s="153">
        <f>Z125*K125</f>
        <v>0</v>
      </c>
      <c r="AR125" s="19" t="s">
        <v>96</v>
      </c>
      <c r="AT125" s="19" t="s">
        <v>207</v>
      </c>
      <c r="AU125" s="19" t="s">
        <v>87</v>
      </c>
      <c r="AY125" s="19" t="s">
        <v>206</v>
      </c>
      <c r="BE125" s="154">
        <f>IF(U125="základná",N125,0)</f>
        <v>0</v>
      </c>
      <c r="BF125" s="154">
        <f>IF(U125="znížená",N125,0)</f>
        <v>0</v>
      </c>
      <c r="BG125" s="154">
        <f>IF(U125="zákl. prenesená",N125,0)</f>
        <v>0</v>
      </c>
      <c r="BH125" s="154">
        <f>IF(U125="zníž. prenesená",N125,0)</f>
        <v>0</v>
      </c>
      <c r="BI125" s="154">
        <f>IF(U125="nulová",N125,0)</f>
        <v>0</v>
      </c>
      <c r="BJ125" s="19" t="s">
        <v>87</v>
      </c>
      <c r="BK125" s="155">
        <f>ROUND(L125*K125,3)</f>
        <v>0</v>
      </c>
      <c r="BL125" s="19" t="s">
        <v>96</v>
      </c>
      <c r="BM125" s="19" t="s">
        <v>87</v>
      </c>
    </row>
    <row r="126" spans="2:65" s="10" customFormat="1" ht="29.85" customHeight="1" x14ac:dyDescent="0.3">
      <c r="B126" s="134"/>
      <c r="C126" s="135"/>
      <c r="D126" s="144" t="s">
        <v>187</v>
      </c>
      <c r="E126" s="144"/>
      <c r="F126" s="144"/>
      <c r="G126" s="144"/>
      <c r="H126" s="144"/>
      <c r="I126" s="144"/>
      <c r="J126" s="144"/>
      <c r="K126" s="144"/>
      <c r="L126" s="144"/>
      <c r="M126" s="144"/>
      <c r="N126" s="240"/>
      <c r="O126" s="239"/>
      <c r="P126" s="239"/>
      <c r="Q126" s="239"/>
      <c r="R126" s="137"/>
      <c r="T126" s="138"/>
      <c r="U126" s="135"/>
      <c r="V126" s="135"/>
      <c r="W126" s="139">
        <f>W127+W128</f>
        <v>0</v>
      </c>
      <c r="X126" s="135"/>
      <c r="Y126" s="139">
        <f>Y127+Y128</f>
        <v>0</v>
      </c>
      <c r="Z126" s="135"/>
      <c r="AA126" s="140">
        <f>AA127+AA128</f>
        <v>0</v>
      </c>
      <c r="AR126" s="141" t="s">
        <v>83</v>
      </c>
      <c r="AT126" s="142" t="s">
        <v>75</v>
      </c>
      <c r="AU126" s="142" t="s">
        <v>83</v>
      </c>
      <c r="AY126" s="141" t="s">
        <v>206</v>
      </c>
      <c r="BK126" s="143">
        <f>BK127+BK128</f>
        <v>0</v>
      </c>
    </row>
    <row r="127" spans="2:65" s="1" customFormat="1" ht="25.5" customHeight="1" x14ac:dyDescent="0.3">
      <c r="B127" s="145"/>
      <c r="C127" s="146" t="s">
        <v>87</v>
      </c>
      <c r="D127" s="146" t="s">
        <v>207</v>
      </c>
      <c r="E127" s="147" t="s">
        <v>654</v>
      </c>
      <c r="F127" s="233" t="s">
        <v>655</v>
      </c>
      <c r="G127" s="233"/>
      <c r="H127" s="233"/>
      <c r="I127" s="233"/>
      <c r="J127" s="148" t="s">
        <v>210</v>
      </c>
      <c r="K127" s="149">
        <v>800</v>
      </c>
      <c r="L127" s="234"/>
      <c r="M127" s="234"/>
      <c r="N127" s="235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>V127*K127</f>
        <v>0</v>
      </c>
      <c r="X127" s="152">
        <v>0</v>
      </c>
      <c r="Y127" s="152">
        <f>X127*K127</f>
        <v>0</v>
      </c>
      <c r="Z127" s="152">
        <v>0</v>
      </c>
      <c r="AA127" s="153">
        <f>Z127*K127</f>
        <v>0</v>
      </c>
      <c r="AR127" s="19" t="s">
        <v>96</v>
      </c>
      <c r="AT127" s="19" t="s">
        <v>207</v>
      </c>
      <c r="AU127" s="19" t="s">
        <v>87</v>
      </c>
      <c r="AY127" s="19" t="s">
        <v>206</v>
      </c>
      <c r="BE127" s="154">
        <f>IF(U127="základná",N127,0)</f>
        <v>0</v>
      </c>
      <c r="BF127" s="154">
        <f>IF(U127="znížená",N127,0)</f>
        <v>0</v>
      </c>
      <c r="BG127" s="154">
        <f>IF(U127="zákl. prenesená",N127,0)</f>
        <v>0</v>
      </c>
      <c r="BH127" s="154">
        <f>IF(U127="zníž. prenesená",N127,0)</f>
        <v>0</v>
      </c>
      <c r="BI127" s="154">
        <f>IF(U127="nulová",N127,0)</f>
        <v>0</v>
      </c>
      <c r="BJ127" s="19" t="s">
        <v>87</v>
      </c>
      <c r="BK127" s="155">
        <f>ROUND(L127*K127,3)</f>
        <v>0</v>
      </c>
      <c r="BL127" s="19" t="s">
        <v>96</v>
      </c>
      <c r="BM127" s="19" t="s">
        <v>96</v>
      </c>
    </row>
    <row r="128" spans="2:65" s="10" customFormat="1" ht="22.35" customHeight="1" x14ac:dyDescent="0.3">
      <c r="B128" s="134"/>
      <c r="C128" s="135"/>
      <c r="D128" s="144" t="s">
        <v>464</v>
      </c>
      <c r="E128" s="144"/>
      <c r="F128" s="144"/>
      <c r="G128" s="144"/>
      <c r="H128" s="144"/>
      <c r="I128" s="144"/>
      <c r="J128" s="144"/>
      <c r="K128" s="144"/>
      <c r="L128" s="144"/>
      <c r="M128" s="144"/>
      <c r="N128" s="240"/>
      <c r="O128" s="239"/>
      <c r="P128" s="239"/>
      <c r="Q128" s="239"/>
      <c r="R128" s="137"/>
      <c r="T128" s="138"/>
      <c r="U128" s="135"/>
      <c r="V128" s="135"/>
      <c r="W128" s="139">
        <f>W129</f>
        <v>0</v>
      </c>
      <c r="X128" s="135"/>
      <c r="Y128" s="139">
        <f>Y129</f>
        <v>0</v>
      </c>
      <c r="Z128" s="135"/>
      <c r="AA128" s="140">
        <f>AA129</f>
        <v>0</v>
      </c>
      <c r="AR128" s="141" t="s">
        <v>83</v>
      </c>
      <c r="AT128" s="142" t="s">
        <v>75</v>
      </c>
      <c r="AU128" s="142" t="s">
        <v>87</v>
      </c>
      <c r="AY128" s="141" t="s">
        <v>206</v>
      </c>
      <c r="BK128" s="143">
        <f>BK129</f>
        <v>0</v>
      </c>
    </row>
    <row r="129" spans="2:65" s="1" customFormat="1" ht="25.5" customHeight="1" x14ac:dyDescent="0.3">
      <c r="B129" s="145"/>
      <c r="C129" s="146" t="s">
        <v>91</v>
      </c>
      <c r="D129" s="146" t="s">
        <v>207</v>
      </c>
      <c r="E129" s="147" t="s">
        <v>656</v>
      </c>
      <c r="F129" s="233" t="s">
        <v>657</v>
      </c>
      <c r="G129" s="233"/>
      <c r="H129" s="233"/>
      <c r="I129" s="233"/>
      <c r="J129" s="148" t="s">
        <v>329</v>
      </c>
      <c r="K129" s="149">
        <v>5.9450000000000003</v>
      </c>
      <c r="L129" s="234"/>
      <c r="M129" s="234"/>
      <c r="N129" s="235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>V129*K129</f>
        <v>0</v>
      </c>
      <c r="X129" s="152">
        <v>0</v>
      </c>
      <c r="Y129" s="152">
        <f>X129*K129</f>
        <v>0</v>
      </c>
      <c r="Z129" s="152">
        <v>0</v>
      </c>
      <c r="AA129" s="153">
        <f>Z129*K129</f>
        <v>0</v>
      </c>
      <c r="AR129" s="19" t="s">
        <v>96</v>
      </c>
      <c r="AT129" s="19" t="s">
        <v>207</v>
      </c>
      <c r="AU129" s="19" t="s">
        <v>91</v>
      </c>
      <c r="AY129" s="19" t="s">
        <v>206</v>
      </c>
      <c r="BE129" s="154">
        <f>IF(U129="základná",N129,0)</f>
        <v>0</v>
      </c>
      <c r="BF129" s="154">
        <f>IF(U129="znížená",N129,0)</f>
        <v>0</v>
      </c>
      <c r="BG129" s="154">
        <f>IF(U129="zákl. prenesená",N129,0)</f>
        <v>0</v>
      </c>
      <c r="BH129" s="154">
        <f>IF(U129="zníž. prenesená",N129,0)</f>
        <v>0</v>
      </c>
      <c r="BI129" s="154">
        <f>IF(U129="nulová",N129,0)</f>
        <v>0</v>
      </c>
      <c r="BJ129" s="19" t="s">
        <v>87</v>
      </c>
      <c r="BK129" s="155">
        <f>ROUND(L129*K129,3)</f>
        <v>0</v>
      </c>
      <c r="BL129" s="19" t="s">
        <v>96</v>
      </c>
      <c r="BM129" s="19" t="s">
        <v>219</v>
      </c>
    </row>
    <row r="130" spans="2:65" s="10" customFormat="1" ht="37.35" customHeight="1" x14ac:dyDescent="0.35">
      <c r="B130" s="134"/>
      <c r="C130" s="135"/>
      <c r="D130" s="136" t="s">
        <v>188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248"/>
      <c r="O130" s="249"/>
      <c r="P130" s="249"/>
      <c r="Q130" s="249"/>
      <c r="R130" s="137"/>
      <c r="T130" s="138"/>
      <c r="U130" s="135"/>
      <c r="V130" s="135"/>
      <c r="W130" s="139">
        <f>W131</f>
        <v>0</v>
      </c>
      <c r="X130" s="135"/>
      <c r="Y130" s="139">
        <f>Y131</f>
        <v>0</v>
      </c>
      <c r="Z130" s="135"/>
      <c r="AA130" s="140">
        <f>AA131</f>
        <v>0</v>
      </c>
      <c r="AR130" s="141" t="s">
        <v>87</v>
      </c>
      <c r="AT130" s="142" t="s">
        <v>75</v>
      </c>
      <c r="AU130" s="142" t="s">
        <v>76</v>
      </c>
      <c r="AY130" s="141" t="s">
        <v>206</v>
      </c>
      <c r="BK130" s="143">
        <f>BK131</f>
        <v>0</v>
      </c>
    </row>
    <row r="131" spans="2:65" s="10" customFormat="1" ht="19.899999999999999" customHeight="1" x14ac:dyDescent="0.3">
      <c r="B131" s="134"/>
      <c r="C131" s="135"/>
      <c r="D131" s="144" t="s">
        <v>648</v>
      </c>
      <c r="E131" s="144"/>
      <c r="F131" s="144"/>
      <c r="G131" s="144"/>
      <c r="H131" s="144"/>
      <c r="I131" s="144"/>
      <c r="J131" s="144"/>
      <c r="K131" s="144"/>
      <c r="L131" s="144"/>
      <c r="M131" s="144"/>
      <c r="N131" s="250"/>
      <c r="O131" s="205"/>
      <c r="P131" s="205"/>
      <c r="Q131" s="205"/>
      <c r="R131" s="137"/>
      <c r="T131" s="138"/>
      <c r="U131" s="135"/>
      <c r="V131" s="135"/>
      <c r="W131" s="139">
        <f>W132+W136+W156</f>
        <v>0</v>
      </c>
      <c r="X131" s="135"/>
      <c r="Y131" s="139">
        <f>Y132+Y136+Y156</f>
        <v>0</v>
      </c>
      <c r="Z131" s="135"/>
      <c r="AA131" s="140">
        <f>AA132+AA136+AA156</f>
        <v>0</v>
      </c>
      <c r="AR131" s="141" t="s">
        <v>87</v>
      </c>
      <c r="AT131" s="142" t="s">
        <v>75</v>
      </c>
      <c r="AU131" s="142" t="s">
        <v>83</v>
      </c>
      <c r="AY131" s="141" t="s">
        <v>206</v>
      </c>
      <c r="BK131" s="143">
        <f>BK132+BK136+BK156</f>
        <v>0</v>
      </c>
    </row>
    <row r="132" spans="2:65" s="10" customFormat="1" ht="14.85" customHeight="1" x14ac:dyDescent="0.3">
      <c r="B132" s="134"/>
      <c r="C132" s="135"/>
      <c r="D132" s="144" t="s">
        <v>649</v>
      </c>
      <c r="E132" s="144"/>
      <c r="F132" s="144"/>
      <c r="G132" s="144"/>
      <c r="H132" s="144"/>
      <c r="I132" s="144"/>
      <c r="J132" s="144"/>
      <c r="K132" s="144"/>
      <c r="L132" s="144"/>
      <c r="M132" s="144"/>
      <c r="N132" s="246"/>
      <c r="O132" s="247"/>
      <c r="P132" s="247"/>
      <c r="Q132" s="247"/>
      <c r="R132" s="137"/>
      <c r="T132" s="138"/>
      <c r="U132" s="135"/>
      <c r="V132" s="135"/>
      <c r="W132" s="139">
        <f>SUM(W133:W135)</f>
        <v>0</v>
      </c>
      <c r="X132" s="135"/>
      <c r="Y132" s="139">
        <f>SUM(Y133:Y135)</f>
        <v>0</v>
      </c>
      <c r="Z132" s="135"/>
      <c r="AA132" s="140">
        <f>SUM(AA133:AA135)</f>
        <v>0</v>
      </c>
      <c r="AR132" s="141" t="s">
        <v>87</v>
      </c>
      <c r="AT132" s="142" t="s">
        <v>75</v>
      </c>
      <c r="AU132" s="142" t="s">
        <v>87</v>
      </c>
      <c r="AY132" s="141" t="s">
        <v>206</v>
      </c>
      <c r="BK132" s="143">
        <f>SUM(BK133:BK135)</f>
        <v>0</v>
      </c>
    </row>
    <row r="133" spans="2:65" s="1" customFormat="1" ht="38.25" customHeight="1" x14ac:dyDescent="0.3">
      <c r="B133" s="145"/>
      <c r="C133" s="146" t="s">
        <v>96</v>
      </c>
      <c r="D133" s="146" t="s">
        <v>207</v>
      </c>
      <c r="E133" s="147" t="s">
        <v>658</v>
      </c>
      <c r="F133" s="233" t="s">
        <v>659</v>
      </c>
      <c r="G133" s="233"/>
      <c r="H133" s="233"/>
      <c r="I133" s="233"/>
      <c r="J133" s="148" t="s">
        <v>210</v>
      </c>
      <c r="K133" s="149">
        <v>1014.571</v>
      </c>
      <c r="L133" s="234"/>
      <c r="M133" s="234"/>
      <c r="N133" s="235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>V133*K133</f>
        <v>0</v>
      </c>
      <c r="X133" s="152">
        <v>0</v>
      </c>
      <c r="Y133" s="152">
        <f>X133*K133</f>
        <v>0</v>
      </c>
      <c r="Z133" s="152">
        <v>0</v>
      </c>
      <c r="AA133" s="153">
        <f>Z133*K133</f>
        <v>0</v>
      </c>
      <c r="AR133" s="19" t="s">
        <v>235</v>
      </c>
      <c r="AT133" s="19" t="s">
        <v>207</v>
      </c>
      <c r="AU133" s="19" t="s">
        <v>91</v>
      </c>
      <c r="AY133" s="19" t="s">
        <v>206</v>
      </c>
      <c r="BE133" s="154">
        <f>IF(U133="základná",N133,0)</f>
        <v>0</v>
      </c>
      <c r="BF133" s="154">
        <f>IF(U133="znížená",N133,0)</f>
        <v>0</v>
      </c>
      <c r="BG133" s="154">
        <f>IF(U133="zákl. prenesená",N133,0)</f>
        <v>0</v>
      </c>
      <c r="BH133" s="154">
        <f>IF(U133="zníž. prenesená",N133,0)</f>
        <v>0</v>
      </c>
      <c r="BI133" s="154">
        <f>IF(U133="nulová",N133,0)</f>
        <v>0</v>
      </c>
      <c r="BJ133" s="19" t="s">
        <v>87</v>
      </c>
      <c r="BK133" s="155">
        <f>ROUND(L133*K133,3)</f>
        <v>0</v>
      </c>
      <c r="BL133" s="19" t="s">
        <v>235</v>
      </c>
      <c r="BM133" s="19" t="s">
        <v>218</v>
      </c>
    </row>
    <row r="134" spans="2:65" s="1" customFormat="1" ht="38.25" customHeight="1" x14ac:dyDescent="0.3">
      <c r="B134" s="145"/>
      <c r="C134" s="156" t="s">
        <v>222</v>
      </c>
      <c r="D134" s="156" t="s">
        <v>214</v>
      </c>
      <c r="E134" s="157" t="s">
        <v>660</v>
      </c>
      <c r="F134" s="236" t="s">
        <v>661</v>
      </c>
      <c r="G134" s="236"/>
      <c r="H134" s="236"/>
      <c r="I134" s="236"/>
      <c r="J134" s="158" t="s">
        <v>210</v>
      </c>
      <c r="K134" s="159">
        <v>1166.7570000000001</v>
      </c>
      <c r="L134" s="237"/>
      <c r="M134" s="237"/>
      <c r="N134" s="238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>V134*K134</f>
        <v>0</v>
      </c>
      <c r="X134" s="152">
        <v>0</v>
      </c>
      <c r="Y134" s="152">
        <f>X134*K134</f>
        <v>0</v>
      </c>
      <c r="Z134" s="152">
        <v>0</v>
      </c>
      <c r="AA134" s="153">
        <f>Z134*K134</f>
        <v>0</v>
      </c>
      <c r="AR134" s="19" t="s">
        <v>262</v>
      </c>
      <c r="AT134" s="19" t="s">
        <v>214</v>
      </c>
      <c r="AU134" s="19" t="s">
        <v>91</v>
      </c>
      <c r="AY134" s="19" t="s">
        <v>206</v>
      </c>
      <c r="BE134" s="154">
        <f>IF(U134="základná",N134,0)</f>
        <v>0</v>
      </c>
      <c r="BF134" s="154">
        <f>IF(U134="znížená",N134,0)</f>
        <v>0</v>
      </c>
      <c r="BG134" s="154">
        <f>IF(U134="zákl. prenesená",N134,0)</f>
        <v>0</v>
      </c>
      <c r="BH134" s="154">
        <f>IF(U134="zníž. prenesená",N134,0)</f>
        <v>0</v>
      </c>
      <c r="BI134" s="154">
        <f>IF(U134="nulová",N134,0)</f>
        <v>0</v>
      </c>
      <c r="BJ134" s="19" t="s">
        <v>87</v>
      </c>
      <c r="BK134" s="155">
        <f>ROUND(L134*K134,3)</f>
        <v>0</v>
      </c>
      <c r="BL134" s="19" t="s">
        <v>235</v>
      </c>
      <c r="BM134" s="19" t="s">
        <v>225</v>
      </c>
    </row>
    <row r="135" spans="2:65" s="1" customFormat="1" ht="25.5" customHeight="1" x14ac:dyDescent="0.3">
      <c r="B135" s="145"/>
      <c r="C135" s="146" t="s">
        <v>219</v>
      </c>
      <c r="D135" s="146" t="s">
        <v>207</v>
      </c>
      <c r="E135" s="147" t="s">
        <v>662</v>
      </c>
      <c r="F135" s="233" t="s">
        <v>663</v>
      </c>
      <c r="G135" s="233"/>
      <c r="H135" s="233"/>
      <c r="I135" s="233"/>
      <c r="J135" s="148" t="s">
        <v>329</v>
      </c>
      <c r="K135" s="149">
        <v>0.21</v>
      </c>
      <c r="L135" s="234"/>
      <c r="M135" s="234"/>
      <c r="N135" s="235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>V135*K135</f>
        <v>0</v>
      </c>
      <c r="X135" s="152">
        <v>0</v>
      </c>
      <c r="Y135" s="152">
        <f>X135*K135</f>
        <v>0</v>
      </c>
      <c r="Z135" s="152">
        <v>0</v>
      </c>
      <c r="AA135" s="153">
        <f>Z135*K135</f>
        <v>0</v>
      </c>
      <c r="AR135" s="19" t="s">
        <v>235</v>
      </c>
      <c r="AT135" s="19" t="s">
        <v>207</v>
      </c>
      <c r="AU135" s="19" t="s">
        <v>91</v>
      </c>
      <c r="AY135" s="19" t="s">
        <v>206</v>
      </c>
      <c r="BE135" s="154">
        <f>IF(U135="základná",N135,0)</f>
        <v>0</v>
      </c>
      <c r="BF135" s="154">
        <f>IF(U135="znížená",N135,0)</f>
        <v>0</v>
      </c>
      <c r="BG135" s="154">
        <f>IF(U135="zákl. prenesená",N135,0)</f>
        <v>0</v>
      </c>
      <c r="BH135" s="154">
        <f>IF(U135="zníž. prenesená",N135,0)</f>
        <v>0</v>
      </c>
      <c r="BI135" s="154">
        <f>IF(U135="nulová",N135,0)</f>
        <v>0</v>
      </c>
      <c r="BJ135" s="19" t="s">
        <v>87</v>
      </c>
      <c r="BK135" s="155">
        <f>ROUND(L135*K135,3)</f>
        <v>0</v>
      </c>
      <c r="BL135" s="19" t="s">
        <v>235</v>
      </c>
      <c r="BM135" s="19" t="s">
        <v>228</v>
      </c>
    </row>
    <row r="136" spans="2:65" s="10" customFormat="1" ht="22.35" customHeight="1" x14ac:dyDescent="0.3">
      <c r="B136" s="134"/>
      <c r="C136" s="135"/>
      <c r="D136" s="144" t="s">
        <v>650</v>
      </c>
      <c r="E136" s="144"/>
      <c r="F136" s="144"/>
      <c r="G136" s="144"/>
      <c r="H136" s="144"/>
      <c r="I136" s="144"/>
      <c r="J136" s="144"/>
      <c r="K136" s="144"/>
      <c r="L136" s="144"/>
      <c r="M136" s="144"/>
      <c r="N136" s="240"/>
      <c r="O136" s="239"/>
      <c r="P136" s="239"/>
      <c r="Q136" s="239"/>
      <c r="R136" s="137"/>
      <c r="T136" s="138"/>
      <c r="U136" s="135"/>
      <c r="V136" s="135"/>
      <c r="W136" s="139">
        <f>SUM(W137:W155)</f>
        <v>0</v>
      </c>
      <c r="X136" s="135"/>
      <c r="Y136" s="139">
        <f>SUM(Y137:Y155)</f>
        <v>0</v>
      </c>
      <c r="Z136" s="135"/>
      <c r="AA136" s="140">
        <f>SUM(AA137:AA155)</f>
        <v>0</v>
      </c>
      <c r="AR136" s="141" t="s">
        <v>87</v>
      </c>
      <c r="AT136" s="142" t="s">
        <v>75</v>
      </c>
      <c r="AU136" s="142" t="s">
        <v>87</v>
      </c>
      <c r="AY136" s="141" t="s">
        <v>206</v>
      </c>
      <c r="BK136" s="143">
        <f>SUM(BK137:BK155)</f>
        <v>0</v>
      </c>
    </row>
    <row r="137" spans="2:65" s="1" customFormat="1" ht="25.5" customHeight="1" x14ac:dyDescent="0.3">
      <c r="B137" s="145"/>
      <c r="C137" s="146" t="s">
        <v>229</v>
      </c>
      <c r="D137" s="146" t="s">
        <v>207</v>
      </c>
      <c r="E137" s="147" t="s">
        <v>664</v>
      </c>
      <c r="F137" s="233" t="s">
        <v>665</v>
      </c>
      <c r="G137" s="233"/>
      <c r="H137" s="233"/>
      <c r="I137" s="233"/>
      <c r="J137" s="148" t="s">
        <v>210</v>
      </c>
      <c r="K137" s="149">
        <v>1014.571</v>
      </c>
      <c r="L137" s="234"/>
      <c r="M137" s="234"/>
      <c r="N137" s="235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 t="shared" ref="W137:W155" si="0">V137*K137</f>
        <v>0</v>
      </c>
      <c r="X137" s="152">
        <v>0</v>
      </c>
      <c r="Y137" s="152">
        <f t="shared" ref="Y137:Y155" si="1">X137*K137</f>
        <v>0</v>
      </c>
      <c r="Z137" s="152">
        <v>0</v>
      </c>
      <c r="AA137" s="153">
        <f t="shared" ref="AA137:AA155" si="2">Z137*K137</f>
        <v>0</v>
      </c>
      <c r="AR137" s="19" t="s">
        <v>235</v>
      </c>
      <c r="AT137" s="19" t="s">
        <v>207</v>
      </c>
      <c r="AU137" s="19" t="s">
        <v>91</v>
      </c>
      <c r="AY137" s="19" t="s">
        <v>206</v>
      </c>
      <c r="BE137" s="154">
        <f t="shared" ref="BE137:BE155" si="3">IF(U137="základná",N137,0)</f>
        <v>0</v>
      </c>
      <c r="BF137" s="154">
        <f t="shared" ref="BF137:BF155" si="4">IF(U137="znížená",N137,0)</f>
        <v>0</v>
      </c>
      <c r="BG137" s="154">
        <f t="shared" ref="BG137:BG155" si="5">IF(U137="zákl. prenesená",N137,0)</f>
        <v>0</v>
      </c>
      <c r="BH137" s="154">
        <f t="shared" ref="BH137:BH155" si="6">IF(U137="zníž. prenesená",N137,0)</f>
        <v>0</v>
      </c>
      <c r="BI137" s="154">
        <f t="shared" ref="BI137:BI155" si="7">IF(U137="nulová",N137,0)</f>
        <v>0</v>
      </c>
      <c r="BJ137" s="19" t="s">
        <v>87</v>
      </c>
      <c r="BK137" s="155">
        <f t="shared" ref="BK137:BK155" si="8">ROUND(L137*K137,3)</f>
        <v>0</v>
      </c>
      <c r="BL137" s="19" t="s">
        <v>235</v>
      </c>
      <c r="BM137" s="19" t="s">
        <v>232</v>
      </c>
    </row>
    <row r="138" spans="2:65" s="1" customFormat="1" ht="38.25" customHeight="1" x14ac:dyDescent="0.3">
      <c r="B138" s="145"/>
      <c r="C138" s="156" t="s">
        <v>218</v>
      </c>
      <c r="D138" s="156" t="s">
        <v>214</v>
      </c>
      <c r="E138" s="157" t="s">
        <v>666</v>
      </c>
      <c r="F138" s="236" t="s">
        <v>667</v>
      </c>
      <c r="G138" s="236"/>
      <c r="H138" s="236"/>
      <c r="I138" s="236"/>
      <c r="J138" s="158" t="s">
        <v>210</v>
      </c>
      <c r="K138" s="159">
        <v>1217.4849999999999</v>
      </c>
      <c r="L138" s="237"/>
      <c r="M138" s="237"/>
      <c r="N138" s="238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 t="shared" si="0"/>
        <v>0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262</v>
      </c>
      <c r="AT138" s="19" t="s">
        <v>214</v>
      </c>
      <c r="AU138" s="19" t="s">
        <v>91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235</v>
      </c>
      <c r="BM138" s="19" t="s">
        <v>235</v>
      </c>
    </row>
    <row r="139" spans="2:65" s="1" customFormat="1" ht="69" customHeight="1" x14ac:dyDescent="0.3">
      <c r="B139" s="145"/>
      <c r="C139" s="146" t="s">
        <v>236</v>
      </c>
      <c r="D139" s="146" t="s">
        <v>207</v>
      </c>
      <c r="E139" s="147" t="s">
        <v>668</v>
      </c>
      <c r="F139" s="233" t="s">
        <v>3177</v>
      </c>
      <c r="G139" s="233"/>
      <c r="H139" s="233"/>
      <c r="I139" s="233"/>
      <c r="J139" s="148" t="s">
        <v>210</v>
      </c>
      <c r="K139" s="149">
        <v>1014.571</v>
      </c>
      <c r="L139" s="234"/>
      <c r="M139" s="234"/>
      <c r="N139" s="235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235</v>
      </c>
      <c r="AT139" s="19" t="s">
        <v>207</v>
      </c>
      <c r="AU139" s="19" t="s">
        <v>91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235</v>
      </c>
      <c r="BM139" s="19" t="s">
        <v>239</v>
      </c>
    </row>
    <row r="140" spans="2:65" s="1" customFormat="1" ht="51" customHeight="1" x14ac:dyDescent="0.3">
      <c r="B140" s="145"/>
      <c r="C140" s="156" t="s">
        <v>225</v>
      </c>
      <c r="D140" s="156" t="s">
        <v>214</v>
      </c>
      <c r="E140" s="157" t="s">
        <v>669</v>
      </c>
      <c r="F140" s="236" t="s">
        <v>670</v>
      </c>
      <c r="G140" s="236"/>
      <c r="H140" s="236"/>
      <c r="I140" s="236"/>
      <c r="J140" s="158" t="s">
        <v>210</v>
      </c>
      <c r="K140" s="159">
        <v>1217.4849999999999</v>
      </c>
      <c r="L140" s="237"/>
      <c r="M140" s="237"/>
      <c r="N140" s="238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262</v>
      </c>
      <c r="AT140" s="19" t="s">
        <v>214</v>
      </c>
      <c r="AU140" s="19" t="s">
        <v>91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235</v>
      </c>
      <c r="BM140" s="19" t="s">
        <v>10</v>
      </c>
    </row>
    <row r="141" spans="2:65" s="1" customFormat="1" ht="25.5" customHeight="1" x14ac:dyDescent="0.3">
      <c r="B141" s="145"/>
      <c r="C141" s="146" t="s">
        <v>242</v>
      </c>
      <c r="D141" s="146" t="s">
        <v>207</v>
      </c>
      <c r="E141" s="147" t="s">
        <v>671</v>
      </c>
      <c r="F141" s="233" t="s">
        <v>672</v>
      </c>
      <c r="G141" s="233"/>
      <c r="H141" s="233"/>
      <c r="I141" s="233"/>
      <c r="J141" s="148" t="s">
        <v>372</v>
      </c>
      <c r="K141" s="149">
        <v>12</v>
      </c>
      <c r="L141" s="234"/>
      <c r="M141" s="234"/>
      <c r="N141" s="235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si="0"/>
        <v>0</v>
      </c>
      <c r="X141" s="152">
        <v>0</v>
      </c>
      <c r="Y141" s="152">
        <f t="shared" si="1"/>
        <v>0</v>
      </c>
      <c r="Z141" s="152">
        <v>0</v>
      </c>
      <c r="AA141" s="153">
        <f t="shared" si="2"/>
        <v>0</v>
      </c>
      <c r="AR141" s="19" t="s">
        <v>235</v>
      </c>
      <c r="AT141" s="19" t="s">
        <v>207</v>
      </c>
      <c r="AU141" s="19" t="s">
        <v>91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235</v>
      </c>
      <c r="BM141" s="19" t="s">
        <v>245</v>
      </c>
    </row>
    <row r="142" spans="2:65" s="1" customFormat="1" ht="25.5" customHeight="1" x14ac:dyDescent="0.3">
      <c r="B142" s="145"/>
      <c r="C142" s="146" t="s">
        <v>228</v>
      </c>
      <c r="D142" s="146" t="s">
        <v>207</v>
      </c>
      <c r="E142" s="147" t="s">
        <v>673</v>
      </c>
      <c r="F142" s="233" t="s">
        <v>674</v>
      </c>
      <c r="G142" s="233"/>
      <c r="H142" s="233"/>
      <c r="I142" s="233"/>
      <c r="J142" s="148" t="s">
        <v>372</v>
      </c>
      <c r="K142" s="149">
        <v>4</v>
      </c>
      <c r="L142" s="234"/>
      <c r="M142" s="234"/>
      <c r="N142" s="235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 t="shared" si="0"/>
        <v>0</v>
      </c>
      <c r="X142" s="152">
        <v>0</v>
      </c>
      <c r="Y142" s="152">
        <f t="shared" si="1"/>
        <v>0</v>
      </c>
      <c r="Z142" s="152">
        <v>0</v>
      </c>
      <c r="AA142" s="153">
        <f t="shared" si="2"/>
        <v>0</v>
      </c>
      <c r="AR142" s="19" t="s">
        <v>235</v>
      </c>
      <c r="AT142" s="19" t="s">
        <v>207</v>
      </c>
      <c r="AU142" s="19" t="s">
        <v>91</v>
      </c>
      <c r="AY142" s="19" t="s">
        <v>206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87</v>
      </c>
      <c r="BK142" s="155">
        <f t="shared" si="8"/>
        <v>0</v>
      </c>
      <c r="BL142" s="19" t="s">
        <v>235</v>
      </c>
      <c r="BM142" s="19" t="s">
        <v>248</v>
      </c>
    </row>
    <row r="143" spans="2:65" s="1" customFormat="1" ht="38.25" customHeight="1" x14ac:dyDescent="0.3">
      <c r="B143" s="145"/>
      <c r="C143" s="146" t="s">
        <v>249</v>
      </c>
      <c r="D143" s="146" t="s">
        <v>207</v>
      </c>
      <c r="E143" s="147" t="s">
        <v>675</v>
      </c>
      <c r="F143" s="233" t="s">
        <v>676</v>
      </c>
      <c r="G143" s="233"/>
      <c r="H143" s="233"/>
      <c r="I143" s="233"/>
      <c r="J143" s="148" t="s">
        <v>372</v>
      </c>
      <c r="K143" s="149">
        <v>16</v>
      </c>
      <c r="L143" s="234"/>
      <c r="M143" s="234"/>
      <c r="N143" s="235"/>
      <c r="O143" s="235"/>
      <c r="P143" s="235"/>
      <c r="Q143" s="235"/>
      <c r="R143" s="150"/>
      <c r="T143" s="151" t="s">
        <v>5</v>
      </c>
      <c r="U143" s="41" t="s">
        <v>43</v>
      </c>
      <c r="V143" s="152">
        <v>0</v>
      </c>
      <c r="W143" s="152">
        <f t="shared" si="0"/>
        <v>0</v>
      </c>
      <c r="X143" s="152">
        <v>0</v>
      </c>
      <c r="Y143" s="152">
        <f t="shared" si="1"/>
        <v>0</v>
      </c>
      <c r="Z143" s="152">
        <v>0</v>
      </c>
      <c r="AA143" s="153">
        <f t="shared" si="2"/>
        <v>0</v>
      </c>
      <c r="AR143" s="19" t="s">
        <v>235</v>
      </c>
      <c r="AT143" s="19" t="s">
        <v>207</v>
      </c>
      <c r="AU143" s="19" t="s">
        <v>91</v>
      </c>
      <c r="AY143" s="19" t="s">
        <v>206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87</v>
      </c>
      <c r="BK143" s="155">
        <f t="shared" si="8"/>
        <v>0</v>
      </c>
      <c r="BL143" s="19" t="s">
        <v>235</v>
      </c>
      <c r="BM143" s="19" t="s">
        <v>252</v>
      </c>
    </row>
    <row r="144" spans="2:65" s="1" customFormat="1" ht="16.5" customHeight="1" x14ac:dyDescent="0.3">
      <c r="B144" s="145"/>
      <c r="C144" s="156" t="s">
        <v>232</v>
      </c>
      <c r="D144" s="156" t="s">
        <v>214</v>
      </c>
      <c r="E144" s="157" t="s">
        <v>677</v>
      </c>
      <c r="F144" s="236" t="s">
        <v>678</v>
      </c>
      <c r="G144" s="236"/>
      <c r="H144" s="236"/>
      <c r="I144" s="236"/>
      <c r="J144" s="158" t="s">
        <v>372</v>
      </c>
      <c r="K144" s="159">
        <v>16</v>
      </c>
      <c r="L144" s="237"/>
      <c r="M144" s="237"/>
      <c r="N144" s="238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 t="shared" si="0"/>
        <v>0</v>
      </c>
      <c r="X144" s="152">
        <v>0</v>
      </c>
      <c r="Y144" s="152">
        <f t="shared" si="1"/>
        <v>0</v>
      </c>
      <c r="Z144" s="152">
        <v>0</v>
      </c>
      <c r="AA144" s="153">
        <f t="shared" si="2"/>
        <v>0</v>
      </c>
      <c r="AR144" s="19" t="s">
        <v>262</v>
      </c>
      <c r="AT144" s="19" t="s">
        <v>214</v>
      </c>
      <c r="AU144" s="19" t="s">
        <v>91</v>
      </c>
      <c r="AY144" s="19" t="s">
        <v>206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87</v>
      </c>
      <c r="BK144" s="155">
        <f t="shared" si="8"/>
        <v>0</v>
      </c>
      <c r="BL144" s="19" t="s">
        <v>235</v>
      </c>
      <c r="BM144" s="19" t="s">
        <v>255</v>
      </c>
    </row>
    <row r="145" spans="2:65" s="1" customFormat="1" ht="25.5" customHeight="1" x14ac:dyDescent="0.3">
      <c r="B145" s="145"/>
      <c r="C145" s="146" t="s">
        <v>256</v>
      </c>
      <c r="D145" s="146" t="s">
        <v>207</v>
      </c>
      <c r="E145" s="147" t="s">
        <v>679</v>
      </c>
      <c r="F145" s="233" t="s">
        <v>680</v>
      </c>
      <c r="G145" s="233"/>
      <c r="H145" s="233"/>
      <c r="I145" s="233"/>
      <c r="J145" s="148" t="s">
        <v>372</v>
      </c>
      <c r="K145" s="149">
        <v>31</v>
      </c>
      <c r="L145" s="234"/>
      <c r="M145" s="234"/>
      <c r="N145" s="235"/>
      <c r="O145" s="235"/>
      <c r="P145" s="235"/>
      <c r="Q145" s="235"/>
      <c r="R145" s="150"/>
      <c r="T145" s="151" t="s">
        <v>5</v>
      </c>
      <c r="U145" s="41" t="s">
        <v>43</v>
      </c>
      <c r="V145" s="152">
        <v>0</v>
      </c>
      <c r="W145" s="152">
        <f t="shared" si="0"/>
        <v>0</v>
      </c>
      <c r="X145" s="152">
        <v>0</v>
      </c>
      <c r="Y145" s="152">
        <f t="shared" si="1"/>
        <v>0</v>
      </c>
      <c r="Z145" s="152">
        <v>0</v>
      </c>
      <c r="AA145" s="153">
        <f t="shared" si="2"/>
        <v>0</v>
      </c>
      <c r="AR145" s="19" t="s">
        <v>235</v>
      </c>
      <c r="AT145" s="19" t="s">
        <v>207</v>
      </c>
      <c r="AU145" s="19" t="s">
        <v>91</v>
      </c>
      <c r="AY145" s="19" t="s">
        <v>206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9" t="s">
        <v>87</v>
      </c>
      <c r="BK145" s="155">
        <f t="shared" si="8"/>
        <v>0</v>
      </c>
      <c r="BL145" s="19" t="s">
        <v>235</v>
      </c>
      <c r="BM145" s="19" t="s">
        <v>259</v>
      </c>
    </row>
    <row r="146" spans="2:65" s="1" customFormat="1" ht="25.5" customHeight="1" x14ac:dyDescent="0.3">
      <c r="B146" s="145"/>
      <c r="C146" s="146" t="s">
        <v>235</v>
      </c>
      <c r="D146" s="146" t="s">
        <v>207</v>
      </c>
      <c r="E146" s="147" t="s">
        <v>681</v>
      </c>
      <c r="F146" s="233" t="s">
        <v>682</v>
      </c>
      <c r="G146" s="233"/>
      <c r="H146" s="233"/>
      <c r="I146" s="233"/>
      <c r="J146" s="148" t="s">
        <v>372</v>
      </c>
      <c r="K146" s="149">
        <v>31</v>
      </c>
      <c r="L146" s="234"/>
      <c r="M146" s="234"/>
      <c r="N146" s="235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si="0"/>
        <v>0</v>
      </c>
      <c r="X146" s="152">
        <v>0</v>
      </c>
      <c r="Y146" s="152">
        <f t="shared" si="1"/>
        <v>0</v>
      </c>
      <c r="Z146" s="152">
        <v>0</v>
      </c>
      <c r="AA146" s="153">
        <f t="shared" si="2"/>
        <v>0</v>
      </c>
      <c r="AR146" s="19" t="s">
        <v>235</v>
      </c>
      <c r="AT146" s="19" t="s">
        <v>207</v>
      </c>
      <c r="AU146" s="19" t="s">
        <v>91</v>
      </c>
      <c r="AY146" s="19" t="s">
        <v>206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9" t="s">
        <v>87</v>
      </c>
      <c r="BK146" s="155">
        <f t="shared" si="8"/>
        <v>0</v>
      </c>
      <c r="BL146" s="19" t="s">
        <v>235</v>
      </c>
      <c r="BM146" s="19" t="s">
        <v>262</v>
      </c>
    </row>
    <row r="147" spans="2:65" s="1" customFormat="1" ht="16.5" customHeight="1" x14ac:dyDescent="0.3">
      <c r="B147" s="145"/>
      <c r="C147" s="156" t="s">
        <v>263</v>
      </c>
      <c r="D147" s="156" t="s">
        <v>214</v>
      </c>
      <c r="E147" s="157" t="s">
        <v>683</v>
      </c>
      <c r="F147" s="236" t="s">
        <v>684</v>
      </c>
      <c r="G147" s="236"/>
      <c r="H147" s="236"/>
      <c r="I147" s="236"/>
      <c r="J147" s="158" t="s">
        <v>372</v>
      </c>
      <c r="K147" s="159">
        <v>31</v>
      </c>
      <c r="L147" s="237"/>
      <c r="M147" s="237"/>
      <c r="N147" s="238"/>
      <c r="O147" s="235"/>
      <c r="P147" s="235"/>
      <c r="Q147" s="235"/>
      <c r="R147" s="150"/>
      <c r="T147" s="151" t="s">
        <v>5</v>
      </c>
      <c r="U147" s="41" t="s">
        <v>43</v>
      </c>
      <c r="V147" s="152">
        <v>0</v>
      </c>
      <c r="W147" s="152">
        <f t="shared" si="0"/>
        <v>0</v>
      </c>
      <c r="X147" s="152">
        <v>0</v>
      </c>
      <c r="Y147" s="152">
        <f t="shared" si="1"/>
        <v>0</v>
      </c>
      <c r="Z147" s="152">
        <v>0</v>
      </c>
      <c r="AA147" s="153">
        <f t="shared" si="2"/>
        <v>0</v>
      </c>
      <c r="AR147" s="19" t="s">
        <v>262</v>
      </c>
      <c r="AT147" s="19" t="s">
        <v>214</v>
      </c>
      <c r="AU147" s="19" t="s">
        <v>91</v>
      </c>
      <c r="AY147" s="19" t="s">
        <v>206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9" t="s">
        <v>87</v>
      </c>
      <c r="BK147" s="155">
        <f t="shared" si="8"/>
        <v>0</v>
      </c>
      <c r="BL147" s="19" t="s">
        <v>235</v>
      </c>
      <c r="BM147" s="19" t="s">
        <v>266</v>
      </c>
    </row>
    <row r="148" spans="2:65" s="1" customFormat="1" ht="38.25" customHeight="1" x14ac:dyDescent="0.3">
      <c r="B148" s="145"/>
      <c r="C148" s="146" t="s">
        <v>239</v>
      </c>
      <c r="D148" s="146" t="s">
        <v>207</v>
      </c>
      <c r="E148" s="147" t="s">
        <v>685</v>
      </c>
      <c r="F148" s="233" t="s">
        <v>686</v>
      </c>
      <c r="G148" s="233"/>
      <c r="H148" s="233"/>
      <c r="I148" s="233"/>
      <c r="J148" s="148" t="s">
        <v>372</v>
      </c>
      <c r="K148" s="149">
        <v>5</v>
      </c>
      <c r="L148" s="234"/>
      <c r="M148" s="234"/>
      <c r="N148" s="235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0"/>
        <v>0</v>
      </c>
      <c r="X148" s="152">
        <v>0</v>
      </c>
      <c r="Y148" s="152">
        <f t="shared" si="1"/>
        <v>0</v>
      </c>
      <c r="Z148" s="152">
        <v>0</v>
      </c>
      <c r="AA148" s="153">
        <f t="shared" si="2"/>
        <v>0</v>
      </c>
      <c r="AR148" s="19" t="s">
        <v>235</v>
      </c>
      <c r="AT148" s="19" t="s">
        <v>207</v>
      </c>
      <c r="AU148" s="19" t="s">
        <v>91</v>
      </c>
      <c r="AY148" s="19" t="s">
        <v>206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9" t="s">
        <v>87</v>
      </c>
      <c r="BK148" s="155">
        <f t="shared" si="8"/>
        <v>0</v>
      </c>
      <c r="BL148" s="19" t="s">
        <v>235</v>
      </c>
      <c r="BM148" s="19" t="s">
        <v>269</v>
      </c>
    </row>
    <row r="149" spans="2:65" s="1" customFormat="1" ht="16.5" customHeight="1" x14ac:dyDescent="0.3">
      <c r="B149" s="145"/>
      <c r="C149" s="156" t="s">
        <v>270</v>
      </c>
      <c r="D149" s="156" t="s">
        <v>214</v>
      </c>
      <c r="E149" s="157" t="s">
        <v>687</v>
      </c>
      <c r="F149" s="236" t="s">
        <v>688</v>
      </c>
      <c r="G149" s="236"/>
      <c r="H149" s="236"/>
      <c r="I149" s="236"/>
      <c r="J149" s="158" t="s">
        <v>372</v>
      </c>
      <c r="K149" s="159">
        <v>5</v>
      </c>
      <c r="L149" s="237"/>
      <c r="M149" s="237"/>
      <c r="N149" s="238"/>
      <c r="O149" s="235"/>
      <c r="P149" s="235"/>
      <c r="Q149" s="235"/>
      <c r="R149" s="150"/>
      <c r="T149" s="151" t="s">
        <v>5</v>
      </c>
      <c r="U149" s="41" t="s">
        <v>43</v>
      </c>
      <c r="V149" s="152">
        <v>0</v>
      </c>
      <c r="W149" s="152">
        <f t="shared" si="0"/>
        <v>0</v>
      </c>
      <c r="X149" s="152">
        <v>0</v>
      </c>
      <c r="Y149" s="152">
        <f t="shared" si="1"/>
        <v>0</v>
      </c>
      <c r="Z149" s="152">
        <v>0</v>
      </c>
      <c r="AA149" s="153">
        <f t="shared" si="2"/>
        <v>0</v>
      </c>
      <c r="AR149" s="19" t="s">
        <v>262</v>
      </c>
      <c r="AT149" s="19" t="s">
        <v>214</v>
      </c>
      <c r="AU149" s="19" t="s">
        <v>91</v>
      </c>
      <c r="AY149" s="19" t="s">
        <v>206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9" t="s">
        <v>87</v>
      </c>
      <c r="BK149" s="155">
        <f t="shared" si="8"/>
        <v>0</v>
      </c>
      <c r="BL149" s="19" t="s">
        <v>235</v>
      </c>
      <c r="BM149" s="19" t="s">
        <v>273</v>
      </c>
    </row>
    <row r="150" spans="2:65" s="1" customFormat="1" ht="25.5" customHeight="1" x14ac:dyDescent="0.3">
      <c r="B150" s="145"/>
      <c r="C150" s="146" t="s">
        <v>10</v>
      </c>
      <c r="D150" s="146" t="s">
        <v>207</v>
      </c>
      <c r="E150" s="147" t="s">
        <v>689</v>
      </c>
      <c r="F150" s="233" t="s">
        <v>690</v>
      </c>
      <c r="G150" s="233"/>
      <c r="H150" s="233"/>
      <c r="I150" s="233"/>
      <c r="J150" s="148" t="s">
        <v>372</v>
      </c>
      <c r="K150" s="149">
        <v>7</v>
      </c>
      <c r="L150" s="234"/>
      <c r="M150" s="234"/>
      <c r="N150" s="235"/>
      <c r="O150" s="235"/>
      <c r="P150" s="235"/>
      <c r="Q150" s="235"/>
      <c r="R150" s="150"/>
      <c r="T150" s="151" t="s">
        <v>5</v>
      </c>
      <c r="U150" s="41" t="s">
        <v>43</v>
      </c>
      <c r="V150" s="152">
        <v>0</v>
      </c>
      <c r="W150" s="152">
        <f t="shared" si="0"/>
        <v>0</v>
      </c>
      <c r="X150" s="152">
        <v>0</v>
      </c>
      <c r="Y150" s="152">
        <f t="shared" si="1"/>
        <v>0</v>
      </c>
      <c r="Z150" s="152">
        <v>0</v>
      </c>
      <c r="AA150" s="153">
        <f t="shared" si="2"/>
        <v>0</v>
      </c>
      <c r="AR150" s="19" t="s">
        <v>235</v>
      </c>
      <c r="AT150" s="19" t="s">
        <v>207</v>
      </c>
      <c r="AU150" s="19" t="s">
        <v>91</v>
      </c>
      <c r="AY150" s="19" t="s">
        <v>206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9" t="s">
        <v>87</v>
      </c>
      <c r="BK150" s="155">
        <f t="shared" si="8"/>
        <v>0</v>
      </c>
      <c r="BL150" s="19" t="s">
        <v>235</v>
      </c>
      <c r="BM150" s="19" t="s">
        <v>276</v>
      </c>
    </row>
    <row r="151" spans="2:65" s="1" customFormat="1" ht="25.5" customHeight="1" x14ac:dyDescent="0.3">
      <c r="B151" s="145"/>
      <c r="C151" s="146" t="s">
        <v>277</v>
      </c>
      <c r="D151" s="146" t="s">
        <v>207</v>
      </c>
      <c r="E151" s="147" t="s">
        <v>691</v>
      </c>
      <c r="F151" s="233" t="s">
        <v>692</v>
      </c>
      <c r="G151" s="233"/>
      <c r="H151" s="233"/>
      <c r="I151" s="233"/>
      <c r="J151" s="148" t="s">
        <v>372</v>
      </c>
      <c r="K151" s="149">
        <v>10</v>
      </c>
      <c r="L151" s="234"/>
      <c r="M151" s="234"/>
      <c r="N151" s="235"/>
      <c r="O151" s="235"/>
      <c r="P151" s="235"/>
      <c r="Q151" s="235"/>
      <c r="R151" s="150"/>
      <c r="T151" s="151" t="s">
        <v>5</v>
      </c>
      <c r="U151" s="41" t="s">
        <v>43</v>
      </c>
      <c r="V151" s="152">
        <v>0</v>
      </c>
      <c r="W151" s="152">
        <f t="shared" si="0"/>
        <v>0</v>
      </c>
      <c r="X151" s="152">
        <v>0</v>
      </c>
      <c r="Y151" s="152">
        <f t="shared" si="1"/>
        <v>0</v>
      </c>
      <c r="Z151" s="152">
        <v>0</v>
      </c>
      <c r="AA151" s="153">
        <f t="shared" si="2"/>
        <v>0</v>
      </c>
      <c r="AR151" s="19" t="s">
        <v>235</v>
      </c>
      <c r="AT151" s="19" t="s">
        <v>207</v>
      </c>
      <c r="AU151" s="19" t="s">
        <v>91</v>
      </c>
      <c r="AY151" s="19" t="s">
        <v>206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9" t="s">
        <v>87</v>
      </c>
      <c r="BK151" s="155">
        <f t="shared" si="8"/>
        <v>0</v>
      </c>
      <c r="BL151" s="19" t="s">
        <v>235</v>
      </c>
      <c r="BM151" s="19" t="s">
        <v>280</v>
      </c>
    </row>
    <row r="152" spans="2:65" s="1" customFormat="1" ht="25.5" customHeight="1" x14ac:dyDescent="0.3">
      <c r="B152" s="145"/>
      <c r="C152" s="156" t="s">
        <v>245</v>
      </c>
      <c r="D152" s="156" t="s">
        <v>214</v>
      </c>
      <c r="E152" s="157" t="s">
        <v>693</v>
      </c>
      <c r="F152" s="236" t="s">
        <v>694</v>
      </c>
      <c r="G152" s="236"/>
      <c r="H152" s="236"/>
      <c r="I152" s="236"/>
      <c r="J152" s="158" t="s">
        <v>372</v>
      </c>
      <c r="K152" s="159">
        <v>17</v>
      </c>
      <c r="L152" s="237"/>
      <c r="M152" s="237"/>
      <c r="N152" s="238"/>
      <c r="O152" s="235"/>
      <c r="P152" s="235"/>
      <c r="Q152" s="235"/>
      <c r="R152" s="150"/>
      <c r="T152" s="151" t="s">
        <v>5</v>
      </c>
      <c r="U152" s="41" t="s">
        <v>43</v>
      </c>
      <c r="V152" s="152">
        <v>0</v>
      </c>
      <c r="W152" s="152">
        <f t="shared" si="0"/>
        <v>0</v>
      </c>
      <c r="X152" s="152">
        <v>0</v>
      </c>
      <c r="Y152" s="152">
        <f t="shared" si="1"/>
        <v>0</v>
      </c>
      <c r="Z152" s="152">
        <v>0</v>
      </c>
      <c r="AA152" s="153">
        <f t="shared" si="2"/>
        <v>0</v>
      </c>
      <c r="AR152" s="19" t="s">
        <v>262</v>
      </c>
      <c r="AT152" s="19" t="s">
        <v>214</v>
      </c>
      <c r="AU152" s="19" t="s">
        <v>91</v>
      </c>
      <c r="AY152" s="19" t="s">
        <v>206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9" t="s">
        <v>87</v>
      </c>
      <c r="BK152" s="155">
        <f t="shared" si="8"/>
        <v>0</v>
      </c>
      <c r="BL152" s="19" t="s">
        <v>235</v>
      </c>
      <c r="BM152" s="19" t="s">
        <v>283</v>
      </c>
    </row>
    <row r="153" spans="2:65" s="1" customFormat="1" ht="51" customHeight="1" x14ac:dyDescent="0.3">
      <c r="B153" s="145"/>
      <c r="C153" s="146" t="s">
        <v>284</v>
      </c>
      <c r="D153" s="146" t="s">
        <v>207</v>
      </c>
      <c r="E153" s="147" t="s">
        <v>695</v>
      </c>
      <c r="F153" s="233" t="s">
        <v>696</v>
      </c>
      <c r="G153" s="233"/>
      <c r="H153" s="233"/>
      <c r="I153" s="233"/>
      <c r="J153" s="148" t="s">
        <v>210</v>
      </c>
      <c r="K153" s="149">
        <v>23.9</v>
      </c>
      <c r="L153" s="234"/>
      <c r="M153" s="234"/>
      <c r="N153" s="235"/>
      <c r="O153" s="235"/>
      <c r="P153" s="235"/>
      <c r="Q153" s="235"/>
      <c r="R153" s="150"/>
      <c r="T153" s="151" t="s">
        <v>5</v>
      </c>
      <c r="U153" s="41" t="s">
        <v>43</v>
      </c>
      <c r="V153" s="152">
        <v>0</v>
      </c>
      <c r="W153" s="152">
        <f t="shared" si="0"/>
        <v>0</v>
      </c>
      <c r="X153" s="152">
        <v>0</v>
      </c>
      <c r="Y153" s="152">
        <f t="shared" si="1"/>
        <v>0</v>
      </c>
      <c r="Z153" s="152">
        <v>0</v>
      </c>
      <c r="AA153" s="153">
        <f t="shared" si="2"/>
        <v>0</v>
      </c>
      <c r="AR153" s="19" t="s">
        <v>235</v>
      </c>
      <c r="AT153" s="19" t="s">
        <v>207</v>
      </c>
      <c r="AU153" s="19" t="s">
        <v>91</v>
      </c>
      <c r="AY153" s="19" t="s">
        <v>206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9" t="s">
        <v>87</v>
      </c>
      <c r="BK153" s="155">
        <f t="shared" si="8"/>
        <v>0</v>
      </c>
      <c r="BL153" s="19" t="s">
        <v>235</v>
      </c>
      <c r="BM153" s="19" t="s">
        <v>287</v>
      </c>
    </row>
    <row r="154" spans="2:65" s="1" customFormat="1" ht="38.25" customHeight="1" x14ac:dyDescent="0.3">
      <c r="B154" s="145"/>
      <c r="C154" s="156" t="s">
        <v>248</v>
      </c>
      <c r="D154" s="156" t="s">
        <v>214</v>
      </c>
      <c r="E154" s="157" t="s">
        <v>697</v>
      </c>
      <c r="F154" s="236" t="s">
        <v>698</v>
      </c>
      <c r="G154" s="236"/>
      <c r="H154" s="236"/>
      <c r="I154" s="236"/>
      <c r="J154" s="158" t="s">
        <v>210</v>
      </c>
      <c r="K154" s="159">
        <v>26.29</v>
      </c>
      <c r="L154" s="237"/>
      <c r="M154" s="237"/>
      <c r="N154" s="238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0"/>
        <v>0</v>
      </c>
      <c r="X154" s="152">
        <v>0</v>
      </c>
      <c r="Y154" s="152">
        <f t="shared" si="1"/>
        <v>0</v>
      </c>
      <c r="Z154" s="152">
        <v>0</v>
      </c>
      <c r="AA154" s="153">
        <f t="shared" si="2"/>
        <v>0</v>
      </c>
      <c r="AR154" s="19" t="s">
        <v>262</v>
      </c>
      <c r="AT154" s="19" t="s">
        <v>214</v>
      </c>
      <c r="AU154" s="19" t="s">
        <v>91</v>
      </c>
      <c r="AY154" s="19" t="s">
        <v>206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9" t="s">
        <v>87</v>
      </c>
      <c r="BK154" s="155">
        <f t="shared" si="8"/>
        <v>0</v>
      </c>
      <c r="BL154" s="19" t="s">
        <v>235</v>
      </c>
      <c r="BM154" s="19" t="s">
        <v>290</v>
      </c>
    </row>
    <row r="155" spans="2:65" s="1" customFormat="1" ht="38.25" customHeight="1" x14ac:dyDescent="0.3">
      <c r="B155" s="145"/>
      <c r="C155" s="146" t="s">
        <v>291</v>
      </c>
      <c r="D155" s="146" t="s">
        <v>207</v>
      </c>
      <c r="E155" s="147" t="s">
        <v>699</v>
      </c>
      <c r="F155" s="233" t="s">
        <v>700</v>
      </c>
      <c r="G155" s="233"/>
      <c r="H155" s="233"/>
      <c r="I155" s="233"/>
      <c r="J155" s="148" t="s">
        <v>329</v>
      </c>
      <c r="K155" s="149">
        <v>0.90700000000000003</v>
      </c>
      <c r="L155" s="234"/>
      <c r="M155" s="234"/>
      <c r="N155" s="235"/>
      <c r="O155" s="235"/>
      <c r="P155" s="235"/>
      <c r="Q155" s="235"/>
      <c r="R155" s="150"/>
      <c r="T155" s="151" t="s">
        <v>5</v>
      </c>
      <c r="U155" s="41" t="s">
        <v>43</v>
      </c>
      <c r="V155" s="152">
        <v>0</v>
      </c>
      <c r="W155" s="152">
        <f t="shared" si="0"/>
        <v>0</v>
      </c>
      <c r="X155" s="152">
        <v>0</v>
      </c>
      <c r="Y155" s="152">
        <f t="shared" si="1"/>
        <v>0</v>
      </c>
      <c r="Z155" s="152">
        <v>0</v>
      </c>
      <c r="AA155" s="153">
        <f t="shared" si="2"/>
        <v>0</v>
      </c>
      <c r="AR155" s="19" t="s">
        <v>235</v>
      </c>
      <c r="AT155" s="19" t="s">
        <v>207</v>
      </c>
      <c r="AU155" s="19" t="s">
        <v>91</v>
      </c>
      <c r="AY155" s="19" t="s">
        <v>206</v>
      </c>
      <c r="BE155" s="154">
        <f t="shared" si="3"/>
        <v>0</v>
      </c>
      <c r="BF155" s="154">
        <f t="shared" si="4"/>
        <v>0</v>
      </c>
      <c r="BG155" s="154">
        <f t="shared" si="5"/>
        <v>0</v>
      </c>
      <c r="BH155" s="154">
        <f t="shared" si="6"/>
        <v>0</v>
      </c>
      <c r="BI155" s="154">
        <f t="shared" si="7"/>
        <v>0</v>
      </c>
      <c r="BJ155" s="19" t="s">
        <v>87</v>
      </c>
      <c r="BK155" s="155">
        <f t="shared" si="8"/>
        <v>0</v>
      </c>
      <c r="BL155" s="19" t="s">
        <v>235</v>
      </c>
      <c r="BM155" s="19" t="s">
        <v>294</v>
      </c>
    </row>
    <row r="156" spans="2:65" s="10" customFormat="1" ht="22.35" customHeight="1" x14ac:dyDescent="0.3">
      <c r="B156" s="134"/>
      <c r="C156" s="135"/>
      <c r="D156" s="144" t="s">
        <v>651</v>
      </c>
      <c r="E156" s="144"/>
      <c r="F156" s="144"/>
      <c r="G156" s="144"/>
      <c r="H156" s="144"/>
      <c r="I156" s="144"/>
      <c r="J156" s="144"/>
      <c r="K156" s="144"/>
      <c r="L156" s="144"/>
      <c r="M156" s="144"/>
      <c r="N156" s="240"/>
      <c r="O156" s="239"/>
      <c r="P156" s="239"/>
      <c r="Q156" s="239"/>
      <c r="R156" s="137"/>
      <c r="T156" s="138"/>
      <c r="U156" s="135"/>
      <c r="V156" s="135"/>
      <c r="W156" s="139">
        <f>SUM(W157:W163)</f>
        <v>0</v>
      </c>
      <c r="X156" s="135"/>
      <c r="Y156" s="139">
        <f>SUM(Y157:Y163)</f>
        <v>0</v>
      </c>
      <c r="Z156" s="135"/>
      <c r="AA156" s="140">
        <f>SUM(AA157:AA163)</f>
        <v>0</v>
      </c>
      <c r="AR156" s="141" t="s">
        <v>87</v>
      </c>
      <c r="AT156" s="142" t="s">
        <v>75</v>
      </c>
      <c r="AU156" s="142" t="s">
        <v>87</v>
      </c>
      <c r="AY156" s="141" t="s">
        <v>206</v>
      </c>
      <c r="BK156" s="143">
        <f>SUM(BK157:BK163)</f>
        <v>0</v>
      </c>
    </row>
    <row r="157" spans="2:65" s="1" customFormat="1" ht="54.75" customHeight="1" x14ac:dyDescent="0.3">
      <c r="B157" s="145"/>
      <c r="C157" s="146" t="s">
        <v>252</v>
      </c>
      <c r="D157" s="146" t="s">
        <v>207</v>
      </c>
      <c r="E157" s="147" t="s">
        <v>701</v>
      </c>
      <c r="F157" s="233" t="s">
        <v>3175</v>
      </c>
      <c r="G157" s="233"/>
      <c r="H157" s="233"/>
      <c r="I157" s="233"/>
      <c r="J157" s="148" t="s">
        <v>210</v>
      </c>
      <c r="K157" s="149">
        <v>800</v>
      </c>
      <c r="L157" s="234"/>
      <c r="M157" s="234"/>
      <c r="N157" s="235"/>
      <c r="O157" s="235"/>
      <c r="P157" s="235"/>
      <c r="Q157" s="235"/>
      <c r="R157" s="150"/>
      <c r="T157" s="151" t="s">
        <v>5</v>
      </c>
      <c r="U157" s="41" t="s">
        <v>43</v>
      </c>
      <c r="V157" s="152">
        <v>0</v>
      </c>
      <c r="W157" s="152">
        <f t="shared" ref="W157:W163" si="9">V157*K157</f>
        <v>0</v>
      </c>
      <c r="X157" s="152">
        <v>0</v>
      </c>
      <c r="Y157" s="152">
        <f t="shared" ref="Y157:Y163" si="10">X157*K157</f>
        <v>0</v>
      </c>
      <c r="Z157" s="152">
        <v>0</v>
      </c>
      <c r="AA157" s="153">
        <f t="shared" ref="AA157:AA163" si="11">Z157*K157</f>
        <v>0</v>
      </c>
      <c r="AR157" s="19" t="s">
        <v>235</v>
      </c>
      <c r="AT157" s="19" t="s">
        <v>207</v>
      </c>
      <c r="AU157" s="19" t="s">
        <v>91</v>
      </c>
      <c r="AY157" s="19" t="s">
        <v>206</v>
      </c>
      <c r="BE157" s="154">
        <f t="shared" ref="BE157:BE163" si="12">IF(U157="základná",N157,0)</f>
        <v>0</v>
      </c>
      <c r="BF157" s="154">
        <f t="shared" ref="BF157:BF163" si="13">IF(U157="znížená",N157,0)</f>
        <v>0</v>
      </c>
      <c r="BG157" s="154">
        <f t="shared" ref="BG157:BG163" si="14">IF(U157="zákl. prenesená",N157,0)</f>
        <v>0</v>
      </c>
      <c r="BH157" s="154">
        <f t="shared" ref="BH157:BH163" si="15">IF(U157="zníž. prenesená",N157,0)</f>
        <v>0</v>
      </c>
      <c r="BI157" s="154">
        <f t="shared" ref="BI157:BI163" si="16">IF(U157="nulová",N157,0)</f>
        <v>0</v>
      </c>
      <c r="BJ157" s="19" t="s">
        <v>87</v>
      </c>
      <c r="BK157" s="155">
        <f t="shared" ref="BK157:BK163" si="17">ROUND(L157*K157,3)</f>
        <v>0</v>
      </c>
      <c r="BL157" s="19" t="s">
        <v>235</v>
      </c>
      <c r="BM157" s="19" t="s">
        <v>297</v>
      </c>
    </row>
    <row r="158" spans="2:65" s="1" customFormat="1" ht="63.75" customHeight="1" x14ac:dyDescent="0.3">
      <c r="B158" s="145"/>
      <c r="C158" s="156" t="s">
        <v>298</v>
      </c>
      <c r="D158" s="156" t="s">
        <v>214</v>
      </c>
      <c r="E158" s="157" t="s">
        <v>702</v>
      </c>
      <c r="F158" s="236" t="s">
        <v>703</v>
      </c>
      <c r="G158" s="236"/>
      <c r="H158" s="236"/>
      <c r="I158" s="236"/>
      <c r="J158" s="158" t="s">
        <v>210</v>
      </c>
      <c r="K158" s="159">
        <v>820</v>
      </c>
      <c r="L158" s="237"/>
      <c r="M158" s="237"/>
      <c r="N158" s="238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 t="shared" si="9"/>
        <v>0</v>
      </c>
      <c r="X158" s="152">
        <v>0</v>
      </c>
      <c r="Y158" s="152">
        <f t="shared" si="10"/>
        <v>0</v>
      </c>
      <c r="Z158" s="152">
        <v>0</v>
      </c>
      <c r="AA158" s="153">
        <f t="shared" si="11"/>
        <v>0</v>
      </c>
      <c r="AR158" s="19" t="s">
        <v>262</v>
      </c>
      <c r="AT158" s="19" t="s">
        <v>214</v>
      </c>
      <c r="AU158" s="19" t="s">
        <v>91</v>
      </c>
      <c r="AY158" s="19" t="s">
        <v>206</v>
      </c>
      <c r="BE158" s="154">
        <f t="shared" si="12"/>
        <v>0</v>
      </c>
      <c r="BF158" s="154">
        <f t="shared" si="13"/>
        <v>0</v>
      </c>
      <c r="BG158" s="154">
        <f t="shared" si="14"/>
        <v>0</v>
      </c>
      <c r="BH158" s="154">
        <f t="shared" si="15"/>
        <v>0</v>
      </c>
      <c r="BI158" s="154">
        <f t="shared" si="16"/>
        <v>0</v>
      </c>
      <c r="BJ158" s="19" t="s">
        <v>87</v>
      </c>
      <c r="BK158" s="155">
        <f t="shared" si="17"/>
        <v>0</v>
      </c>
      <c r="BL158" s="19" t="s">
        <v>235</v>
      </c>
      <c r="BM158" s="19" t="s">
        <v>301</v>
      </c>
    </row>
    <row r="159" spans="2:65" s="1" customFormat="1" ht="41.25" customHeight="1" x14ac:dyDescent="0.3">
      <c r="B159" s="145"/>
      <c r="C159" s="146" t="s">
        <v>255</v>
      </c>
      <c r="D159" s="146" t="s">
        <v>207</v>
      </c>
      <c r="E159" s="147" t="s">
        <v>704</v>
      </c>
      <c r="F159" s="233" t="s">
        <v>3176</v>
      </c>
      <c r="G159" s="233"/>
      <c r="H159" s="233"/>
      <c r="I159" s="233"/>
      <c r="J159" s="148" t="s">
        <v>210</v>
      </c>
      <c r="K159" s="149">
        <v>194.89</v>
      </c>
      <c r="L159" s="234"/>
      <c r="M159" s="234"/>
      <c r="N159" s="235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 t="shared" si="9"/>
        <v>0</v>
      </c>
      <c r="X159" s="152">
        <v>0</v>
      </c>
      <c r="Y159" s="152">
        <f t="shared" si="10"/>
        <v>0</v>
      </c>
      <c r="Z159" s="152">
        <v>0</v>
      </c>
      <c r="AA159" s="153">
        <f t="shared" si="11"/>
        <v>0</v>
      </c>
      <c r="AR159" s="19" t="s">
        <v>235</v>
      </c>
      <c r="AT159" s="19" t="s">
        <v>207</v>
      </c>
      <c r="AU159" s="19" t="s">
        <v>91</v>
      </c>
      <c r="AY159" s="19" t="s">
        <v>206</v>
      </c>
      <c r="BE159" s="154">
        <f t="shared" si="12"/>
        <v>0</v>
      </c>
      <c r="BF159" s="154">
        <f t="shared" si="13"/>
        <v>0</v>
      </c>
      <c r="BG159" s="154">
        <f t="shared" si="14"/>
        <v>0</v>
      </c>
      <c r="BH159" s="154">
        <f t="shared" si="15"/>
        <v>0</v>
      </c>
      <c r="BI159" s="154">
        <f t="shared" si="16"/>
        <v>0</v>
      </c>
      <c r="BJ159" s="19" t="s">
        <v>87</v>
      </c>
      <c r="BK159" s="155">
        <f t="shared" si="17"/>
        <v>0</v>
      </c>
      <c r="BL159" s="19" t="s">
        <v>235</v>
      </c>
      <c r="BM159" s="19" t="s">
        <v>304</v>
      </c>
    </row>
    <row r="160" spans="2:65" s="1" customFormat="1" ht="51" customHeight="1" x14ac:dyDescent="0.3">
      <c r="B160" s="145"/>
      <c r="C160" s="156" t="s">
        <v>305</v>
      </c>
      <c r="D160" s="156" t="s">
        <v>214</v>
      </c>
      <c r="E160" s="157" t="s">
        <v>705</v>
      </c>
      <c r="F160" s="236" t="s">
        <v>706</v>
      </c>
      <c r="G160" s="236"/>
      <c r="H160" s="236"/>
      <c r="I160" s="236"/>
      <c r="J160" s="158" t="s">
        <v>210</v>
      </c>
      <c r="K160" s="159">
        <v>204.89</v>
      </c>
      <c r="L160" s="237"/>
      <c r="M160" s="237"/>
      <c r="N160" s="238"/>
      <c r="O160" s="235"/>
      <c r="P160" s="235"/>
      <c r="Q160" s="235"/>
      <c r="R160" s="150"/>
      <c r="T160" s="151" t="s">
        <v>5</v>
      </c>
      <c r="U160" s="41" t="s">
        <v>43</v>
      </c>
      <c r="V160" s="152">
        <v>0</v>
      </c>
      <c r="W160" s="152">
        <f t="shared" si="9"/>
        <v>0</v>
      </c>
      <c r="X160" s="152">
        <v>0</v>
      </c>
      <c r="Y160" s="152">
        <f t="shared" si="10"/>
        <v>0</v>
      </c>
      <c r="Z160" s="152">
        <v>0</v>
      </c>
      <c r="AA160" s="153">
        <f t="shared" si="11"/>
        <v>0</v>
      </c>
      <c r="AR160" s="19" t="s">
        <v>262</v>
      </c>
      <c r="AT160" s="19" t="s">
        <v>214</v>
      </c>
      <c r="AU160" s="19" t="s">
        <v>91</v>
      </c>
      <c r="AY160" s="19" t="s">
        <v>206</v>
      </c>
      <c r="BE160" s="154">
        <f t="shared" si="12"/>
        <v>0</v>
      </c>
      <c r="BF160" s="154">
        <f t="shared" si="13"/>
        <v>0</v>
      </c>
      <c r="BG160" s="154">
        <f t="shared" si="14"/>
        <v>0</v>
      </c>
      <c r="BH160" s="154">
        <f t="shared" si="15"/>
        <v>0</v>
      </c>
      <c r="BI160" s="154">
        <f t="shared" si="16"/>
        <v>0</v>
      </c>
      <c r="BJ160" s="19" t="s">
        <v>87</v>
      </c>
      <c r="BK160" s="155">
        <f t="shared" si="17"/>
        <v>0</v>
      </c>
      <c r="BL160" s="19" t="s">
        <v>235</v>
      </c>
      <c r="BM160" s="19" t="s">
        <v>308</v>
      </c>
    </row>
    <row r="161" spans="2:65" s="1" customFormat="1" ht="25.5" customHeight="1" x14ac:dyDescent="0.3">
      <c r="B161" s="145"/>
      <c r="C161" s="146" t="s">
        <v>259</v>
      </c>
      <c r="D161" s="146" t="s">
        <v>207</v>
      </c>
      <c r="E161" s="147" t="s">
        <v>707</v>
      </c>
      <c r="F161" s="233" t="s">
        <v>708</v>
      </c>
      <c r="G161" s="233"/>
      <c r="H161" s="233"/>
      <c r="I161" s="233"/>
      <c r="J161" s="148" t="s">
        <v>217</v>
      </c>
      <c r="K161" s="149">
        <v>184.3</v>
      </c>
      <c r="L161" s="234"/>
      <c r="M161" s="234"/>
      <c r="N161" s="235"/>
      <c r="O161" s="235"/>
      <c r="P161" s="235"/>
      <c r="Q161" s="235"/>
      <c r="R161" s="150"/>
      <c r="T161" s="151" t="s">
        <v>5</v>
      </c>
      <c r="U161" s="41" t="s">
        <v>43</v>
      </c>
      <c r="V161" s="152">
        <v>0</v>
      </c>
      <c r="W161" s="152">
        <f t="shared" si="9"/>
        <v>0</v>
      </c>
      <c r="X161" s="152">
        <v>0</v>
      </c>
      <c r="Y161" s="152">
        <f t="shared" si="10"/>
        <v>0</v>
      </c>
      <c r="Z161" s="152">
        <v>0</v>
      </c>
      <c r="AA161" s="153">
        <f t="shared" si="11"/>
        <v>0</v>
      </c>
      <c r="AR161" s="19" t="s">
        <v>235</v>
      </c>
      <c r="AT161" s="19" t="s">
        <v>207</v>
      </c>
      <c r="AU161" s="19" t="s">
        <v>91</v>
      </c>
      <c r="AY161" s="19" t="s">
        <v>206</v>
      </c>
      <c r="BE161" s="154">
        <f t="shared" si="12"/>
        <v>0</v>
      </c>
      <c r="BF161" s="154">
        <f t="shared" si="13"/>
        <v>0</v>
      </c>
      <c r="BG161" s="154">
        <f t="shared" si="14"/>
        <v>0</v>
      </c>
      <c r="BH161" s="154">
        <f t="shared" si="15"/>
        <v>0</v>
      </c>
      <c r="BI161" s="154">
        <f t="shared" si="16"/>
        <v>0</v>
      </c>
      <c r="BJ161" s="19" t="s">
        <v>87</v>
      </c>
      <c r="BK161" s="155">
        <f t="shared" si="17"/>
        <v>0</v>
      </c>
      <c r="BL161" s="19" t="s">
        <v>235</v>
      </c>
      <c r="BM161" s="19" t="s">
        <v>330</v>
      </c>
    </row>
    <row r="162" spans="2:65" s="1" customFormat="1" ht="16.5" customHeight="1" x14ac:dyDescent="0.3">
      <c r="B162" s="145"/>
      <c r="C162" s="156" t="s">
        <v>312</v>
      </c>
      <c r="D162" s="156" t="s">
        <v>214</v>
      </c>
      <c r="E162" s="157" t="s">
        <v>709</v>
      </c>
      <c r="F162" s="236" t="s">
        <v>710</v>
      </c>
      <c r="G162" s="236"/>
      <c r="H162" s="236"/>
      <c r="I162" s="236"/>
      <c r="J162" s="158" t="s">
        <v>217</v>
      </c>
      <c r="K162" s="159">
        <v>184.3</v>
      </c>
      <c r="L162" s="237"/>
      <c r="M162" s="237"/>
      <c r="N162" s="238"/>
      <c r="O162" s="235"/>
      <c r="P162" s="235"/>
      <c r="Q162" s="235"/>
      <c r="R162" s="150"/>
      <c r="T162" s="151" t="s">
        <v>5</v>
      </c>
      <c r="U162" s="41" t="s">
        <v>43</v>
      </c>
      <c r="V162" s="152">
        <v>0</v>
      </c>
      <c r="W162" s="152">
        <f t="shared" si="9"/>
        <v>0</v>
      </c>
      <c r="X162" s="152">
        <v>0</v>
      </c>
      <c r="Y162" s="152">
        <f t="shared" si="10"/>
        <v>0</v>
      </c>
      <c r="Z162" s="152">
        <v>0</v>
      </c>
      <c r="AA162" s="153">
        <f t="shared" si="11"/>
        <v>0</v>
      </c>
      <c r="AR162" s="19" t="s">
        <v>262</v>
      </c>
      <c r="AT162" s="19" t="s">
        <v>214</v>
      </c>
      <c r="AU162" s="19" t="s">
        <v>91</v>
      </c>
      <c r="AY162" s="19" t="s">
        <v>206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9" t="s">
        <v>87</v>
      </c>
      <c r="BK162" s="155">
        <f t="shared" si="17"/>
        <v>0</v>
      </c>
      <c r="BL162" s="19" t="s">
        <v>235</v>
      </c>
      <c r="BM162" s="19" t="s">
        <v>333</v>
      </c>
    </row>
    <row r="163" spans="2:65" s="1" customFormat="1" ht="25.5" customHeight="1" x14ac:dyDescent="0.3">
      <c r="B163" s="145"/>
      <c r="C163" s="146" t="s">
        <v>262</v>
      </c>
      <c r="D163" s="146" t="s">
        <v>207</v>
      </c>
      <c r="E163" s="147" t="s">
        <v>711</v>
      </c>
      <c r="F163" s="233" t="s">
        <v>712</v>
      </c>
      <c r="G163" s="233"/>
      <c r="H163" s="233"/>
      <c r="I163" s="233"/>
      <c r="J163" s="148" t="s">
        <v>329</v>
      </c>
      <c r="K163" s="149">
        <v>7.2750000000000004</v>
      </c>
      <c r="L163" s="234"/>
      <c r="M163" s="234"/>
      <c r="N163" s="235"/>
      <c r="O163" s="235"/>
      <c r="P163" s="235"/>
      <c r="Q163" s="235"/>
      <c r="R163" s="150"/>
      <c r="T163" s="151" t="s">
        <v>5</v>
      </c>
      <c r="U163" s="160" t="s">
        <v>43</v>
      </c>
      <c r="V163" s="161">
        <v>0</v>
      </c>
      <c r="W163" s="161">
        <f t="shared" si="9"/>
        <v>0</v>
      </c>
      <c r="X163" s="161">
        <v>0</v>
      </c>
      <c r="Y163" s="161">
        <f t="shared" si="10"/>
        <v>0</v>
      </c>
      <c r="Z163" s="161">
        <v>0</v>
      </c>
      <c r="AA163" s="162">
        <f t="shared" si="11"/>
        <v>0</v>
      </c>
      <c r="AR163" s="19" t="s">
        <v>235</v>
      </c>
      <c r="AT163" s="19" t="s">
        <v>207</v>
      </c>
      <c r="AU163" s="19" t="s">
        <v>91</v>
      </c>
      <c r="AY163" s="19" t="s">
        <v>206</v>
      </c>
      <c r="BE163" s="154">
        <f t="shared" si="12"/>
        <v>0</v>
      </c>
      <c r="BF163" s="154">
        <f t="shared" si="13"/>
        <v>0</v>
      </c>
      <c r="BG163" s="154">
        <f t="shared" si="14"/>
        <v>0</v>
      </c>
      <c r="BH163" s="154">
        <f t="shared" si="15"/>
        <v>0</v>
      </c>
      <c r="BI163" s="154">
        <f t="shared" si="16"/>
        <v>0</v>
      </c>
      <c r="BJ163" s="19" t="s">
        <v>87</v>
      </c>
      <c r="BK163" s="155">
        <f t="shared" si="17"/>
        <v>0</v>
      </c>
      <c r="BL163" s="19" t="s">
        <v>235</v>
      </c>
      <c r="BM163" s="19" t="s">
        <v>337</v>
      </c>
    </row>
    <row r="164" spans="2:65" s="1" customFormat="1" ht="6.95" customHeight="1" x14ac:dyDescent="0.3">
      <c r="B164" s="56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8"/>
    </row>
  </sheetData>
  <mergeCells count="171">
    <mergeCell ref="H1:K1"/>
    <mergeCell ref="S2:AC2"/>
    <mergeCell ref="F162:I162"/>
    <mergeCell ref="L162:M162"/>
    <mergeCell ref="N162:Q162"/>
    <mergeCell ref="F163:I163"/>
    <mergeCell ref="L163:M163"/>
    <mergeCell ref="N163:Q163"/>
    <mergeCell ref="N122:Q122"/>
    <mergeCell ref="N123:Q123"/>
    <mergeCell ref="N124:Q124"/>
    <mergeCell ref="N126:Q126"/>
    <mergeCell ref="N128:Q128"/>
    <mergeCell ref="N130:Q130"/>
    <mergeCell ref="N131:Q131"/>
    <mergeCell ref="N132:Q132"/>
    <mergeCell ref="N136:Q136"/>
    <mergeCell ref="N156:Q156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5:I125"/>
    <mergeCell ref="L125:M125"/>
    <mergeCell ref="N125:Q125"/>
    <mergeCell ref="F127:I127"/>
    <mergeCell ref="L127:M127"/>
    <mergeCell ref="N127:Q127"/>
    <mergeCell ref="F129:I129"/>
    <mergeCell ref="L129:M129"/>
    <mergeCell ref="N129:Q129"/>
    <mergeCell ref="F113:P113"/>
    <mergeCell ref="F112:P112"/>
    <mergeCell ref="F114:P114"/>
    <mergeCell ref="M116:P116"/>
    <mergeCell ref="M118:Q118"/>
    <mergeCell ref="M119:Q119"/>
    <mergeCell ref="F121:I121"/>
    <mergeCell ref="L121:M121"/>
    <mergeCell ref="N121:Q121"/>
    <mergeCell ref="N95:Q95"/>
    <mergeCell ref="N96:Q96"/>
    <mergeCell ref="N97:Q97"/>
    <mergeCell ref="N98:Q98"/>
    <mergeCell ref="N99:Q99"/>
    <mergeCell ref="N101:Q101"/>
    <mergeCell ref="L103:Q103"/>
    <mergeCell ref="C109:Q109"/>
    <mergeCell ref="F111:P111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2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70"/>
  <sheetViews>
    <sheetView showGridLines="0" workbookViewId="0">
      <pane ySplit="1" topLeftCell="A2" activePane="bottomLeft" state="frozen"/>
      <selection pane="bottomLeft" activeCell="S279" sqref="S27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106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172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174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175</v>
      </c>
      <c r="E9" s="33"/>
      <c r="F9" s="178" t="s">
        <v>713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ROUND((SUM(BG114:BG115)+SUM(BG135:BG269)), 2)</f>
        <v>0</v>
      </c>
      <c r="I36" s="219"/>
      <c r="J36" s="219"/>
      <c r="K36" s="33"/>
      <c r="L36" s="33"/>
      <c r="M36" s="222"/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ROUND((SUM(BH114:BH115)+SUM(BH135:BH269)), 2)</f>
        <v>0</v>
      </c>
      <c r="I37" s="219"/>
      <c r="J37" s="219"/>
      <c r="K37" s="33"/>
      <c r="L37" s="33"/>
      <c r="M37" s="222"/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ROUND((SUM(BI114:BI115)+SUM(BI135:BI269)), 2)</f>
        <v>0</v>
      </c>
      <c r="I38" s="219"/>
      <c r="J38" s="219"/>
      <c r="K38" s="33"/>
      <c r="L38" s="33"/>
      <c r="M38" s="222"/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172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174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175</v>
      </c>
      <c r="D81" s="33"/>
      <c r="E81" s="33"/>
      <c r="F81" s="190" t="str">
        <f>F9</f>
        <v>D. - Ostatné stavebné práce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184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714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185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8" customFormat="1" ht="19.899999999999999" customHeight="1" x14ac:dyDescent="0.3">
      <c r="B94" s="122"/>
      <c r="C94" s="95"/>
      <c r="D94" s="123" t="s">
        <v>187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8" customFormat="1" ht="19.899999999999999" customHeight="1" x14ac:dyDescent="0.3">
      <c r="B95" s="122"/>
      <c r="C95" s="95"/>
      <c r="D95" s="123" t="s">
        <v>463</v>
      </c>
      <c r="E95" s="95"/>
      <c r="F95" s="95"/>
      <c r="G95" s="95"/>
      <c r="H95" s="95"/>
      <c r="I95" s="95"/>
      <c r="J95" s="95"/>
      <c r="K95" s="95"/>
      <c r="L95" s="95"/>
      <c r="M95" s="95"/>
      <c r="N95" s="205"/>
      <c r="O95" s="206"/>
      <c r="P95" s="206"/>
      <c r="Q95" s="206"/>
      <c r="R95" s="124"/>
    </row>
    <row r="96" spans="2:47" s="8" customFormat="1" ht="19.899999999999999" customHeight="1" x14ac:dyDescent="0.3">
      <c r="B96" s="122"/>
      <c r="C96" s="95"/>
      <c r="D96" s="123" t="s">
        <v>715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18" s="7" customFormat="1" ht="24.95" customHeight="1" x14ac:dyDescent="0.3">
      <c r="B97" s="118"/>
      <c r="C97" s="119"/>
      <c r="D97" s="120" t="s">
        <v>188</v>
      </c>
      <c r="E97" s="119"/>
      <c r="F97" s="119"/>
      <c r="G97" s="119"/>
      <c r="H97" s="119"/>
      <c r="I97" s="119"/>
      <c r="J97" s="119"/>
      <c r="K97" s="119"/>
      <c r="L97" s="119"/>
      <c r="M97" s="119"/>
      <c r="N97" s="228"/>
      <c r="O97" s="229"/>
      <c r="P97" s="229"/>
      <c r="Q97" s="229"/>
      <c r="R97" s="121"/>
    </row>
    <row r="98" spans="2:18" s="8" customFormat="1" ht="19.899999999999999" customHeight="1" x14ac:dyDescent="0.3">
      <c r="B98" s="122"/>
      <c r="C98" s="95"/>
      <c r="D98" s="123" t="s">
        <v>716</v>
      </c>
      <c r="E98" s="95"/>
      <c r="F98" s="95"/>
      <c r="G98" s="95"/>
      <c r="H98" s="95"/>
      <c r="I98" s="95"/>
      <c r="J98" s="95"/>
      <c r="K98" s="95"/>
      <c r="L98" s="95"/>
      <c r="M98" s="95"/>
      <c r="N98" s="205"/>
      <c r="O98" s="206"/>
      <c r="P98" s="206"/>
      <c r="Q98" s="206"/>
      <c r="R98" s="124"/>
    </row>
    <row r="99" spans="2:18" s="8" customFormat="1" ht="14.85" customHeight="1" x14ac:dyDescent="0.3">
      <c r="B99" s="122"/>
      <c r="C99" s="95"/>
      <c r="D99" s="123" t="s">
        <v>649</v>
      </c>
      <c r="E99" s="95"/>
      <c r="F99" s="95"/>
      <c r="G99" s="95"/>
      <c r="H99" s="95"/>
      <c r="I99" s="95"/>
      <c r="J99" s="95"/>
      <c r="K99" s="95"/>
      <c r="L99" s="95"/>
      <c r="M99" s="95"/>
      <c r="N99" s="205"/>
      <c r="O99" s="206"/>
      <c r="P99" s="206"/>
      <c r="Q99" s="206"/>
      <c r="R99" s="124"/>
    </row>
    <row r="100" spans="2:18" s="8" customFormat="1" ht="14.85" customHeight="1" x14ac:dyDescent="0.3">
      <c r="B100" s="122"/>
      <c r="C100" s="95"/>
      <c r="D100" s="123" t="s">
        <v>651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05"/>
      <c r="O100" s="206"/>
      <c r="P100" s="206"/>
      <c r="Q100" s="206"/>
      <c r="R100" s="124"/>
    </row>
    <row r="101" spans="2:18" s="8" customFormat="1" ht="19.899999999999999" customHeight="1" x14ac:dyDescent="0.3">
      <c r="B101" s="122"/>
      <c r="C101" s="95"/>
      <c r="D101" s="123" t="s">
        <v>189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05"/>
      <c r="O101" s="206"/>
      <c r="P101" s="206"/>
      <c r="Q101" s="206"/>
      <c r="R101" s="124"/>
    </row>
    <row r="102" spans="2:18" s="8" customFormat="1" ht="14.85" customHeight="1" x14ac:dyDescent="0.3">
      <c r="B102" s="122"/>
      <c r="C102" s="95"/>
      <c r="D102" s="123" t="s">
        <v>717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05"/>
      <c r="O102" s="206"/>
      <c r="P102" s="206"/>
      <c r="Q102" s="206"/>
      <c r="R102" s="124"/>
    </row>
    <row r="103" spans="2:18" s="8" customFormat="1" ht="14.85" customHeight="1" x14ac:dyDescent="0.3">
      <c r="B103" s="122"/>
      <c r="C103" s="95"/>
      <c r="D103" s="123" t="s">
        <v>718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05"/>
      <c r="O103" s="206"/>
      <c r="P103" s="206"/>
      <c r="Q103" s="206"/>
      <c r="R103" s="124"/>
    </row>
    <row r="104" spans="2:18" s="8" customFormat="1" ht="14.85" customHeight="1" x14ac:dyDescent="0.3">
      <c r="B104" s="122"/>
      <c r="C104" s="95"/>
      <c r="D104" s="123" t="s">
        <v>466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05"/>
      <c r="O104" s="206"/>
      <c r="P104" s="206"/>
      <c r="Q104" s="206"/>
      <c r="R104" s="124"/>
    </row>
    <row r="105" spans="2:18" s="8" customFormat="1" ht="14.85" customHeight="1" x14ac:dyDescent="0.3">
      <c r="B105" s="122"/>
      <c r="C105" s="95"/>
      <c r="D105" s="123" t="s">
        <v>719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05"/>
      <c r="O105" s="206"/>
      <c r="P105" s="206"/>
      <c r="Q105" s="206"/>
      <c r="R105" s="124"/>
    </row>
    <row r="106" spans="2:18" s="8" customFormat="1" ht="19.899999999999999" customHeight="1" x14ac:dyDescent="0.3">
      <c r="B106" s="122"/>
      <c r="C106" s="95"/>
      <c r="D106" s="123" t="s">
        <v>720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05"/>
      <c r="O106" s="206"/>
      <c r="P106" s="206"/>
      <c r="Q106" s="206"/>
      <c r="R106" s="124"/>
    </row>
    <row r="107" spans="2:18" s="8" customFormat="1" ht="14.85" customHeight="1" x14ac:dyDescent="0.3">
      <c r="B107" s="122"/>
      <c r="C107" s="95"/>
      <c r="D107" s="123" t="s">
        <v>721</v>
      </c>
      <c r="E107" s="95"/>
      <c r="F107" s="95"/>
      <c r="G107" s="95"/>
      <c r="H107" s="95"/>
      <c r="I107" s="95"/>
      <c r="J107" s="95"/>
      <c r="K107" s="95"/>
      <c r="L107" s="95"/>
      <c r="M107" s="95"/>
      <c r="N107" s="205"/>
      <c r="O107" s="206"/>
      <c r="P107" s="206"/>
      <c r="Q107" s="206"/>
      <c r="R107" s="124"/>
    </row>
    <row r="108" spans="2:18" s="8" customFormat="1" ht="19.899999999999999" customHeight="1" x14ac:dyDescent="0.3">
      <c r="B108" s="122"/>
      <c r="C108" s="95"/>
      <c r="D108" s="123" t="s">
        <v>467</v>
      </c>
      <c r="E108" s="95"/>
      <c r="F108" s="95"/>
      <c r="G108" s="95"/>
      <c r="H108" s="95"/>
      <c r="I108" s="95"/>
      <c r="J108" s="95"/>
      <c r="K108" s="95"/>
      <c r="L108" s="95"/>
      <c r="M108" s="95"/>
      <c r="N108" s="205"/>
      <c r="O108" s="206"/>
      <c r="P108" s="206"/>
      <c r="Q108" s="206"/>
      <c r="R108" s="124"/>
    </row>
    <row r="109" spans="2:18" s="8" customFormat="1" ht="14.85" customHeight="1" x14ac:dyDescent="0.3">
      <c r="B109" s="122"/>
      <c r="C109" s="95"/>
      <c r="D109" s="123" t="s">
        <v>722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205"/>
      <c r="O109" s="206"/>
      <c r="P109" s="206"/>
      <c r="Q109" s="206"/>
      <c r="R109" s="124"/>
    </row>
    <row r="110" spans="2:18" s="7" customFormat="1" ht="24.95" customHeight="1" x14ac:dyDescent="0.3">
      <c r="B110" s="118"/>
      <c r="C110" s="119"/>
      <c r="D110" s="120" t="s">
        <v>723</v>
      </c>
      <c r="E110" s="119"/>
      <c r="F110" s="119"/>
      <c r="G110" s="119"/>
      <c r="H110" s="119"/>
      <c r="I110" s="119"/>
      <c r="J110" s="119"/>
      <c r="K110" s="119"/>
      <c r="L110" s="119"/>
      <c r="M110" s="119"/>
      <c r="N110" s="228"/>
      <c r="O110" s="229"/>
      <c r="P110" s="229"/>
      <c r="Q110" s="229"/>
      <c r="R110" s="121"/>
    </row>
    <row r="111" spans="2:18" s="8" customFormat="1" ht="19.899999999999999" customHeight="1" x14ac:dyDescent="0.3">
      <c r="B111" s="122"/>
      <c r="C111" s="95"/>
      <c r="D111" s="123" t="s">
        <v>724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205"/>
      <c r="O111" s="206"/>
      <c r="P111" s="206"/>
      <c r="Q111" s="206"/>
      <c r="R111" s="124"/>
    </row>
    <row r="112" spans="2:18" s="8" customFormat="1" ht="19.899999999999999" customHeight="1" x14ac:dyDescent="0.3">
      <c r="B112" s="122"/>
      <c r="C112" s="95"/>
      <c r="D112" s="123" t="s">
        <v>725</v>
      </c>
      <c r="E112" s="95"/>
      <c r="F112" s="95"/>
      <c r="G112" s="95"/>
      <c r="H112" s="95"/>
      <c r="I112" s="95"/>
      <c r="J112" s="95"/>
      <c r="K112" s="95"/>
      <c r="L112" s="95"/>
      <c r="M112" s="95"/>
      <c r="N112" s="205"/>
      <c r="O112" s="206"/>
      <c r="P112" s="206"/>
      <c r="Q112" s="206"/>
      <c r="R112" s="124"/>
    </row>
    <row r="113" spans="2:21" s="1" customFormat="1" ht="21.7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21" s="1" customFormat="1" ht="29.25" customHeight="1" x14ac:dyDescent="0.3">
      <c r="B114" s="32"/>
      <c r="C114" s="117" t="s">
        <v>191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227"/>
      <c r="O114" s="230"/>
      <c r="P114" s="230"/>
      <c r="Q114" s="230"/>
      <c r="R114" s="34"/>
      <c r="T114" s="125"/>
      <c r="U114" s="126" t="s">
        <v>40</v>
      </c>
    </row>
    <row r="115" spans="2:21" s="1" customFormat="1" ht="18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21" s="1" customFormat="1" ht="29.25" customHeight="1" x14ac:dyDescent="0.3">
      <c r="B116" s="32"/>
      <c r="C116" s="108" t="s">
        <v>164</v>
      </c>
      <c r="D116" s="109"/>
      <c r="E116" s="109"/>
      <c r="F116" s="109"/>
      <c r="G116" s="109"/>
      <c r="H116" s="109"/>
      <c r="I116" s="109"/>
      <c r="J116" s="109"/>
      <c r="K116" s="109"/>
      <c r="L116" s="209"/>
      <c r="M116" s="209"/>
      <c r="N116" s="209"/>
      <c r="O116" s="209"/>
      <c r="P116" s="209"/>
      <c r="Q116" s="209"/>
      <c r="R116" s="34"/>
    </row>
    <row r="117" spans="2:21" s="1" customFormat="1" ht="6.95" customHeight="1" x14ac:dyDescent="0.3"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8"/>
    </row>
    <row r="121" spans="2:21" s="1" customFormat="1" ht="6.95" customHeight="1" x14ac:dyDescent="0.3"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1"/>
    </row>
    <row r="122" spans="2:21" s="1" customFormat="1" ht="36.950000000000003" customHeight="1" x14ac:dyDescent="0.3">
      <c r="B122" s="32"/>
      <c r="C122" s="174" t="s">
        <v>192</v>
      </c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34"/>
    </row>
    <row r="123" spans="2:21" s="1" customFormat="1" ht="6.95" customHeight="1" x14ac:dyDescent="0.3"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</row>
    <row r="124" spans="2:21" s="1" customFormat="1" ht="30" customHeight="1" x14ac:dyDescent="0.3">
      <c r="B124" s="32"/>
      <c r="C124" s="29" t="s">
        <v>15</v>
      </c>
      <c r="D124" s="33"/>
      <c r="E124" s="33"/>
      <c r="F124" s="217" t="str">
        <f>F6</f>
        <v>Okresný úrad Košice - okolie, rekonštrukcia a modernizácia objektu</v>
      </c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33"/>
      <c r="R124" s="34"/>
    </row>
    <row r="125" spans="2:21" ht="30" customHeight="1" x14ac:dyDescent="0.3">
      <c r="B125" s="23"/>
      <c r="C125" s="29" t="s">
        <v>171</v>
      </c>
      <c r="D125" s="25"/>
      <c r="E125" s="25"/>
      <c r="F125" s="217" t="s">
        <v>172</v>
      </c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25"/>
      <c r="R125" s="24"/>
    </row>
    <row r="126" spans="2:21" ht="30" customHeight="1" x14ac:dyDescent="0.3">
      <c r="B126" s="23"/>
      <c r="C126" s="29" t="s">
        <v>173</v>
      </c>
      <c r="D126" s="25"/>
      <c r="E126" s="25"/>
      <c r="F126" s="217" t="s">
        <v>174</v>
      </c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25"/>
      <c r="R126" s="24"/>
    </row>
    <row r="127" spans="2:21" s="1" customFormat="1" ht="36.950000000000003" customHeight="1" x14ac:dyDescent="0.3">
      <c r="B127" s="32"/>
      <c r="C127" s="66" t="s">
        <v>175</v>
      </c>
      <c r="D127" s="33"/>
      <c r="E127" s="33"/>
      <c r="F127" s="190" t="str">
        <f>F9</f>
        <v>D. - Ostatné stavebné práce</v>
      </c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33"/>
      <c r="R127" s="34"/>
    </row>
    <row r="128" spans="2:21" s="1" customFormat="1" ht="6.95" customHeight="1" x14ac:dyDescent="0.3"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4"/>
    </row>
    <row r="129" spans="2:65" s="1" customFormat="1" ht="18" customHeight="1" x14ac:dyDescent="0.3">
      <c r="B129" s="32"/>
      <c r="C129" s="29" t="s">
        <v>19</v>
      </c>
      <c r="D129" s="33"/>
      <c r="E129" s="33"/>
      <c r="F129" s="27" t="str">
        <f>F11</f>
        <v>Košice, Hroncova 13, čís. parc.: 2616/1</v>
      </c>
      <c r="G129" s="33"/>
      <c r="H129" s="33"/>
      <c r="I129" s="33"/>
      <c r="J129" s="33"/>
      <c r="K129" s="29" t="s">
        <v>21</v>
      </c>
      <c r="L129" s="33"/>
      <c r="M129" s="220" t="str">
        <f>IF(O11="","",O11)</f>
        <v/>
      </c>
      <c r="N129" s="220"/>
      <c r="O129" s="220"/>
      <c r="P129" s="220"/>
      <c r="Q129" s="33"/>
      <c r="R129" s="34"/>
    </row>
    <row r="130" spans="2:65" s="1" customFormat="1" ht="6.95" customHeight="1" x14ac:dyDescent="0.3"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4"/>
    </row>
    <row r="131" spans="2:65" s="1" customFormat="1" ht="15" x14ac:dyDescent="0.3">
      <c r="B131" s="32"/>
      <c r="C131" s="29" t="s">
        <v>22</v>
      </c>
      <c r="D131" s="33"/>
      <c r="E131" s="33"/>
      <c r="F131" s="27" t="str">
        <f>E14</f>
        <v>Ministerstvo vnútra SR,Pribinova 2, Bratislava</v>
      </c>
      <c r="G131" s="33"/>
      <c r="H131" s="33"/>
      <c r="I131" s="33"/>
      <c r="J131" s="33"/>
      <c r="K131" s="29" t="s">
        <v>29</v>
      </c>
      <c r="L131" s="33"/>
      <c r="M131" s="176" t="str">
        <f>E20</f>
        <v>Cobra Bauart s.r.o. Športová 40, Balog nad Ipľom</v>
      </c>
      <c r="N131" s="176"/>
      <c r="O131" s="176"/>
      <c r="P131" s="176"/>
      <c r="Q131" s="176"/>
      <c r="R131" s="34"/>
    </row>
    <row r="132" spans="2:65" s="1" customFormat="1" ht="14.45" customHeight="1" x14ac:dyDescent="0.3">
      <c r="B132" s="32"/>
      <c r="C132" s="29" t="s">
        <v>27</v>
      </c>
      <c r="D132" s="33"/>
      <c r="E132" s="33"/>
      <c r="F132" s="27" t="str">
        <f>IF(E17="","",E17)</f>
        <v xml:space="preserve"> </v>
      </c>
      <c r="G132" s="33"/>
      <c r="H132" s="33"/>
      <c r="I132" s="33"/>
      <c r="J132" s="33"/>
      <c r="K132" s="29" t="s">
        <v>35</v>
      </c>
      <c r="L132" s="33"/>
      <c r="M132" s="176" t="str">
        <f>E23</f>
        <v xml:space="preserve"> </v>
      </c>
      <c r="N132" s="176"/>
      <c r="O132" s="176"/>
      <c r="P132" s="176"/>
      <c r="Q132" s="176"/>
      <c r="R132" s="34"/>
    </row>
    <row r="133" spans="2:65" s="1" customFormat="1" ht="10.35" customHeight="1" x14ac:dyDescent="0.3"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4"/>
    </row>
    <row r="134" spans="2:65" s="9" customFormat="1" ht="29.25" customHeight="1" x14ac:dyDescent="0.3">
      <c r="B134" s="127"/>
      <c r="C134" s="128" t="s">
        <v>193</v>
      </c>
      <c r="D134" s="129" t="s">
        <v>194</v>
      </c>
      <c r="E134" s="129" t="s">
        <v>58</v>
      </c>
      <c r="F134" s="231" t="s">
        <v>195</v>
      </c>
      <c r="G134" s="231"/>
      <c r="H134" s="231"/>
      <c r="I134" s="231"/>
      <c r="J134" s="129" t="s">
        <v>196</v>
      </c>
      <c r="K134" s="129" t="s">
        <v>197</v>
      </c>
      <c r="L134" s="231" t="s">
        <v>198</v>
      </c>
      <c r="M134" s="231"/>
      <c r="N134" s="231" t="s">
        <v>181</v>
      </c>
      <c r="O134" s="231"/>
      <c r="P134" s="231"/>
      <c r="Q134" s="232"/>
      <c r="R134" s="130"/>
      <c r="T134" s="73" t="s">
        <v>199</v>
      </c>
      <c r="U134" s="74" t="s">
        <v>40</v>
      </c>
      <c r="V134" s="74" t="s">
        <v>200</v>
      </c>
      <c r="W134" s="74" t="s">
        <v>201</v>
      </c>
      <c r="X134" s="74" t="s">
        <v>202</v>
      </c>
      <c r="Y134" s="74" t="s">
        <v>203</v>
      </c>
      <c r="Z134" s="74" t="s">
        <v>204</v>
      </c>
      <c r="AA134" s="75" t="s">
        <v>205</v>
      </c>
    </row>
    <row r="135" spans="2:65" s="1" customFormat="1" ht="29.25" customHeight="1" x14ac:dyDescent="0.35">
      <c r="B135" s="32"/>
      <c r="C135" s="77" t="s">
        <v>177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243"/>
      <c r="O135" s="244"/>
      <c r="P135" s="244"/>
      <c r="Q135" s="244"/>
      <c r="R135" s="34"/>
      <c r="T135" s="76"/>
      <c r="U135" s="48"/>
      <c r="V135" s="48"/>
      <c r="W135" s="131">
        <f>W136+W182+W255</f>
        <v>1.7009999999999998</v>
      </c>
      <c r="X135" s="48"/>
      <c r="Y135" s="131">
        <f>Y136+Y182+Y255</f>
        <v>0</v>
      </c>
      <c r="Z135" s="48"/>
      <c r="AA135" s="132">
        <f>AA136+AA182+AA255</f>
        <v>0.31752000000000002</v>
      </c>
      <c r="AT135" s="19" t="s">
        <v>75</v>
      </c>
      <c r="AU135" s="19" t="s">
        <v>183</v>
      </c>
      <c r="BK135" s="133">
        <f>BK136+BK182+BK255</f>
        <v>0</v>
      </c>
    </row>
    <row r="136" spans="2:65" s="10" customFormat="1" ht="37.35" customHeight="1" x14ac:dyDescent="0.35">
      <c r="B136" s="134"/>
      <c r="C136" s="135"/>
      <c r="D136" s="136" t="s">
        <v>184</v>
      </c>
      <c r="E136" s="136"/>
      <c r="F136" s="136"/>
      <c r="G136" s="136"/>
      <c r="H136" s="136"/>
      <c r="I136" s="136"/>
      <c r="J136" s="136"/>
      <c r="K136" s="136"/>
      <c r="L136" s="136"/>
      <c r="M136" s="136"/>
      <c r="N136" s="245"/>
      <c r="O136" s="228"/>
      <c r="P136" s="228"/>
      <c r="Q136" s="228"/>
      <c r="R136" s="137"/>
      <c r="T136" s="138"/>
      <c r="U136" s="135"/>
      <c r="V136" s="135"/>
      <c r="W136" s="139">
        <f>W137+W143+W145+W158+W180</f>
        <v>0</v>
      </c>
      <c r="X136" s="135"/>
      <c r="Y136" s="139">
        <f>Y137+Y143+Y145+Y158+Y180</f>
        <v>0</v>
      </c>
      <c r="Z136" s="135"/>
      <c r="AA136" s="140">
        <f>AA137+AA143+AA145+AA158+AA180</f>
        <v>0</v>
      </c>
      <c r="AR136" s="141" t="s">
        <v>83</v>
      </c>
      <c r="AT136" s="142" t="s">
        <v>75</v>
      </c>
      <c r="AU136" s="142" t="s">
        <v>76</v>
      </c>
      <c r="AY136" s="141" t="s">
        <v>206</v>
      </c>
      <c r="BK136" s="143">
        <f>BK137+BK143+BK145+BK158+BK180</f>
        <v>0</v>
      </c>
    </row>
    <row r="137" spans="2:65" s="10" customFormat="1" ht="19.899999999999999" customHeight="1" x14ac:dyDescent="0.3">
      <c r="B137" s="134"/>
      <c r="C137" s="135"/>
      <c r="D137" s="144" t="s">
        <v>714</v>
      </c>
      <c r="E137" s="144"/>
      <c r="F137" s="144"/>
      <c r="G137" s="144"/>
      <c r="H137" s="144"/>
      <c r="I137" s="144"/>
      <c r="J137" s="144"/>
      <c r="K137" s="144"/>
      <c r="L137" s="144"/>
      <c r="M137" s="144"/>
      <c r="N137" s="246"/>
      <c r="O137" s="247"/>
      <c r="P137" s="247"/>
      <c r="Q137" s="247"/>
      <c r="R137" s="137"/>
      <c r="T137" s="138"/>
      <c r="U137" s="135"/>
      <c r="V137" s="135"/>
      <c r="W137" s="139">
        <f>SUM(W138:W142)</f>
        <v>0</v>
      </c>
      <c r="X137" s="135"/>
      <c r="Y137" s="139">
        <f>SUM(Y138:Y142)</f>
        <v>0</v>
      </c>
      <c r="Z137" s="135"/>
      <c r="AA137" s="140">
        <f>SUM(AA138:AA142)</f>
        <v>0</v>
      </c>
      <c r="AR137" s="141" t="s">
        <v>83</v>
      </c>
      <c r="AT137" s="142" t="s">
        <v>75</v>
      </c>
      <c r="AU137" s="142" t="s">
        <v>83</v>
      </c>
      <c r="AY137" s="141" t="s">
        <v>206</v>
      </c>
      <c r="BK137" s="143">
        <f>SUM(BK138:BK142)</f>
        <v>0</v>
      </c>
    </row>
    <row r="138" spans="2:65" s="1" customFormat="1" ht="25.5" customHeight="1" x14ac:dyDescent="0.3">
      <c r="B138" s="145"/>
      <c r="C138" s="146" t="s">
        <v>83</v>
      </c>
      <c r="D138" s="146" t="s">
        <v>207</v>
      </c>
      <c r="E138" s="147" t="s">
        <v>726</v>
      </c>
      <c r="F138" s="233" t="s">
        <v>727</v>
      </c>
      <c r="G138" s="233"/>
      <c r="H138" s="233"/>
      <c r="I138" s="233"/>
      <c r="J138" s="148" t="s">
        <v>217</v>
      </c>
      <c r="K138" s="149">
        <v>22.195</v>
      </c>
      <c r="L138" s="234"/>
      <c r="M138" s="234"/>
      <c r="N138" s="235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 t="shared" ref="W138:W142" si="0">V138*K138</f>
        <v>0</v>
      </c>
      <c r="X138" s="152">
        <v>0</v>
      </c>
      <c r="Y138" s="152">
        <f t="shared" ref="Y138:Y142" si="1">X138*K138</f>
        <v>0</v>
      </c>
      <c r="Z138" s="152">
        <v>0</v>
      </c>
      <c r="AA138" s="153">
        <f t="shared" ref="AA138:AA142" si="2">Z138*K138</f>
        <v>0</v>
      </c>
      <c r="AR138" s="19" t="s">
        <v>96</v>
      </c>
      <c r="AT138" s="19" t="s">
        <v>207</v>
      </c>
      <c r="AU138" s="19" t="s">
        <v>87</v>
      </c>
      <c r="AY138" s="19" t="s">
        <v>206</v>
      </c>
      <c r="BE138" s="154">
        <f t="shared" ref="BE138:BE142" si="3">IF(U138="základná",N138,0)</f>
        <v>0</v>
      </c>
      <c r="BF138" s="154">
        <f t="shared" ref="BF138:BF142" si="4">IF(U138="znížená",N138,0)</f>
        <v>0</v>
      </c>
      <c r="BG138" s="154">
        <f t="shared" ref="BG138:BG142" si="5">IF(U138="zákl. prenesená",N138,0)</f>
        <v>0</v>
      </c>
      <c r="BH138" s="154">
        <f t="shared" ref="BH138:BH142" si="6">IF(U138="zníž. prenesená",N138,0)</f>
        <v>0</v>
      </c>
      <c r="BI138" s="154">
        <f t="shared" ref="BI138:BI142" si="7">IF(U138="nulová",N138,0)</f>
        <v>0</v>
      </c>
      <c r="BJ138" s="19" t="s">
        <v>87</v>
      </c>
      <c r="BK138" s="155">
        <f t="shared" ref="BK138:BK142" si="8">ROUND(L138*K138,3)</f>
        <v>0</v>
      </c>
      <c r="BL138" s="19" t="s">
        <v>96</v>
      </c>
      <c r="BM138" s="19" t="s">
        <v>728</v>
      </c>
    </row>
    <row r="139" spans="2:65" s="1" customFormat="1" ht="51" customHeight="1" x14ac:dyDescent="0.3">
      <c r="B139" s="145"/>
      <c r="C139" s="146">
        <v>2</v>
      </c>
      <c r="D139" s="146" t="s">
        <v>207</v>
      </c>
      <c r="E139" s="147" t="s">
        <v>767</v>
      </c>
      <c r="F139" s="233" t="s">
        <v>768</v>
      </c>
      <c r="G139" s="233"/>
      <c r="H139" s="233"/>
      <c r="I139" s="233"/>
      <c r="J139" s="148" t="s">
        <v>210</v>
      </c>
      <c r="K139" s="149">
        <v>14.2</v>
      </c>
      <c r="L139" s="234"/>
      <c r="M139" s="234"/>
      <c r="N139" s="235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96</v>
      </c>
      <c r="AT139" s="19" t="s">
        <v>207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96</v>
      </c>
      <c r="BM139" s="19" t="s">
        <v>239</v>
      </c>
    </row>
    <row r="140" spans="2:65" s="1" customFormat="1" ht="38.25" customHeight="1" x14ac:dyDescent="0.3">
      <c r="B140" s="145"/>
      <c r="C140" s="146">
        <v>3</v>
      </c>
      <c r="D140" s="146" t="s">
        <v>207</v>
      </c>
      <c r="E140" s="147" t="s">
        <v>769</v>
      </c>
      <c r="F140" s="233" t="s">
        <v>770</v>
      </c>
      <c r="G140" s="233"/>
      <c r="H140" s="233"/>
      <c r="I140" s="233"/>
      <c r="J140" s="148" t="s">
        <v>213</v>
      </c>
      <c r="K140" s="149">
        <v>34.787999999999997</v>
      </c>
      <c r="L140" s="234"/>
      <c r="M140" s="234"/>
      <c r="N140" s="235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96</v>
      </c>
      <c r="AT140" s="19" t="s">
        <v>207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96</v>
      </c>
      <c r="BM140" s="19" t="s">
        <v>10</v>
      </c>
    </row>
    <row r="141" spans="2:65" s="1" customFormat="1" ht="25.5" customHeight="1" x14ac:dyDescent="0.3">
      <c r="B141" s="145"/>
      <c r="C141" s="146">
        <v>4</v>
      </c>
      <c r="D141" s="146" t="s">
        <v>207</v>
      </c>
      <c r="E141" s="147" t="s">
        <v>771</v>
      </c>
      <c r="F141" s="233" t="s">
        <v>772</v>
      </c>
      <c r="G141" s="233"/>
      <c r="H141" s="233"/>
      <c r="I141" s="233"/>
      <c r="J141" s="148" t="s">
        <v>217</v>
      </c>
      <c r="K141" s="149">
        <v>63.25</v>
      </c>
      <c r="L141" s="234"/>
      <c r="M141" s="234"/>
      <c r="N141" s="235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si="0"/>
        <v>0</v>
      </c>
      <c r="X141" s="152">
        <v>0</v>
      </c>
      <c r="Y141" s="152">
        <f t="shared" si="1"/>
        <v>0</v>
      </c>
      <c r="Z141" s="152">
        <v>0</v>
      </c>
      <c r="AA141" s="153">
        <f t="shared" si="2"/>
        <v>0</v>
      </c>
      <c r="AR141" s="19" t="s">
        <v>96</v>
      </c>
      <c r="AT141" s="19" t="s">
        <v>207</v>
      </c>
      <c r="AU141" s="19" t="s">
        <v>87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96</v>
      </c>
      <c r="BM141" s="19" t="s">
        <v>245</v>
      </c>
    </row>
    <row r="142" spans="2:65" s="1" customFormat="1" ht="28.5" customHeight="1" x14ac:dyDescent="0.3">
      <c r="B142" s="145"/>
      <c r="C142" s="156">
        <v>5</v>
      </c>
      <c r="D142" s="156" t="s">
        <v>214</v>
      </c>
      <c r="E142" s="157" t="s">
        <v>773</v>
      </c>
      <c r="F142" s="236" t="s">
        <v>3174</v>
      </c>
      <c r="G142" s="236"/>
      <c r="H142" s="236"/>
      <c r="I142" s="236"/>
      <c r="J142" s="158" t="s">
        <v>217</v>
      </c>
      <c r="K142" s="159">
        <v>64</v>
      </c>
      <c r="L142" s="237"/>
      <c r="M142" s="237"/>
      <c r="N142" s="238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 t="shared" si="0"/>
        <v>0</v>
      </c>
      <c r="X142" s="152">
        <v>0</v>
      </c>
      <c r="Y142" s="152">
        <f t="shared" si="1"/>
        <v>0</v>
      </c>
      <c r="Z142" s="152">
        <v>0</v>
      </c>
      <c r="AA142" s="153">
        <f t="shared" si="2"/>
        <v>0</v>
      </c>
      <c r="AR142" s="19" t="s">
        <v>218</v>
      </c>
      <c r="AT142" s="19" t="s">
        <v>214</v>
      </c>
      <c r="AU142" s="19" t="s">
        <v>87</v>
      </c>
      <c r="AY142" s="19" t="s">
        <v>206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87</v>
      </c>
      <c r="BK142" s="155">
        <f t="shared" si="8"/>
        <v>0</v>
      </c>
      <c r="BL142" s="19" t="s">
        <v>96</v>
      </c>
      <c r="BM142" s="19" t="s">
        <v>248</v>
      </c>
    </row>
    <row r="143" spans="2:65" s="10" customFormat="1" ht="29.85" customHeight="1" x14ac:dyDescent="0.3">
      <c r="B143" s="134"/>
      <c r="C143" s="135"/>
      <c r="D143" s="144" t="s">
        <v>185</v>
      </c>
      <c r="E143" s="144"/>
      <c r="F143" s="144"/>
      <c r="G143" s="144"/>
      <c r="H143" s="144"/>
      <c r="I143" s="144"/>
      <c r="J143" s="144"/>
      <c r="K143" s="144"/>
      <c r="L143" s="144"/>
      <c r="M143" s="144"/>
      <c r="N143" s="240"/>
      <c r="O143" s="239"/>
      <c r="P143" s="239"/>
      <c r="Q143" s="239"/>
      <c r="R143" s="137"/>
      <c r="T143" s="138"/>
      <c r="U143" s="135"/>
      <c r="V143" s="135"/>
      <c r="W143" s="139">
        <f>W144</f>
        <v>0</v>
      </c>
      <c r="X143" s="135"/>
      <c r="Y143" s="139">
        <f>Y144</f>
        <v>0</v>
      </c>
      <c r="Z143" s="135"/>
      <c r="AA143" s="140">
        <f>AA144</f>
        <v>0</v>
      </c>
      <c r="AR143" s="141" t="s">
        <v>83</v>
      </c>
      <c r="AT143" s="142" t="s">
        <v>75</v>
      </c>
      <c r="AU143" s="142" t="s">
        <v>83</v>
      </c>
      <c r="AY143" s="141" t="s">
        <v>206</v>
      </c>
      <c r="BK143" s="143">
        <f>BK144</f>
        <v>0</v>
      </c>
    </row>
    <row r="144" spans="2:65" s="1" customFormat="1" ht="25.5" customHeight="1" x14ac:dyDescent="0.3">
      <c r="B144" s="145"/>
      <c r="C144" s="146">
        <v>6</v>
      </c>
      <c r="D144" s="146" t="s">
        <v>207</v>
      </c>
      <c r="E144" s="147" t="s">
        <v>774</v>
      </c>
      <c r="F144" s="233" t="s">
        <v>775</v>
      </c>
      <c r="G144" s="233"/>
      <c r="H144" s="233"/>
      <c r="I144" s="233"/>
      <c r="J144" s="148" t="s">
        <v>213</v>
      </c>
      <c r="K144" s="149">
        <v>3.7320000000000002</v>
      </c>
      <c r="L144" s="234"/>
      <c r="M144" s="234"/>
      <c r="N144" s="235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>V144*K144</f>
        <v>0</v>
      </c>
      <c r="X144" s="152">
        <v>0</v>
      </c>
      <c r="Y144" s="152">
        <f>X144*K144</f>
        <v>0</v>
      </c>
      <c r="Z144" s="152">
        <v>0</v>
      </c>
      <c r="AA144" s="153">
        <f>Z144*K144</f>
        <v>0</v>
      </c>
      <c r="AR144" s="19" t="s">
        <v>96</v>
      </c>
      <c r="AT144" s="19" t="s">
        <v>207</v>
      </c>
      <c r="AU144" s="19" t="s">
        <v>87</v>
      </c>
      <c r="AY144" s="19" t="s">
        <v>206</v>
      </c>
      <c r="BE144" s="154">
        <f>IF(U144="základná",N144,0)</f>
        <v>0</v>
      </c>
      <c r="BF144" s="154">
        <f>IF(U144="znížená",N144,0)</f>
        <v>0</v>
      </c>
      <c r="BG144" s="154">
        <f>IF(U144="zákl. prenesená",N144,0)</f>
        <v>0</v>
      </c>
      <c r="BH144" s="154">
        <f>IF(U144="zníž. prenesená",N144,0)</f>
        <v>0</v>
      </c>
      <c r="BI144" s="154">
        <f>IF(U144="nulová",N144,0)</f>
        <v>0</v>
      </c>
      <c r="BJ144" s="19" t="s">
        <v>87</v>
      </c>
      <c r="BK144" s="155">
        <f>ROUND(L144*K144,3)</f>
        <v>0</v>
      </c>
      <c r="BL144" s="19" t="s">
        <v>96</v>
      </c>
      <c r="BM144" s="19" t="s">
        <v>252</v>
      </c>
    </row>
    <row r="145" spans="2:65" s="10" customFormat="1" ht="29.85" customHeight="1" x14ac:dyDescent="0.3">
      <c r="B145" s="134"/>
      <c r="C145" s="135"/>
      <c r="D145" s="144" t="s">
        <v>187</v>
      </c>
      <c r="E145" s="144"/>
      <c r="F145" s="144"/>
      <c r="G145" s="144"/>
      <c r="H145" s="144"/>
      <c r="I145" s="144"/>
      <c r="J145" s="144"/>
      <c r="K145" s="144"/>
      <c r="L145" s="144"/>
      <c r="M145" s="144"/>
      <c r="N145" s="240"/>
      <c r="O145" s="239"/>
      <c r="P145" s="239"/>
      <c r="Q145" s="239"/>
      <c r="R145" s="137"/>
      <c r="T145" s="138"/>
      <c r="U145" s="135"/>
      <c r="V145" s="135"/>
      <c r="W145" s="139">
        <f>SUM(W146:W157)</f>
        <v>0</v>
      </c>
      <c r="X145" s="135"/>
      <c r="Y145" s="139">
        <f>SUM(Y146:Y157)</f>
        <v>0</v>
      </c>
      <c r="Z145" s="135"/>
      <c r="AA145" s="140">
        <f>SUM(AA146:AA157)</f>
        <v>0</v>
      </c>
      <c r="AR145" s="141" t="s">
        <v>83</v>
      </c>
      <c r="AT145" s="142" t="s">
        <v>75</v>
      </c>
      <c r="AU145" s="142" t="s">
        <v>83</v>
      </c>
      <c r="AY145" s="141" t="s">
        <v>206</v>
      </c>
      <c r="BK145" s="143">
        <f>SUM(BK146:BK157)</f>
        <v>0</v>
      </c>
    </row>
    <row r="146" spans="2:65" s="1" customFormat="1" ht="25.5" customHeight="1" x14ac:dyDescent="0.3">
      <c r="B146" s="145"/>
      <c r="C146" s="146">
        <v>7</v>
      </c>
      <c r="D146" s="146" t="s">
        <v>207</v>
      </c>
      <c r="E146" s="147" t="s">
        <v>776</v>
      </c>
      <c r="F146" s="233" t="s">
        <v>777</v>
      </c>
      <c r="G146" s="233"/>
      <c r="H146" s="233"/>
      <c r="I146" s="233"/>
      <c r="J146" s="148" t="s">
        <v>210</v>
      </c>
      <c r="K146" s="149">
        <v>37.953000000000003</v>
      </c>
      <c r="L146" s="234"/>
      <c r="M146" s="234"/>
      <c r="N146" s="235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ref="W146:W157" si="9">V146*K146</f>
        <v>0</v>
      </c>
      <c r="X146" s="152">
        <v>0</v>
      </c>
      <c r="Y146" s="152">
        <f t="shared" ref="Y146:Y157" si="10">X146*K146</f>
        <v>0</v>
      </c>
      <c r="Z146" s="152">
        <v>0</v>
      </c>
      <c r="AA146" s="153">
        <f t="shared" ref="AA146:AA157" si="11">Z146*K146</f>
        <v>0</v>
      </c>
      <c r="AR146" s="19" t="s">
        <v>96</v>
      </c>
      <c r="AT146" s="19" t="s">
        <v>207</v>
      </c>
      <c r="AU146" s="19" t="s">
        <v>87</v>
      </c>
      <c r="AY146" s="19" t="s">
        <v>206</v>
      </c>
      <c r="BE146" s="154">
        <f t="shared" ref="BE146:BE157" si="12">IF(U146="základná",N146,0)</f>
        <v>0</v>
      </c>
      <c r="BF146" s="154">
        <f t="shared" ref="BF146:BF157" si="13">IF(U146="znížená",N146,0)</f>
        <v>0</v>
      </c>
      <c r="BG146" s="154">
        <f t="shared" ref="BG146:BG157" si="14">IF(U146="zákl. prenesená",N146,0)</f>
        <v>0</v>
      </c>
      <c r="BH146" s="154">
        <f t="shared" ref="BH146:BH157" si="15">IF(U146="zníž. prenesená",N146,0)</f>
        <v>0</v>
      </c>
      <c r="BI146" s="154">
        <f t="shared" ref="BI146:BI157" si="16">IF(U146="nulová",N146,0)</f>
        <v>0</v>
      </c>
      <c r="BJ146" s="19" t="s">
        <v>87</v>
      </c>
      <c r="BK146" s="155">
        <f t="shared" ref="BK146:BK157" si="17">ROUND(L146*K146,3)</f>
        <v>0</v>
      </c>
      <c r="BL146" s="19" t="s">
        <v>96</v>
      </c>
      <c r="BM146" s="19" t="s">
        <v>255</v>
      </c>
    </row>
    <row r="147" spans="2:65" s="1" customFormat="1" ht="47.25" customHeight="1" x14ac:dyDescent="0.3">
      <c r="B147" s="145"/>
      <c r="C147" s="146">
        <v>8</v>
      </c>
      <c r="D147" s="146" t="s">
        <v>207</v>
      </c>
      <c r="E147" s="147" t="s">
        <v>778</v>
      </c>
      <c r="F147" s="233" t="s">
        <v>779</v>
      </c>
      <c r="G147" s="233"/>
      <c r="H147" s="233"/>
      <c r="I147" s="233"/>
      <c r="J147" s="148" t="s">
        <v>210</v>
      </c>
      <c r="K147" s="149">
        <v>37.953000000000003</v>
      </c>
      <c r="L147" s="234"/>
      <c r="M147" s="234"/>
      <c r="N147" s="235"/>
      <c r="O147" s="235"/>
      <c r="P147" s="235"/>
      <c r="Q147" s="235"/>
      <c r="R147" s="150"/>
      <c r="T147" s="151" t="s">
        <v>5</v>
      </c>
      <c r="U147" s="41" t="s">
        <v>43</v>
      </c>
      <c r="V147" s="152">
        <v>0</v>
      </c>
      <c r="W147" s="152">
        <f t="shared" si="9"/>
        <v>0</v>
      </c>
      <c r="X147" s="152">
        <v>0</v>
      </c>
      <c r="Y147" s="152">
        <f t="shared" si="10"/>
        <v>0</v>
      </c>
      <c r="Z147" s="152">
        <v>0</v>
      </c>
      <c r="AA147" s="153">
        <f t="shared" si="11"/>
        <v>0</v>
      </c>
      <c r="AR147" s="19" t="s">
        <v>96</v>
      </c>
      <c r="AT147" s="19" t="s">
        <v>207</v>
      </c>
      <c r="AU147" s="19" t="s">
        <v>87</v>
      </c>
      <c r="AY147" s="19" t="s">
        <v>206</v>
      </c>
      <c r="BE147" s="154">
        <f t="shared" si="12"/>
        <v>0</v>
      </c>
      <c r="BF147" s="154">
        <f t="shared" si="13"/>
        <v>0</v>
      </c>
      <c r="BG147" s="154">
        <f t="shared" si="14"/>
        <v>0</v>
      </c>
      <c r="BH147" s="154">
        <f t="shared" si="15"/>
        <v>0</v>
      </c>
      <c r="BI147" s="154">
        <f t="shared" si="16"/>
        <v>0</v>
      </c>
      <c r="BJ147" s="19" t="s">
        <v>87</v>
      </c>
      <c r="BK147" s="155">
        <f t="shared" si="17"/>
        <v>0</v>
      </c>
      <c r="BL147" s="19" t="s">
        <v>96</v>
      </c>
      <c r="BM147" s="19" t="s">
        <v>259</v>
      </c>
    </row>
    <row r="148" spans="2:65" s="1" customFormat="1" ht="38.25" customHeight="1" x14ac:dyDescent="0.3">
      <c r="B148" s="145"/>
      <c r="C148" s="146">
        <v>9</v>
      </c>
      <c r="D148" s="146" t="s">
        <v>207</v>
      </c>
      <c r="E148" s="147" t="s">
        <v>780</v>
      </c>
      <c r="F148" s="233" t="s">
        <v>781</v>
      </c>
      <c r="G148" s="233"/>
      <c r="H148" s="233"/>
      <c r="I148" s="233"/>
      <c r="J148" s="148" t="s">
        <v>210</v>
      </c>
      <c r="K148" s="149">
        <v>37.953000000000003</v>
      </c>
      <c r="L148" s="234"/>
      <c r="M148" s="234"/>
      <c r="N148" s="235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9"/>
        <v>0</v>
      </c>
      <c r="X148" s="152">
        <v>0</v>
      </c>
      <c r="Y148" s="152">
        <f t="shared" si="10"/>
        <v>0</v>
      </c>
      <c r="Z148" s="152">
        <v>0</v>
      </c>
      <c r="AA148" s="153">
        <f t="shared" si="11"/>
        <v>0</v>
      </c>
      <c r="AR148" s="19" t="s">
        <v>96</v>
      </c>
      <c r="AT148" s="19" t="s">
        <v>207</v>
      </c>
      <c r="AU148" s="19" t="s">
        <v>87</v>
      </c>
      <c r="AY148" s="19" t="s">
        <v>206</v>
      </c>
      <c r="BE148" s="154">
        <f t="shared" si="12"/>
        <v>0</v>
      </c>
      <c r="BF148" s="154">
        <f t="shared" si="13"/>
        <v>0</v>
      </c>
      <c r="BG148" s="154">
        <f t="shared" si="14"/>
        <v>0</v>
      </c>
      <c r="BH148" s="154">
        <f t="shared" si="15"/>
        <v>0</v>
      </c>
      <c r="BI148" s="154">
        <f t="shared" si="16"/>
        <v>0</v>
      </c>
      <c r="BJ148" s="19" t="s">
        <v>87</v>
      </c>
      <c r="BK148" s="155">
        <f t="shared" si="17"/>
        <v>0</v>
      </c>
      <c r="BL148" s="19" t="s">
        <v>96</v>
      </c>
      <c r="BM148" s="19" t="s">
        <v>262</v>
      </c>
    </row>
    <row r="149" spans="2:65" s="1" customFormat="1" ht="25.5" customHeight="1" x14ac:dyDescent="0.3">
      <c r="B149" s="145"/>
      <c r="C149" s="146">
        <v>10</v>
      </c>
      <c r="D149" s="146" t="s">
        <v>207</v>
      </c>
      <c r="E149" s="147" t="s">
        <v>782</v>
      </c>
      <c r="F149" s="233" t="s">
        <v>783</v>
      </c>
      <c r="G149" s="233"/>
      <c r="H149" s="233"/>
      <c r="I149" s="233"/>
      <c r="J149" s="148" t="s">
        <v>213</v>
      </c>
      <c r="K149" s="149">
        <v>34.787999999999997</v>
      </c>
      <c r="L149" s="234"/>
      <c r="M149" s="234"/>
      <c r="N149" s="235"/>
      <c r="O149" s="235"/>
      <c r="P149" s="235"/>
      <c r="Q149" s="235"/>
      <c r="R149" s="150"/>
      <c r="T149" s="151" t="s">
        <v>5</v>
      </c>
      <c r="U149" s="41" t="s">
        <v>43</v>
      </c>
      <c r="V149" s="152">
        <v>0</v>
      </c>
      <c r="W149" s="152">
        <f t="shared" si="9"/>
        <v>0</v>
      </c>
      <c r="X149" s="152">
        <v>0</v>
      </c>
      <c r="Y149" s="152">
        <f t="shared" si="10"/>
        <v>0</v>
      </c>
      <c r="Z149" s="152">
        <v>0</v>
      </c>
      <c r="AA149" s="153">
        <f t="shared" si="11"/>
        <v>0</v>
      </c>
      <c r="AR149" s="19" t="s">
        <v>96</v>
      </c>
      <c r="AT149" s="19" t="s">
        <v>207</v>
      </c>
      <c r="AU149" s="19" t="s">
        <v>87</v>
      </c>
      <c r="AY149" s="19" t="s">
        <v>206</v>
      </c>
      <c r="BE149" s="154">
        <f t="shared" si="12"/>
        <v>0</v>
      </c>
      <c r="BF149" s="154">
        <f t="shared" si="13"/>
        <v>0</v>
      </c>
      <c r="BG149" s="154">
        <f t="shared" si="14"/>
        <v>0</v>
      </c>
      <c r="BH149" s="154">
        <f t="shared" si="15"/>
        <v>0</v>
      </c>
      <c r="BI149" s="154">
        <f t="shared" si="16"/>
        <v>0</v>
      </c>
      <c r="BJ149" s="19" t="s">
        <v>87</v>
      </c>
      <c r="BK149" s="155">
        <f t="shared" si="17"/>
        <v>0</v>
      </c>
      <c r="BL149" s="19" t="s">
        <v>96</v>
      </c>
      <c r="BM149" s="19" t="s">
        <v>266</v>
      </c>
    </row>
    <row r="150" spans="2:65" s="1" customFormat="1" ht="38.25" customHeight="1" x14ac:dyDescent="0.3">
      <c r="B150" s="145"/>
      <c r="C150" s="146">
        <v>11</v>
      </c>
      <c r="D150" s="146" t="s">
        <v>207</v>
      </c>
      <c r="E150" s="147" t="s">
        <v>784</v>
      </c>
      <c r="F150" s="233" t="s">
        <v>785</v>
      </c>
      <c r="G150" s="233"/>
      <c r="H150" s="233"/>
      <c r="I150" s="233"/>
      <c r="J150" s="148" t="s">
        <v>210</v>
      </c>
      <c r="K150" s="149">
        <v>2.4049999999999998</v>
      </c>
      <c r="L150" s="234"/>
      <c r="M150" s="234"/>
      <c r="N150" s="235"/>
      <c r="O150" s="235"/>
      <c r="P150" s="235"/>
      <c r="Q150" s="235"/>
      <c r="R150" s="150"/>
      <c r="T150" s="151" t="s">
        <v>5</v>
      </c>
      <c r="U150" s="41" t="s">
        <v>43</v>
      </c>
      <c r="V150" s="152">
        <v>0</v>
      </c>
      <c r="W150" s="152">
        <f t="shared" si="9"/>
        <v>0</v>
      </c>
      <c r="X150" s="152">
        <v>0</v>
      </c>
      <c r="Y150" s="152">
        <f t="shared" si="10"/>
        <v>0</v>
      </c>
      <c r="Z150" s="152">
        <v>0</v>
      </c>
      <c r="AA150" s="153">
        <f t="shared" si="11"/>
        <v>0</v>
      </c>
      <c r="AR150" s="19" t="s">
        <v>96</v>
      </c>
      <c r="AT150" s="19" t="s">
        <v>207</v>
      </c>
      <c r="AU150" s="19" t="s">
        <v>87</v>
      </c>
      <c r="AY150" s="19" t="s">
        <v>206</v>
      </c>
      <c r="BE150" s="154">
        <f t="shared" si="12"/>
        <v>0</v>
      </c>
      <c r="BF150" s="154">
        <f t="shared" si="13"/>
        <v>0</v>
      </c>
      <c r="BG150" s="154">
        <f t="shared" si="14"/>
        <v>0</v>
      </c>
      <c r="BH150" s="154">
        <f t="shared" si="15"/>
        <v>0</v>
      </c>
      <c r="BI150" s="154">
        <f t="shared" si="16"/>
        <v>0</v>
      </c>
      <c r="BJ150" s="19" t="s">
        <v>87</v>
      </c>
      <c r="BK150" s="155">
        <f t="shared" si="17"/>
        <v>0</v>
      </c>
      <c r="BL150" s="19" t="s">
        <v>96</v>
      </c>
      <c r="BM150" s="19" t="s">
        <v>269</v>
      </c>
    </row>
    <row r="151" spans="2:65" s="1" customFormat="1" ht="51" customHeight="1" x14ac:dyDescent="0.3">
      <c r="B151" s="145"/>
      <c r="C151" s="146">
        <v>12</v>
      </c>
      <c r="D151" s="146" t="s">
        <v>207</v>
      </c>
      <c r="E151" s="147" t="s">
        <v>786</v>
      </c>
      <c r="F151" s="233" t="s">
        <v>787</v>
      </c>
      <c r="G151" s="233"/>
      <c r="H151" s="233"/>
      <c r="I151" s="233"/>
      <c r="J151" s="148" t="s">
        <v>210</v>
      </c>
      <c r="K151" s="149">
        <v>2.4049999999999998</v>
      </c>
      <c r="L151" s="234"/>
      <c r="M151" s="234"/>
      <c r="N151" s="235"/>
      <c r="O151" s="235"/>
      <c r="P151" s="235"/>
      <c r="Q151" s="235"/>
      <c r="R151" s="150"/>
      <c r="T151" s="151" t="s">
        <v>5</v>
      </c>
      <c r="U151" s="41" t="s">
        <v>43</v>
      </c>
      <c r="V151" s="152">
        <v>0</v>
      </c>
      <c r="W151" s="152">
        <f t="shared" si="9"/>
        <v>0</v>
      </c>
      <c r="X151" s="152">
        <v>0</v>
      </c>
      <c r="Y151" s="152">
        <f t="shared" si="10"/>
        <v>0</v>
      </c>
      <c r="Z151" s="152">
        <v>0</v>
      </c>
      <c r="AA151" s="153">
        <f t="shared" si="11"/>
        <v>0</v>
      </c>
      <c r="AR151" s="19" t="s">
        <v>96</v>
      </c>
      <c r="AT151" s="19" t="s">
        <v>207</v>
      </c>
      <c r="AU151" s="19" t="s">
        <v>87</v>
      </c>
      <c r="AY151" s="19" t="s">
        <v>206</v>
      </c>
      <c r="BE151" s="154">
        <f t="shared" si="12"/>
        <v>0</v>
      </c>
      <c r="BF151" s="154">
        <f t="shared" si="13"/>
        <v>0</v>
      </c>
      <c r="BG151" s="154">
        <f t="shared" si="14"/>
        <v>0</v>
      </c>
      <c r="BH151" s="154">
        <f t="shared" si="15"/>
        <v>0</v>
      </c>
      <c r="BI151" s="154">
        <f t="shared" si="16"/>
        <v>0</v>
      </c>
      <c r="BJ151" s="19" t="s">
        <v>87</v>
      </c>
      <c r="BK151" s="155">
        <f t="shared" si="17"/>
        <v>0</v>
      </c>
      <c r="BL151" s="19" t="s">
        <v>96</v>
      </c>
      <c r="BM151" s="19" t="s">
        <v>273</v>
      </c>
    </row>
    <row r="152" spans="2:65" s="1" customFormat="1" ht="76.5" customHeight="1" x14ac:dyDescent="0.3">
      <c r="B152" s="145"/>
      <c r="C152" s="146">
        <v>13</v>
      </c>
      <c r="D152" s="146" t="s">
        <v>207</v>
      </c>
      <c r="E152" s="147" t="s">
        <v>788</v>
      </c>
      <c r="F152" s="233" t="s">
        <v>789</v>
      </c>
      <c r="G152" s="233"/>
      <c r="H152" s="233"/>
      <c r="I152" s="233"/>
      <c r="J152" s="148" t="s">
        <v>210</v>
      </c>
      <c r="K152" s="149">
        <v>4</v>
      </c>
      <c r="L152" s="234"/>
      <c r="M152" s="234"/>
      <c r="N152" s="235"/>
      <c r="O152" s="235"/>
      <c r="P152" s="235"/>
      <c r="Q152" s="235"/>
      <c r="R152" s="150"/>
      <c r="T152" s="151" t="s">
        <v>5</v>
      </c>
      <c r="U152" s="41" t="s">
        <v>43</v>
      </c>
      <c r="V152" s="152">
        <v>0</v>
      </c>
      <c r="W152" s="152">
        <f t="shared" si="9"/>
        <v>0</v>
      </c>
      <c r="X152" s="152">
        <v>0</v>
      </c>
      <c r="Y152" s="152">
        <f t="shared" si="10"/>
        <v>0</v>
      </c>
      <c r="Z152" s="152">
        <v>0</v>
      </c>
      <c r="AA152" s="153">
        <f t="shared" si="11"/>
        <v>0</v>
      </c>
      <c r="AR152" s="19" t="s">
        <v>96</v>
      </c>
      <c r="AT152" s="19" t="s">
        <v>207</v>
      </c>
      <c r="AU152" s="19" t="s">
        <v>87</v>
      </c>
      <c r="AY152" s="19" t="s">
        <v>206</v>
      </c>
      <c r="BE152" s="154">
        <f t="shared" si="12"/>
        <v>0</v>
      </c>
      <c r="BF152" s="154">
        <f t="shared" si="13"/>
        <v>0</v>
      </c>
      <c r="BG152" s="154">
        <f t="shared" si="14"/>
        <v>0</v>
      </c>
      <c r="BH152" s="154">
        <f t="shared" si="15"/>
        <v>0</v>
      </c>
      <c r="BI152" s="154">
        <f t="shared" si="16"/>
        <v>0</v>
      </c>
      <c r="BJ152" s="19" t="s">
        <v>87</v>
      </c>
      <c r="BK152" s="155">
        <f t="shared" si="17"/>
        <v>0</v>
      </c>
      <c r="BL152" s="19" t="s">
        <v>96</v>
      </c>
      <c r="BM152" s="19" t="s">
        <v>276</v>
      </c>
    </row>
    <row r="153" spans="2:65" s="1" customFormat="1" ht="38.25" customHeight="1" x14ac:dyDescent="0.3">
      <c r="B153" s="145"/>
      <c r="C153" s="146">
        <v>14</v>
      </c>
      <c r="D153" s="146" t="s">
        <v>207</v>
      </c>
      <c r="E153" s="147" t="s">
        <v>790</v>
      </c>
      <c r="F153" s="233" t="s">
        <v>791</v>
      </c>
      <c r="G153" s="233"/>
      <c r="H153" s="233"/>
      <c r="I153" s="233"/>
      <c r="J153" s="148" t="s">
        <v>210</v>
      </c>
      <c r="K153" s="149">
        <v>21</v>
      </c>
      <c r="L153" s="234"/>
      <c r="M153" s="234"/>
      <c r="N153" s="235"/>
      <c r="O153" s="235"/>
      <c r="P153" s="235"/>
      <c r="Q153" s="235"/>
      <c r="R153" s="150"/>
      <c r="T153" s="151" t="s">
        <v>5</v>
      </c>
      <c r="U153" s="41" t="s">
        <v>43</v>
      </c>
      <c r="V153" s="152">
        <v>0</v>
      </c>
      <c r="W153" s="152">
        <f t="shared" si="9"/>
        <v>0</v>
      </c>
      <c r="X153" s="152">
        <v>0</v>
      </c>
      <c r="Y153" s="152">
        <f t="shared" si="10"/>
        <v>0</v>
      </c>
      <c r="Z153" s="152">
        <v>0</v>
      </c>
      <c r="AA153" s="153">
        <f t="shared" si="11"/>
        <v>0</v>
      </c>
      <c r="AR153" s="19" t="s">
        <v>96</v>
      </c>
      <c r="AT153" s="19" t="s">
        <v>207</v>
      </c>
      <c r="AU153" s="19" t="s">
        <v>87</v>
      </c>
      <c r="AY153" s="19" t="s">
        <v>206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9" t="s">
        <v>87</v>
      </c>
      <c r="BK153" s="155">
        <f t="shared" si="17"/>
        <v>0</v>
      </c>
      <c r="BL153" s="19" t="s">
        <v>96</v>
      </c>
      <c r="BM153" s="19" t="s">
        <v>280</v>
      </c>
    </row>
    <row r="154" spans="2:65" s="1" customFormat="1" ht="60" customHeight="1" x14ac:dyDescent="0.3">
      <c r="B154" s="145"/>
      <c r="C154" s="146">
        <v>15</v>
      </c>
      <c r="D154" s="146" t="s">
        <v>207</v>
      </c>
      <c r="E154" s="147" t="s">
        <v>243</v>
      </c>
      <c r="F154" s="233" t="s">
        <v>792</v>
      </c>
      <c r="G154" s="233"/>
      <c r="H154" s="233"/>
      <c r="I154" s="233"/>
      <c r="J154" s="148" t="s">
        <v>210</v>
      </c>
      <c r="K154" s="149">
        <v>367</v>
      </c>
      <c r="L154" s="234"/>
      <c r="M154" s="234"/>
      <c r="N154" s="235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9"/>
        <v>0</v>
      </c>
      <c r="X154" s="152">
        <v>0</v>
      </c>
      <c r="Y154" s="152">
        <f t="shared" si="10"/>
        <v>0</v>
      </c>
      <c r="Z154" s="152">
        <v>0</v>
      </c>
      <c r="AA154" s="153">
        <f t="shared" si="11"/>
        <v>0</v>
      </c>
      <c r="AR154" s="19" t="s">
        <v>96</v>
      </c>
      <c r="AT154" s="19" t="s">
        <v>207</v>
      </c>
      <c r="AU154" s="19" t="s">
        <v>87</v>
      </c>
      <c r="AY154" s="19" t="s">
        <v>206</v>
      </c>
      <c r="BE154" s="154">
        <f t="shared" si="12"/>
        <v>0</v>
      </c>
      <c r="BF154" s="154">
        <f t="shared" si="13"/>
        <v>0</v>
      </c>
      <c r="BG154" s="154">
        <f t="shared" si="14"/>
        <v>0</v>
      </c>
      <c r="BH154" s="154">
        <f t="shared" si="15"/>
        <v>0</v>
      </c>
      <c r="BI154" s="154">
        <f t="shared" si="16"/>
        <v>0</v>
      </c>
      <c r="BJ154" s="19" t="s">
        <v>87</v>
      </c>
      <c r="BK154" s="155">
        <f t="shared" si="17"/>
        <v>0</v>
      </c>
      <c r="BL154" s="19" t="s">
        <v>96</v>
      </c>
      <c r="BM154" s="19" t="s">
        <v>283</v>
      </c>
    </row>
    <row r="155" spans="2:65" s="1" customFormat="1" ht="38.25" customHeight="1" x14ac:dyDescent="0.3">
      <c r="B155" s="145"/>
      <c r="C155" s="146">
        <v>16</v>
      </c>
      <c r="D155" s="146" t="s">
        <v>207</v>
      </c>
      <c r="E155" s="147" t="s">
        <v>793</v>
      </c>
      <c r="F155" s="233" t="s">
        <v>794</v>
      </c>
      <c r="G155" s="233"/>
      <c r="H155" s="233"/>
      <c r="I155" s="233"/>
      <c r="J155" s="148" t="s">
        <v>210</v>
      </c>
      <c r="K155" s="149">
        <v>367</v>
      </c>
      <c r="L155" s="234"/>
      <c r="M155" s="234"/>
      <c r="N155" s="235"/>
      <c r="O155" s="235"/>
      <c r="P155" s="235"/>
      <c r="Q155" s="235"/>
      <c r="R155" s="150"/>
      <c r="T155" s="151" t="s">
        <v>5</v>
      </c>
      <c r="U155" s="41" t="s">
        <v>43</v>
      </c>
      <c r="V155" s="152">
        <v>0</v>
      </c>
      <c r="W155" s="152">
        <f t="shared" si="9"/>
        <v>0</v>
      </c>
      <c r="X155" s="152">
        <v>0</v>
      </c>
      <c r="Y155" s="152">
        <f t="shared" si="10"/>
        <v>0</v>
      </c>
      <c r="Z155" s="152">
        <v>0</v>
      </c>
      <c r="AA155" s="153">
        <f t="shared" si="11"/>
        <v>0</v>
      </c>
      <c r="AR155" s="19" t="s">
        <v>96</v>
      </c>
      <c r="AT155" s="19" t="s">
        <v>207</v>
      </c>
      <c r="AU155" s="19" t="s">
        <v>87</v>
      </c>
      <c r="AY155" s="19" t="s">
        <v>206</v>
      </c>
      <c r="BE155" s="154">
        <f t="shared" si="12"/>
        <v>0</v>
      </c>
      <c r="BF155" s="154">
        <f t="shared" si="13"/>
        <v>0</v>
      </c>
      <c r="BG155" s="154">
        <f t="shared" si="14"/>
        <v>0</v>
      </c>
      <c r="BH155" s="154">
        <f t="shared" si="15"/>
        <v>0</v>
      </c>
      <c r="BI155" s="154">
        <f t="shared" si="16"/>
        <v>0</v>
      </c>
      <c r="BJ155" s="19" t="s">
        <v>87</v>
      </c>
      <c r="BK155" s="155">
        <f t="shared" si="17"/>
        <v>0</v>
      </c>
      <c r="BL155" s="19" t="s">
        <v>96</v>
      </c>
      <c r="BM155" s="19" t="s">
        <v>287</v>
      </c>
    </row>
    <row r="156" spans="2:65" s="1" customFormat="1" ht="51" customHeight="1" x14ac:dyDescent="0.3">
      <c r="B156" s="145"/>
      <c r="C156" s="146">
        <v>17</v>
      </c>
      <c r="D156" s="146" t="s">
        <v>207</v>
      </c>
      <c r="E156" s="147" t="s">
        <v>795</v>
      </c>
      <c r="F156" s="233" t="s">
        <v>796</v>
      </c>
      <c r="G156" s="233"/>
      <c r="H156" s="233"/>
      <c r="I156" s="233"/>
      <c r="J156" s="148" t="s">
        <v>210</v>
      </c>
      <c r="K156" s="149">
        <v>367</v>
      </c>
      <c r="L156" s="234"/>
      <c r="M156" s="234"/>
      <c r="N156" s="235"/>
      <c r="O156" s="235"/>
      <c r="P156" s="235"/>
      <c r="Q156" s="235"/>
      <c r="R156" s="150"/>
      <c r="T156" s="151" t="s">
        <v>5</v>
      </c>
      <c r="U156" s="41" t="s">
        <v>43</v>
      </c>
      <c r="V156" s="152">
        <v>0</v>
      </c>
      <c r="W156" s="152">
        <f t="shared" si="9"/>
        <v>0</v>
      </c>
      <c r="X156" s="152">
        <v>0</v>
      </c>
      <c r="Y156" s="152">
        <f t="shared" si="10"/>
        <v>0</v>
      </c>
      <c r="Z156" s="152">
        <v>0</v>
      </c>
      <c r="AA156" s="153">
        <f t="shared" si="11"/>
        <v>0</v>
      </c>
      <c r="AR156" s="19" t="s">
        <v>96</v>
      </c>
      <c r="AT156" s="19" t="s">
        <v>207</v>
      </c>
      <c r="AU156" s="19" t="s">
        <v>87</v>
      </c>
      <c r="AY156" s="19" t="s">
        <v>206</v>
      </c>
      <c r="BE156" s="154">
        <f t="shared" si="12"/>
        <v>0</v>
      </c>
      <c r="BF156" s="154">
        <f t="shared" si="13"/>
        <v>0</v>
      </c>
      <c r="BG156" s="154">
        <f t="shared" si="14"/>
        <v>0</v>
      </c>
      <c r="BH156" s="154">
        <f t="shared" si="15"/>
        <v>0</v>
      </c>
      <c r="BI156" s="154">
        <f t="shared" si="16"/>
        <v>0</v>
      </c>
      <c r="BJ156" s="19" t="s">
        <v>87</v>
      </c>
      <c r="BK156" s="155">
        <f t="shared" si="17"/>
        <v>0</v>
      </c>
      <c r="BL156" s="19" t="s">
        <v>96</v>
      </c>
      <c r="BM156" s="19" t="s">
        <v>290</v>
      </c>
    </row>
    <row r="157" spans="2:65" s="1" customFormat="1" ht="51" customHeight="1" x14ac:dyDescent="0.3">
      <c r="B157" s="145"/>
      <c r="C157" s="146">
        <v>18</v>
      </c>
      <c r="D157" s="146" t="s">
        <v>207</v>
      </c>
      <c r="E157" s="147" t="s">
        <v>797</v>
      </c>
      <c r="F157" s="233" t="s">
        <v>798</v>
      </c>
      <c r="G157" s="233"/>
      <c r="H157" s="233"/>
      <c r="I157" s="233"/>
      <c r="J157" s="148" t="s">
        <v>210</v>
      </c>
      <c r="K157" s="149">
        <v>25</v>
      </c>
      <c r="L157" s="234"/>
      <c r="M157" s="234"/>
      <c r="N157" s="235"/>
      <c r="O157" s="235"/>
      <c r="P157" s="235"/>
      <c r="Q157" s="235"/>
      <c r="R157" s="150"/>
      <c r="T157" s="151" t="s">
        <v>5</v>
      </c>
      <c r="U157" s="41" t="s">
        <v>43</v>
      </c>
      <c r="V157" s="152">
        <v>0</v>
      </c>
      <c r="W157" s="152">
        <f t="shared" si="9"/>
        <v>0</v>
      </c>
      <c r="X157" s="152">
        <v>0</v>
      </c>
      <c r="Y157" s="152">
        <f t="shared" si="10"/>
        <v>0</v>
      </c>
      <c r="Z157" s="152">
        <v>0</v>
      </c>
      <c r="AA157" s="153">
        <f t="shared" si="11"/>
        <v>0</v>
      </c>
      <c r="AR157" s="19" t="s">
        <v>96</v>
      </c>
      <c r="AT157" s="19" t="s">
        <v>207</v>
      </c>
      <c r="AU157" s="19" t="s">
        <v>87</v>
      </c>
      <c r="AY157" s="19" t="s">
        <v>206</v>
      </c>
      <c r="BE157" s="154">
        <f t="shared" si="12"/>
        <v>0</v>
      </c>
      <c r="BF157" s="154">
        <f t="shared" si="13"/>
        <v>0</v>
      </c>
      <c r="BG157" s="154">
        <f t="shared" si="14"/>
        <v>0</v>
      </c>
      <c r="BH157" s="154">
        <f t="shared" si="15"/>
        <v>0</v>
      </c>
      <c r="BI157" s="154">
        <f t="shared" si="16"/>
        <v>0</v>
      </c>
      <c r="BJ157" s="19" t="s">
        <v>87</v>
      </c>
      <c r="BK157" s="155">
        <f t="shared" si="17"/>
        <v>0</v>
      </c>
      <c r="BL157" s="19" t="s">
        <v>96</v>
      </c>
      <c r="BM157" s="19" t="s">
        <v>294</v>
      </c>
    </row>
    <row r="158" spans="2:65" s="10" customFormat="1" ht="29.85" customHeight="1" x14ac:dyDescent="0.3">
      <c r="B158" s="134"/>
      <c r="C158" s="135"/>
      <c r="D158" s="144" t="s">
        <v>463</v>
      </c>
      <c r="E158" s="144"/>
      <c r="F158" s="144"/>
      <c r="G158" s="144"/>
      <c r="H158" s="144"/>
      <c r="I158" s="144"/>
      <c r="J158" s="144"/>
      <c r="K158" s="144"/>
      <c r="L158" s="144"/>
      <c r="M158" s="144"/>
      <c r="N158" s="240"/>
      <c r="O158" s="239"/>
      <c r="P158" s="239"/>
      <c r="Q158" s="239"/>
      <c r="R158" s="137"/>
      <c r="T158" s="138"/>
      <c r="U158" s="135"/>
      <c r="V158" s="135"/>
      <c r="W158" s="139">
        <f>SUM(W159:W179)</f>
        <v>0</v>
      </c>
      <c r="X158" s="135"/>
      <c r="Y158" s="139">
        <f>SUM(Y159:Y179)</f>
        <v>0</v>
      </c>
      <c r="Z158" s="135"/>
      <c r="AA158" s="140">
        <f>SUM(AA159:AA179)</f>
        <v>0</v>
      </c>
      <c r="AR158" s="141" t="s">
        <v>83</v>
      </c>
      <c r="AT158" s="142" t="s">
        <v>75</v>
      </c>
      <c r="AU158" s="142" t="s">
        <v>83</v>
      </c>
      <c r="AY158" s="141" t="s">
        <v>206</v>
      </c>
      <c r="BK158" s="143">
        <f>SUM(BK159:BK179)</f>
        <v>0</v>
      </c>
    </row>
    <row r="159" spans="2:65" s="1" customFormat="1" ht="38.25" customHeight="1" x14ac:dyDescent="0.3">
      <c r="B159" s="145"/>
      <c r="C159" s="146">
        <v>19</v>
      </c>
      <c r="D159" s="146" t="s">
        <v>207</v>
      </c>
      <c r="E159" s="147" t="s">
        <v>799</v>
      </c>
      <c r="F159" s="233" t="s">
        <v>800</v>
      </c>
      <c r="G159" s="233"/>
      <c r="H159" s="233"/>
      <c r="I159" s="233"/>
      <c r="J159" s="148" t="s">
        <v>217</v>
      </c>
      <c r="K159" s="149">
        <v>22.9</v>
      </c>
      <c r="L159" s="234"/>
      <c r="M159" s="234"/>
      <c r="N159" s="235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 t="shared" ref="W159:W179" si="18">V159*K159</f>
        <v>0</v>
      </c>
      <c r="X159" s="152">
        <v>0</v>
      </c>
      <c r="Y159" s="152">
        <f t="shared" ref="Y159:Y179" si="19">X159*K159</f>
        <v>0</v>
      </c>
      <c r="Z159" s="152">
        <v>0</v>
      </c>
      <c r="AA159" s="153">
        <f t="shared" ref="AA159:AA179" si="20">Z159*K159</f>
        <v>0</v>
      </c>
      <c r="AR159" s="19" t="s">
        <v>96</v>
      </c>
      <c r="AT159" s="19" t="s">
        <v>207</v>
      </c>
      <c r="AU159" s="19" t="s">
        <v>87</v>
      </c>
      <c r="AY159" s="19" t="s">
        <v>206</v>
      </c>
      <c r="BE159" s="154">
        <f t="shared" ref="BE159:BE179" si="21">IF(U159="základná",N159,0)</f>
        <v>0</v>
      </c>
      <c r="BF159" s="154">
        <f t="shared" ref="BF159:BF179" si="22">IF(U159="znížená",N159,0)</f>
        <v>0</v>
      </c>
      <c r="BG159" s="154">
        <f t="shared" ref="BG159:BG179" si="23">IF(U159="zákl. prenesená",N159,0)</f>
        <v>0</v>
      </c>
      <c r="BH159" s="154">
        <f t="shared" ref="BH159:BH179" si="24">IF(U159="zníž. prenesená",N159,0)</f>
        <v>0</v>
      </c>
      <c r="BI159" s="154">
        <f t="shared" ref="BI159:BI179" si="25">IF(U159="nulová",N159,0)</f>
        <v>0</v>
      </c>
      <c r="BJ159" s="19" t="s">
        <v>87</v>
      </c>
      <c r="BK159" s="155">
        <f t="shared" ref="BK159:BK179" si="26">ROUND(L159*K159,3)</f>
        <v>0</v>
      </c>
      <c r="BL159" s="19" t="s">
        <v>96</v>
      </c>
      <c r="BM159" s="19" t="s">
        <v>297</v>
      </c>
    </row>
    <row r="160" spans="2:65" s="1" customFormat="1" ht="38.25" customHeight="1" x14ac:dyDescent="0.3">
      <c r="B160" s="145"/>
      <c r="C160" s="146">
        <v>20</v>
      </c>
      <c r="D160" s="146" t="s">
        <v>207</v>
      </c>
      <c r="E160" s="147" t="s">
        <v>801</v>
      </c>
      <c r="F160" s="233" t="s">
        <v>802</v>
      </c>
      <c r="G160" s="233"/>
      <c r="H160" s="233"/>
      <c r="I160" s="233"/>
      <c r="J160" s="148" t="s">
        <v>217</v>
      </c>
      <c r="K160" s="149">
        <v>22.9</v>
      </c>
      <c r="L160" s="234"/>
      <c r="M160" s="234"/>
      <c r="N160" s="235"/>
      <c r="O160" s="235"/>
      <c r="P160" s="235"/>
      <c r="Q160" s="235"/>
      <c r="R160" s="150"/>
      <c r="T160" s="151" t="s">
        <v>5</v>
      </c>
      <c r="U160" s="41" t="s">
        <v>43</v>
      </c>
      <c r="V160" s="152">
        <v>0</v>
      </c>
      <c r="W160" s="152">
        <f t="shared" si="18"/>
        <v>0</v>
      </c>
      <c r="X160" s="152">
        <v>0</v>
      </c>
      <c r="Y160" s="152">
        <f t="shared" si="19"/>
        <v>0</v>
      </c>
      <c r="Z160" s="152">
        <v>0</v>
      </c>
      <c r="AA160" s="153">
        <f t="shared" si="20"/>
        <v>0</v>
      </c>
      <c r="AR160" s="19" t="s">
        <v>96</v>
      </c>
      <c r="AT160" s="19" t="s">
        <v>207</v>
      </c>
      <c r="AU160" s="19" t="s">
        <v>87</v>
      </c>
      <c r="AY160" s="19" t="s">
        <v>206</v>
      </c>
      <c r="BE160" s="154">
        <f t="shared" si="21"/>
        <v>0</v>
      </c>
      <c r="BF160" s="154">
        <f t="shared" si="22"/>
        <v>0</v>
      </c>
      <c r="BG160" s="154">
        <f t="shared" si="23"/>
        <v>0</v>
      </c>
      <c r="BH160" s="154">
        <f t="shared" si="24"/>
        <v>0</v>
      </c>
      <c r="BI160" s="154">
        <f t="shared" si="25"/>
        <v>0</v>
      </c>
      <c r="BJ160" s="19" t="s">
        <v>87</v>
      </c>
      <c r="BK160" s="155">
        <f t="shared" si="26"/>
        <v>0</v>
      </c>
      <c r="BL160" s="19" t="s">
        <v>96</v>
      </c>
      <c r="BM160" s="19" t="s">
        <v>301</v>
      </c>
    </row>
    <row r="161" spans="2:65" s="1" customFormat="1" ht="31.5" customHeight="1" x14ac:dyDescent="0.3">
      <c r="B161" s="145"/>
      <c r="C161" s="146">
        <v>21</v>
      </c>
      <c r="D161" s="146" t="s">
        <v>207</v>
      </c>
      <c r="E161" s="147" t="s">
        <v>803</v>
      </c>
      <c r="F161" s="233" t="s">
        <v>804</v>
      </c>
      <c r="G161" s="233"/>
      <c r="H161" s="233"/>
      <c r="I161" s="233"/>
      <c r="J161" s="148" t="s">
        <v>213</v>
      </c>
      <c r="K161" s="149">
        <v>4.0110000000000001</v>
      </c>
      <c r="L161" s="234"/>
      <c r="M161" s="234"/>
      <c r="N161" s="235"/>
      <c r="O161" s="235"/>
      <c r="P161" s="235"/>
      <c r="Q161" s="235"/>
      <c r="R161" s="150"/>
      <c r="T161" s="151" t="s">
        <v>5</v>
      </c>
      <c r="U161" s="41" t="s">
        <v>43</v>
      </c>
      <c r="V161" s="152">
        <v>0</v>
      </c>
      <c r="W161" s="152">
        <f t="shared" si="18"/>
        <v>0</v>
      </c>
      <c r="X161" s="152">
        <v>0</v>
      </c>
      <c r="Y161" s="152">
        <f t="shared" si="19"/>
        <v>0</v>
      </c>
      <c r="Z161" s="152">
        <v>0</v>
      </c>
      <c r="AA161" s="153">
        <f t="shared" si="20"/>
        <v>0</v>
      </c>
      <c r="AR161" s="19" t="s">
        <v>96</v>
      </c>
      <c r="AT161" s="19" t="s">
        <v>207</v>
      </c>
      <c r="AU161" s="19" t="s">
        <v>87</v>
      </c>
      <c r="AY161" s="19" t="s">
        <v>206</v>
      </c>
      <c r="BE161" s="154">
        <f t="shared" si="21"/>
        <v>0</v>
      </c>
      <c r="BF161" s="154">
        <f t="shared" si="22"/>
        <v>0</v>
      </c>
      <c r="BG161" s="154">
        <f t="shared" si="23"/>
        <v>0</v>
      </c>
      <c r="BH161" s="154">
        <f t="shared" si="24"/>
        <v>0</v>
      </c>
      <c r="BI161" s="154">
        <f t="shared" si="25"/>
        <v>0</v>
      </c>
      <c r="BJ161" s="19" t="s">
        <v>87</v>
      </c>
      <c r="BK161" s="155">
        <f t="shared" si="26"/>
        <v>0</v>
      </c>
      <c r="BL161" s="19" t="s">
        <v>96</v>
      </c>
      <c r="BM161" s="19" t="s">
        <v>304</v>
      </c>
    </row>
    <row r="162" spans="2:65" s="1" customFormat="1" ht="28.5" customHeight="1" x14ac:dyDescent="0.3">
      <c r="B162" s="145"/>
      <c r="C162" s="146">
        <v>22</v>
      </c>
      <c r="D162" s="146" t="s">
        <v>207</v>
      </c>
      <c r="E162" s="147" t="s">
        <v>805</v>
      </c>
      <c r="F162" s="233" t="s">
        <v>806</v>
      </c>
      <c r="G162" s="233"/>
      <c r="H162" s="233"/>
      <c r="I162" s="233"/>
      <c r="J162" s="148" t="s">
        <v>217</v>
      </c>
      <c r="K162" s="149">
        <v>66.849999999999994</v>
      </c>
      <c r="L162" s="234"/>
      <c r="M162" s="234"/>
      <c r="N162" s="235"/>
      <c r="O162" s="235"/>
      <c r="P162" s="235"/>
      <c r="Q162" s="235"/>
      <c r="R162" s="150"/>
      <c r="T162" s="151" t="s">
        <v>5</v>
      </c>
      <c r="U162" s="41" t="s">
        <v>43</v>
      </c>
      <c r="V162" s="152">
        <v>0</v>
      </c>
      <c r="W162" s="152">
        <f t="shared" si="18"/>
        <v>0</v>
      </c>
      <c r="X162" s="152">
        <v>0</v>
      </c>
      <c r="Y162" s="152">
        <f t="shared" si="19"/>
        <v>0</v>
      </c>
      <c r="Z162" s="152">
        <v>0</v>
      </c>
      <c r="AA162" s="153">
        <f t="shared" si="20"/>
        <v>0</v>
      </c>
      <c r="AR162" s="19" t="s">
        <v>96</v>
      </c>
      <c r="AT162" s="19" t="s">
        <v>207</v>
      </c>
      <c r="AU162" s="19" t="s">
        <v>87</v>
      </c>
      <c r="AY162" s="19" t="s">
        <v>206</v>
      </c>
      <c r="BE162" s="154">
        <f t="shared" si="21"/>
        <v>0</v>
      </c>
      <c r="BF162" s="154">
        <f t="shared" si="22"/>
        <v>0</v>
      </c>
      <c r="BG162" s="154">
        <f t="shared" si="23"/>
        <v>0</v>
      </c>
      <c r="BH162" s="154">
        <f t="shared" si="24"/>
        <v>0</v>
      </c>
      <c r="BI162" s="154">
        <f t="shared" si="25"/>
        <v>0</v>
      </c>
      <c r="BJ162" s="19" t="s">
        <v>87</v>
      </c>
      <c r="BK162" s="155">
        <f t="shared" si="26"/>
        <v>0</v>
      </c>
      <c r="BL162" s="19" t="s">
        <v>96</v>
      </c>
      <c r="BM162" s="19" t="s">
        <v>308</v>
      </c>
    </row>
    <row r="163" spans="2:65" s="1" customFormat="1" ht="25.5" customHeight="1" x14ac:dyDescent="0.3">
      <c r="B163" s="145"/>
      <c r="C163" s="156">
        <v>23</v>
      </c>
      <c r="D163" s="156" t="s">
        <v>214</v>
      </c>
      <c r="E163" s="157" t="s">
        <v>807</v>
      </c>
      <c r="F163" s="236" t="s">
        <v>808</v>
      </c>
      <c r="G163" s="236"/>
      <c r="H163" s="236"/>
      <c r="I163" s="236"/>
      <c r="J163" s="158" t="s">
        <v>372</v>
      </c>
      <c r="K163" s="159">
        <v>68</v>
      </c>
      <c r="L163" s="237"/>
      <c r="M163" s="237"/>
      <c r="N163" s="238"/>
      <c r="O163" s="235"/>
      <c r="P163" s="235"/>
      <c r="Q163" s="235"/>
      <c r="R163" s="150"/>
      <c r="T163" s="151" t="s">
        <v>5</v>
      </c>
      <c r="U163" s="41" t="s">
        <v>43</v>
      </c>
      <c r="V163" s="152">
        <v>0</v>
      </c>
      <c r="W163" s="152">
        <f t="shared" si="18"/>
        <v>0</v>
      </c>
      <c r="X163" s="152">
        <v>0</v>
      </c>
      <c r="Y163" s="152">
        <f t="shared" si="19"/>
        <v>0</v>
      </c>
      <c r="Z163" s="152">
        <v>0</v>
      </c>
      <c r="AA163" s="153">
        <f t="shared" si="20"/>
        <v>0</v>
      </c>
      <c r="AR163" s="19" t="s">
        <v>218</v>
      </c>
      <c r="AT163" s="19" t="s">
        <v>214</v>
      </c>
      <c r="AU163" s="19" t="s">
        <v>87</v>
      </c>
      <c r="AY163" s="19" t="s">
        <v>206</v>
      </c>
      <c r="BE163" s="154">
        <f t="shared" si="21"/>
        <v>0</v>
      </c>
      <c r="BF163" s="154">
        <f t="shared" si="22"/>
        <v>0</v>
      </c>
      <c r="BG163" s="154">
        <f t="shared" si="23"/>
        <v>0</v>
      </c>
      <c r="BH163" s="154">
        <f t="shared" si="24"/>
        <v>0</v>
      </c>
      <c r="BI163" s="154">
        <f t="shared" si="25"/>
        <v>0</v>
      </c>
      <c r="BJ163" s="19" t="s">
        <v>87</v>
      </c>
      <c r="BK163" s="155">
        <f t="shared" si="26"/>
        <v>0</v>
      </c>
      <c r="BL163" s="19" t="s">
        <v>96</v>
      </c>
      <c r="BM163" s="19" t="s">
        <v>330</v>
      </c>
    </row>
    <row r="164" spans="2:65" s="1" customFormat="1" ht="25.5" customHeight="1" x14ac:dyDescent="0.3">
      <c r="B164" s="145"/>
      <c r="C164" s="156">
        <v>24</v>
      </c>
      <c r="D164" s="156" t="s">
        <v>214</v>
      </c>
      <c r="E164" s="157" t="s">
        <v>809</v>
      </c>
      <c r="F164" s="236" t="s">
        <v>810</v>
      </c>
      <c r="G164" s="236"/>
      <c r="H164" s="236"/>
      <c r="I164" s="236"/>
      <c r="J164" s="158" t="s">
        <v>210</v>
      </c>
      <c r="K164" s="159">
        <v>74.64</v>
      </c>
      <c r="L164" s="237"/>
      <c r="M164" s="237"/>
      <c r="N164" s="238"/>
      <c r="O164" s="235"/>
      <c r="P164" s="235"/>
      <c r="Q164" s="235"/>
      <c r="R164" s="150"/>
      <c r="T164" s="151" t="s">
        <v>5</v>
      </c>
      <c r="U164" s="41" t="s">
        <v>43</v>
      </c>
      <c r="V164" s="152">
        <v>0</v>
      </c>
      <c r="W164" s="152">
        <f t="shared" si="18"/>
        <v>0</v>
      </c>
      <c r="X164" s="152">
        <v>0</v>
      </c>
      <c r="Y164" s="152">
        <f t="shared" si="19"/>
        <v>0</v>
      </c>
      <c r="Z164" s="152">
        <v>0</v>
      </c>
      <c r="AA164" s="153">
        <f t="shared" si="20"/>
        <v>0</v>
      </c>
      <c r="AR164" s="19" t="s">
        <v>218</v>
      </c>
      <c r="AT164" s="19" t="s">
        <v>214</v>
      </c>
      <c r="AU164" s="19" t="s">
        <v>87</v>
      </c>
      <c r="AY164" s="19" t="s">
        <v>206</v>
      </c>
      <c r="BE164" s="154">
        <f t="shared" si="21"/>
        <v>0</v>
      </c>
      <c r="BF164" s="154">
        <f t="shared" si="22"/>
        <v>0</v>
      </c>
      <c r="BG164" s="154">
        <f t="shared" si="23"/>
        <v>0</v>
      </c>
      <c r="BH164" s="154">
        <f t="shared" si="24"/>
        <v>0</v>
      </c>
      <c r="BI164" s="154">
        <f t="shared" si="25"/>
        <v>0</v>
      </c>
      <c r="BJ164" s="19" t="s">
        <v>87</v>
      </c>
      <c r="BK164" s="155">
        <f t="shared" si="26"/>
        <v>0</v>
      </c>
      <c r="BL164" s="19" t="s">
        <v>96</v>
      </c>
      <c r="BM164" s="19" t="s">
        <v>333</v>
      </c>
    </row>
    <row r="165" spans="2:65" s="1" customFormat="1" ht="34.5" customHeight="1" x14ac:dyDescent="0.3">
      <c r="B165" s="145"/>
      <c r="C165" s="146">
        <v>25</v>
      </c>
      <c r="D165" s="146" t="s">
        <v>207</v>
      </c>
      <c r="E165" s="147" t="s">
        <v>811</v>
      </c>
      <c r="F165" s="233" t="s">
        <v>812</v>
      </c>
      <c r="G165" s="233"/>
      <c r="H165" s="233"/>
      <c r="I165" s="233"/>
      <c r="J165" s="148" t="s">
        <v>213</v>
      </c>
      <c r="K165" s="149">
        <v>54</v>
      </c>
      <c r="L165" s="234"/>
      <c r="M165" s="234"/>
      <c r="N165" s="235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18"/>
        <v>0</v>
      </c>
      <c r="X165" s="152">
        <v>0</v>
      </c>
      <c r="Y165" s="152">
        <f t="shared" si="19"/>
        <v>0</v>
      </c>
      <c r="Z165" s="152">
        <v>0</v>
      </c>
      <c r="AA165" s="153">
        <f t="shared" si="20"/>
        <v>0</v>
      </c>
      <c r="AR165" s="19" t="s">
        <v>96</v>
      </c>
      <c r="AT165" s="19" t="s">
        <v>207</v>
      </c>
      <c r="AU165" s="19" t="s">
        <v>87</v>
      </c>
      <c r="AY165" s="19" t="s">
        <v>206</v>
      </c>
      <c r="BE165" s="154">
        <f t="shared" si="21"/>
        <v>0</v>
      </c>
      <c r="BF165" s="154">
        <f t="shared" si="22"/>
        <v>0</v>
      </c>
      <c r="BG165" s="154">
        <f t="shared" si="23"/>
        <v>0</v>
      </c>
      <c r="BH165" s="154">
        <f t="shared" si="24"/>
        <v>0</v>
      </c>
      <c r="BI165" s="154">
        <f t="shared" si="25"/>
        <v>0</v>
      </c>
      <c r="BJ165" s="19" t="s">
        <v>87</v>
      </c>
      <c r="BK165" s="155">
        <f t="shared" si="26"/>
        <v>0</v>
      </c>
      <c r="BL165" s="19" t="s">
        <v>96</v>
      </c>
      <c r="BM165" s="19" t="s">
        <v>337</v>
      </c>
    </row>
    <row r="166" spans="2:65" s="1" customFormat="1" ht="44.25" customHeight="1" x14ac:dyDescent="0.3">
      <c r="B166" s="145"/>
      <c r="C166" s="146">
        <v>26</v>
      </c>
      <c r="D166" s="146" t="s">
        <v>207</v>
      </c>
      <c r="E166" s="147" t="s">
        <v>813</v>
      </c>
      <c r="F166" s="233" t="s">
        <v>814</v>
      </c>
      <c r="G166" s="233"/>
      <c r="H166" s="233"/>
      <c r="I166" s="233"/>
      <c r="J166" s="148" t="s">
        <v>213</v>
      </c>
      <c r="K166" s="149">
        <v>108</v>
      </c>
      <c r="L166" s="234"/>
      <c r="M166" s="234"/>
      <c r="N166" s="235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 t="shared" si="18"/>
        <v>0</v>
      </c>
      <c r="X166" s="152">
        <v>0</v>
      </c>
      <c r="Y166" s="152">
        <f t="shared" si="19"/>
        <v>0</v>
      </c>
      <c r="Z166" s="152">
        <v>0</v>
      </c>
      <c r="AA166" s="153">
        <f t="shared" si="20"/>
        <v>0</v>
      </c>
      <c r="AR166" s="19" t="s">
        <v>96</v>
      </c>
      <c r="AT166" s="19" t="s">
        <v>207</v>
      </c>
      <c r="AU166" s="19" t="s">
        <v>87</v>
      </c>
      <c r="AY166" s="19" t="s">
        <v>206</v>
      </c>
      <c r="BE166" s="154">
        <f t="shared" si="21"/>
        <v>0</v>
      </c>
      <c r="BF166" s="154">
        <f t="shared" si="22"/>
        <v>0</v>
      </c>
      <c r="BG166" s="154">
        <f t="shared" si="23"/>
        <v>0</v>
      </c>
      <c r="BH166" s="154">
        <f t="shared" si="24"/>
        <v>0</v>
      </c>
      <c r="BI166" s="154">
        <f t="shared" si="25"/>
        <v>0</v>
      </c>
      <c r="BJ166" s="19" t="s">
        <v>87</v>
      </c>
      <c r="BK166" s="155">
        <f t="shared" si="26"/>
        <v>0</v>
      </c>
      <c r="BL166" s="19" t="s">
        <v>96</v>
      </c>
      <c r="BM166" s="19" t="s">
        <v>340</v>
      </c>
    </row>
    <row r="167" spans="2:65" s="1" customFormat="1" ht="33" customHeight="1" x14ac:dyDescent="0.3">
      <c r="B167" s="145"/>
      <c r="C167" s="146">
        <v>27</v>
      </c>
      <c r="D167" s="146" t="s">
        <v>207</v>
      </c>
      <c r="E167" s="147" t="s">
        <v>815</v>
      </c>
      <c r="F167" s="233" t="s">
        <v>816</v>
      </c>
      <c r="G167" s="233"/>
      <c r="H167" s="233"/>
      <c r="I167" s="233"/>
      <c r="J167" s="148" t="s">
        <v>213</v>
      </c>
      <c r="K167" s="149">
        <v>54</v>
      </c>
      <c r="L167" s="234"/>
      <c r="M167" s="234"/>
      <c r="N167" s="235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 t="shared" si="18"/>
        <v>0</v>
      </c>
      <c r="X167" s="152">
        <v>0</v>
      </c>
      <c r="Y167" s="152">
        <f t="shared" si="19"/>
        <v>0</v>
      </c>
      <c r="Z167" s="152">
        <v>0</v>
      </c>
      <c r="AA167" s="153">
        <f t="shared" si="20"/>
        <v>0</v>
      </c>
      <c r="AR167" s="19" t="s">
        <v>96</v>
      </c>
      <c r="AT167" s="19" t="s">
        <v>207</v>
      </c>
      <c r="AU167" s="19" t="s">
        <v>87</v>
      </c>
      <c r="AY167" s="19" t="s">
        <v>206</v>
      </c>
      <c r="BE167" s="154">
        <f t="shared" si="21"/>
        <v>0</v>
      </c>
      <c r="BF167" s="154">
        <f t="shared" si="22"/>
        <v>0</v>
      </c>
      <c r="BG167" s="154">
        <f t="shared" si="23"/>
        <v>0</v>
      </c>
      <c r="BH167" s="154">
        <f t="shared" si="24"/>
        <v>0</v>
      </c>
      <c r="BI167" s="154">
        <f t="shared" si="25"/>
        <v>0</v>
      </c>
      <c r="BJ167" s="19" t="s">
        <v>87</v>
      </c>
      <c r="BK167" s="155">
        <f t="shared" si="26"/>
        <v>0</v>
      </c>
      <c r="BL167" s="19" t="s">
        <v>96</v>
      </c>
      <c r="BM167" s="19" t="s">
        <v>344</v>
      </c>
    </row>
    <row r="168" spans="2:65" s="1" customFormat="1" ht="19.5" customHeight="1" x14ac:dyDescent="0.3">
      <c r="B168" s="145"/>
      <c r="C168" s="146">
        <v>28</v>
      </c>
      <c r="D168" s="146" t="s">
        <v>207</v>
      </c>
      <c r="E168" s="147" t="s">
        <v>817</v>
      </c>
      <c r="F168" s="233" t="s">
        <v>818</v>
      </c>
      <c r="G168" s="233"/>
      <c r="H168" s="233"/>
      <c r="I168" s="233"/>
      <c r="J168" s="148" t="s">
        <v>210</v>
      </c>
      <c r="K168" s="149">
        <v>100</v>
      </c>
      <c r="L168" s="234"/>
      <c r="M168" s="234"/>
      <c r="N168" s="235"/>
      <c r="O168" s="235"/>
      <c r="P168" s="235"/>
      <c r="Q168" s="235"/>
      <c r="R168" s="150"/>
      <c r="T168" s="151" t="s">
        <v>5</v>
      </c>
      <c r="U168" s="41" t="s">
        <v>43</v>
      </c>
      <c r="V168" s="152">
        <v>0</v>
      </c>
      <c r="W168" s="152">
        <f t="shared" si="18"/>
        <v>0</v>
      </c>
      <c r="X168" s="152">
        <v>0</v>
      </c>
      <c r="Y168" s="152">
        <f t="shared" si="19"/>
        <v>0</v>
      </c>
      <c r="Z168" s="152">
        <v>0</v>
      </c>
      <c r="AA168" s="153">
        <f t="shared" si="20"/>
        <v>0</v>
      </c>
      <c r="AR168" s="19" t="s">
        <v>96</v>
      </c>
      <c r="AT168" s="19" t="s">
        <v>207</v>
      </c>
      <c r="AU168" s="19" t="s">
        <v>87</v>
      </c>
      <c r="AY168" s="19" t="s">
        <v>206</v>
      </c>
      <c r="BE168" s="154">
        <f t="shared" si="21"/>
        <v>0</v>
      </c>
      <c r="BF168" s="154">
        <f t="shared" si="22"/>
        <v>0</v>
      </c>
      <c r="BG168" s="154">
        <f t="shared" si="23"/>
        <v>0</v>
      </c>
      <c r="BH168" s="154">
        <f t="shared" si="24"/>
        <v>0</v>
      </c>
      <c r="BI168" s="154">
        <f t="shared" si="25"/>
        <v>0</v>
      </c>
      <c r="BJ168" s="19" t="s">
        <v>87</v>
      </c>
      <c r="BK168" s="155">
        <f t="shared" si="26"/>
        <v>0</v>
      </c>
      <c r="BL168" s="19" t="s">
        <v>96</v>
      </c>
      <c r="BM168" s="19" t="s">
        <v>347</v>
      </c>
    </row>
    <row r="169" spans="2:65" s="1" customFormat="1" ht="25.5" customHeight="1" x14ac:dyDescent="0.3">
      <c r="B169" s="145"/>
      <c r="C169" s="146">
        <v>29</v>
      </c>
      <c r="D169" s="146" t="s">
        <v>207</v>
      </c>
      <c r="E169" s="147" t="s">
        <v>819</v>
      </c>
      <c r="F169" s="233" t="s">
        <v>820</v>
      </c>
      <c r="G169" s="233"/>
      <c r="H169" s="233"/>
      <c r="I169" s="233"/>
      <c r="J169" s="148" t="s">
        <v>213</v>
      </c>
      <c r="K169" s="149">
        <v>1.044</v>
      </c>
      <c r="L169" s="234"/>
      <c r="M169" s="234"/>
      <c r="N169" s="235"/>
      <c r="O169" s="235"/>
      <c r="P169" s="235"/>
      <c r="Q169" s="235"/>
      <c r="R169" s="150"/>
      <c r="T169" s="151" t="s">
        <v>5</v>
      </c>
      <c r="U169" s="41" t="s">
        <v>43</v>
      </c>
      <c r="V169" s="152">
        <v>0</v>
      </c>
      <c r="W169" s="152">
        <f t="shared" si="18"/>
        <v>0</v>
      </c>
      <c r="X169" s="152">
        <v>0</v>
      </c>
      <c r="Y169" s="152">
        <f t="shared" si="19"/>
        <v>0</v>
      </c>
      <c r="Z169" s="152">
        <v>0</v>
      </c>
      <c r="AA169" s="153">
        <f t="shared" si="20"/>
        <v>0</v>
      </c>
      <c r="AR169" s="19" t="s">
        <v>96</v>
      </c>
      <c r="AT169" s="19" t="s">
        <v>207</v>
      </c>
      <c r="AU169" s="19" t="s">
        <v>87</v>
      </c>
      <c r="AY169" s="19" t="s">
        <v>206</v>
      </c>
      <c r="BE169" s="154">
        <f t="shared" si="21"/>
        <v>0</v>
      </c>
      <c r="BF169" s="154">
        <f t="shared" si="22"/>
        <v>0</v>
      </c>
      <c r="BG169" s="154">
        <f t="shared" si="23"/>
        <v>0</v>
      </c>
      <c r="BH169" s="154">
        <f t="shared" si="24"/>
        <v>0</v>
      </c>
      <c r="BI169" s="154">
        <f t="shared" si="25"/>
        <v>0</v>
      </c>
      <c r="BJ169" s="19" t="s">
        <v>87</v>
      </c>
      <c r="BK169" s="155">
        <f t="shared" si="26"/>
        <v>0</v>
      </c>
      <c r="BL169" s="19" t="s">
        <v>96</v>
      </c>
      <c r="BM169" s="19" t="s">
        <v>351</v>
      </c>
    </row>
    <row r="170" spans="2:65" s="1" customFormat="1" ht="59.25" customHeight="1" x14ac:dyDescent="0.3">
      <c r="B170" s="145"/>
      <c r="C170" s="146">
        <v>30</v>
      </c>
      <c r="D170" s="146" t="s">
        <v>207</v>
      </c>
      <c r="E170" s="147" t="s">
        <v>821</v>
      </c>
      <c r="F170" s="233" t="s">
        <v>822</v>
      </c>
      <c r="G170" s="233"/>
      <c r="H170" s="233"/>
      <c r="I170" s="233"/>
      <c r="J170" s="148" t="s">
        <v>210</v>
      </c>
      <c r="K170" s="149">
        <v>23.9</v>
      </c>
      <c r="L170" s="234"/>
      <c r="M170" s="234"/>
      <c r="N170" s="235"/>
      <c r="O170" s="235"/>
      <c r="P170" s="235"/>
      <c r="Q170" s="235"/>
      <c r="R170" s="150"/>
      <c r="T170" s="151" t="s">
        <v>5</v>
      </c>
      <c r="U170" s="41" t="s">
        <v>43</v>
      </c>
      <c r="V170" s="152">
        <v>0</v>
      </c>
      <c r="W170" s="152">
        <f t="shared" si="18"/>
        <v>0</v>
      </c>
      <c r="X170" s="152">
        <v>0</v>
      </c>
      <c r="Y170" s="152">
        <f t="shared" si="19"/>
        <v>0</v>
      </c>
      <c r="Z170" s="152">
        <v>0</v>
      </c>
      <c r="AA170" s="153">
        <f t="shared" si="20"/>
        <v>0</v>
      </c>
      <c r="AR170" s="19" t="s">
        <v>96</v>
      </c>
      <c r="AT170" s="19" t="s">
        <v>207</v>
      </c>
      <c r="AU170" s="19" t="s">
        <v>87</v>
      </c>
      <c r="AY170" s="19" t="s">
        <v>206</v>
      </c>
      <c r="BE170" s="154">
        <f t="shared" si="21"/>
        <v>0</v>
      </c>
      <c r="BF170" s="154">
        <f t="shared" si="22"/>
        <v>0</v>
      </c>
      <c r="BG170" s="154">
        <f t="shared" si="23"/>
        <v>0</v>
      </c>
      <c r="BH170" s="154">
        <f t="shared" si="24"/>
        <v>0</v>
      </c>
      <c r="BI170" s="154">
        <f t="shared" si="25"/>
        <v>0</v>
      </c>
      <c r="BJ170" s="19" t="s">
        <v>87</v>
      </c>
      <c r="BK170" s="155">
        <f t="shared" si="26"/>
        <v>0</v>
      </c>
      <c r="BL170" s="19" t="s">
        <v>96</v>
      </c>
      <c r="BM170" s="19" t="s">
        <v>354</v>
      </c>
    </row>
    <row r="171" spans="2:65" s="1" customFormat="1" ht="32.25" customHeight="1" x14ac:dyDescent="0.3">
      <c r="B171" s="145"/>
      <c r="C171" s="146">
        <v>31</v>
      </c>
      <c r="D171" s="146" t="s">
        <v>207</v>
      </c>
      <c r="E171" s="147" t="s">
        <v>327</v>
      </c>
      <c r="F171" s="233" t="s">
        <v>328</v>
      </c>
      <c r="G171" s="233"/>
      <c r="H171" s="233"/>
      <c r="I171" s="233"/>
      <c r="J171" s="148" t="s">
        <v>329</v>
      </c>
      <c r="K171" s="149">
        <v>6.73</v>
      </c>
      <c r="L171" s="234"/>
      <c r="M171" s="234"/>
      <c r="N171" s="235"/>
      <c r="O171" s="235"/>
      <c r="P171" s="235"/>
      <c r="Q171" s="235"/>
      <c r="R171" s="150"/>
      <c r="T171" s="151" t="s">
        <v>5</v>
      </c>
      <c r="U171" s="41" t="s">
        <v>43</v>
      </c>
      <c r="V171" s="152">
        <v>0</v>
      </c>
      <c r="W171" s="152">
        <f t="shared" si="18"/>
        <v>0</v>
      </c>
      <c r="X171" s="152">
        <v>0</v>
      </c>
      <c r="Y171" s="152">
        <f t="shared" si="19"/>
        <v>0</v>
      </c>
      <c r="Z171" s="152">
        <v>0</v>
      </c>
      <c r="AA171" s="153">
        <f t="shared" si="20"/>
        <v>0</v>
      </c>
      <c r="AR171" s="19" t="s">
        <v>96</v>
      </c>
      <c r="AT171" s="19" t="s">
        <v>207</v>
      </c>
      <c r="AU171" s="19" t="s">
        <v>87</v>
      </c>
      <c r="AY171" s="19" t="s">
        <v>206</v>
      </c>
      <c r="BE171" s="154">
        <f t="shared" si="21"/>
        <v>0</v>
      </c>
      <c r="BF171" s="154">
        <f t="shared" si="22"/>
        <v>0</v>
      </c>
      <c r="BG171" s="154">
        <f t="shared" si="23"/>
        <v>0</v>
      </c>
      <c r="BH171" s="154">
        <f t="shared" si="24"/>
        <v>0</v>
      </c>
      <c r="BI171" s="154">
        <f t="shared" si="25"/>
        <v>0</v>
      </c>
      <c r="BJ171" s="19" t="s">
        <v>87</v>
      </c>
      <c r="BK171" s="155">
        <f t="shared" si="26"/>
        <v>0</v>
      </c>
      <c r="BL171" s="19" t="s">
        <v>96</v>
      </c>
      <c r="BM171" s="19" t="s">
        <v>358</v>
      </c>
    </row>
    <row r="172" spans="2:65" s="1" customFormat="1" ht="25.5" customHeight="1" x14ac:dyDescent="0.3">
      <c r="B172" s="145"/>
      <c r="C172" s="146">
        <v>32</v>
      </c>
      <c r="D172" s="146" t="s">
        <v>207</v>
      </c>
      <c r="E172" s="147" t="s">
        <v>331</v>
      </c>
      <c r="F172" s="233" t="s">
        <v>332</v>
      </c>
      <c r="G172" s="233"/>
      <c r="H172" s="233"/>
      <c r="I172" s="233"/>
      <c r="J172" s="148" t="s">
        <v>329</v>
      </c>
      <c r="K172" s="149">
        <v>53.84</v>
      </c>
      <c r="L172" s="234"/>
      <c r="M172" s="234"/>
      <c r="N172" s="235"/>
      <c r="O172" s="235"/>
      <c r="P172" s="235"/>
      <c r="Q172" s="235"/>
      <c r="R172" s="150"/>
      <c r="T172" s="151" t="s">
        <v>5</v>
      </c>
      <c r="U172" s="41" t="s">
        <v>43</v>
      </c>
      <c r="V172" s="152">
        <v>0</v>
      </c>
      <c r="W172" s="152">
        <f t="shared" si="18"/>
        <v>0</v>
      </c>
      <c r="X172" s="152">
        <v>0</v>
      </c>
      <c r="Y172" s="152">
        <f t="shared" si="19"/>
        <v>0</v>
      </c>
      <c r="Z172" s="152">
        <v>0</v>
      </c>
      <c r="AA172" s="153">
        <f t="shared" si="20"/>
        <v>0</v>
      </c>
      <c r="AR172" s="19" t="s">
        <v>96</v>
      </c>
      <c r="AT172" s="19" t="s">
        <v>207</v>
      </c>
      <c r="AU172" s="19" t="s">
        <v>87</v>
      </c>
      <c r="AY172" s="19" t="s">
        <v>206</v>
      </c>
      <c r="BE172" s="154">
        <f t="shared" si="21"/>
        <v>0</v>
      </c>
      <c r="BF172" s="154">
        <f t="shared" si="22"/>
        <v>0</v>
      </c>
      <c r="BG172" s="154">
        <f t="shared" si="23"/>
        <v>0</v>
      </c>
      <c r="BH172" s="154">
        <f t="shared" si="24"/>
        <v>0</v>
      </c>
      <c r="BI172" s="154">
        <f t="shared" si="25"/>
        <v>0</v>
      </c>
      <c r="BJ172" s="19" t="s">
        <v>87</v>
      </c>
      <c r="BK172" s="155">
        <f t="shared" si="26"/>
        <v>0</v>
      </c>
      <c r="BL172" s="19" t="s">
        <v>96</v>
      </c>
      <c r="BM172" s="19" t="s">
        <v>545</v>
      </c>
    </row>
    <row r="173" spans="2:65" s="1" customFormat="1" ht="25.5" customHeight="1" x14ac:dyDescent="0.3">
      <c r="B173" s="145"/>
      <c r="C173" s="146">
        <v>33</v>
      </c>
      <c r="D173" s="146" t="s">
        <v>207</v>
      </c>
      <c r="E173" s="147" t="s">
        <v>335</v>
      </c>
      <c r="F173" s="233" t="s">
        <v>336</v>
      </c>
      <c r="G173" s="233"/>
      <c r="H173" s="233"/>
      <c r="I173" s="233"/>
      <c r="J173" s="148" t="s">
        <v>329</v>
      </c>
      <c r="K173" s="149">
        <v>6.73</v>
      </c>
      <c r="L173" s="234"/>
      <c r="M173" s="234"/>
      <c r="N173" s="235"/>
      <c r="O173" s="235"/>
      <c r="P173" s="235"/>
      <c r="Q173" s="235"/>
      <c r="R173" s="150"/>
      <c r="T173" s="151" t="s">
        <v>5</v>
      </c>
      <c r="U173" s="41" t="s">
        <v>43</v>
      </c>
      <c r="V173" s="152">
        <v>0</v>
      </c>
      <c r="W173" s="152">
        <f t="shared" si="18"/>
        <v>0</v>
      </c>
      <c r="X173" s="152">
        <v>0</v>
      </c>
      <c r="Y173" s="152">
        <f t="shared" si="19"/>
        <v>0</v>
      </c>
      <c r="Z173" s="152">
        <v>0</v>
      </c>
      <c r="AA173" s="153">
        <f t="shared" si="20"/>
        <v>0</v>
      </c>
      <c r="AR173" s="19" t="s">
        <v>96</v>
      </c>
      <c r="AT173" s="19" t="s">
        <v>207</v>
      </c>
      <c r="AU173" s="19" t="s">
        <v>87</v>
      </c>
      <c r="AY173" s="19" t="s">
        <v>206</v>
      </c>
      <c r="BE173" s="154">
        <f t="shared" si="21"/>
        <v>0</v>
      </c>
      <c r="BF173" s="154">
        <f t="shared" si="22"/>
        <v>0</v>
      </c>
      <c r="BG173" s="154">
        <f t="shared" si="23"/>
        <v>0</v>
      </c>
      <c r="BH173" s="154">
        <f t="shared" si="24"/>
        <v>0</v>
      </c>
      <c r="BI173" s="154">
        <f t="shared" si="25"/>
        <v>0</v>
      </c>
      <c r="BJ173" s="19" t="s">
        <v>87</v>
      </c>
      <c r="BK173" s="155">
        <f t="shared" si="26"/>
        <v>0</v>
      </c>
      <c r="BL173" s="19" t="s">
        <v>96</v>
      </c>
      <c r="BM173" s="19" t="s">
        <v>548</v>
      </c>
    </row>
    <row r="174" spans="2:65" s="1" customFormat="1" ht="25.5" customHeight="1" x14ac:dyDescent="0.3">
      <c r="B174" s="145"/>
      <c r="C174" s="146">
        <v>34</v>
      </c>
      <c r="D174" s="146" t="s">
        <v>207</v>
      </c>
      <c r="E174" s="147" t="s">
        <v>338</v>
      </c>
      <c r="F174" s="233" t="s">
        <v>339</v>
      </c>
      <c r="G174" s="233"/>
      <c r="H174" s="233"/>
      <c r="I174" s="233"/>
      <c r="J174" s="148" t="s">
        <v>329</v>
      </c>
      <c r="K174" s="149">
        <v>6.73</v>
      </c>
      <c r="L174" s="234"/>
      <c r="M174" s="234"/>
      <c r="N174" s="235"/>
      <c r="O174" s="235"/>
      <c r="P174" s="235"/>
      <c r="Q174" s="235"/>
      <c r="R174" s="150"/>
      <c r="T174" s="151" t="s">
        <v>5</v>
      </c>
      <c r="U174" s="41" t="s">
        <v>43</v>
      </c>
      <c r="V174" s="152">
        <v>0</v>
      </c>
      <c r="W174" s="152">
        <f t="shared" si="18"/>
        <v>0</v>
      </c>
      <c r="X174" s="152">
        <v>0</v>
      </c>
      <c r="Y174" s="152">
        <f t="shared" si="19"/>
        <v>0</v>
      </c>
      <c r="Z174" s="152">
        <v>0</v>
      </c>
      <c r="AA174" s="153">
        <f t="shared" si="20"/>
        <v>0</v>
      </c>
      <c r="AR174" s="19" t="s">
        <v>96</v>
      </c>
      <c r="AT174" s="19" t="s">
        <v>207</v>
      </c>
      <c r="AU174" s="19" t="s">
        <v>87</v>
      </c>
      <c r="AY174" s="19" t="s">
        <v>206</v>
      </c>
      <c r="BE174" s="154">
        <f t="shared" si="21"/>
        <v>0</v>
      </c>
      <c r="BF174" s="154">
        <f t="shared" si="22"/>
        <v>0</v>
      </c>
      <c r="BG174" s="154">
        <f t="shared" si="23"/>
        <v>0</v>
      </c>
      <c r="BH174" s="154">
        <f t="shared" si="24"/>
        <v>0</v>
      </c>
      <c r="BI174" s="154">
        <f t="shared" si="25"/>
        <v>0</v>
      </c>
      <c r="BJ174" s="19" t="s">
        <v>87</v>
      </c>
      <c r="BK174" s="155">
        <f t="shared" si="26"/>
        <v>0</v>
      </c>
      <c r="BL174" s="19" t="s">
        <v>96</v>
      </c>
      <c r="BM174" s="19" t="s">
        <v>373</v>
      </c>
    </row>
    <row r="175" spans="2:65" s="1" customFormat="1" ht="25.5" customHeight="1" x14ac:dyDescent="0.3">
      <c r="B175" s="145"/>
      <c r="C175" s="146">
        <v>35</v>
      </c>
      <c r="D175" s="146" t="s">
        <v>207</v>
      </c>
      <c r="E175" s="147" t="s">
        <v>342</v>
      </c>
      <c r="F175" s="233" t="s">
        <v>343</v>
      </c>
      <c r="G175" s="233"/>
      <c r="H175" s="233"/>
      <c r="I175" s="233"/>
      <c r="J175" s="148" t="s">
        <v>329</v>
      </c>
      <c r="K175" s="149">
        <v>6.73</v>
      </c>
      <c r="L175" s="234"/>
      <c r="M175" s="234"/>
      <c r="N175" s="235"/>
      <c r="O175" s="235"/>
      <c r="P175" s="235"/>
      <c r="Q175" s="235"/>
      <c r="R175" s="150"/>
      <c r="T175" s="151" t="s">
        <v>5</v>
      </c>
      <c r="U175" s="41" t="s">
        <v>43</v>
      </c>
      <c r="V175" s="152">
        <v>0</v>
      </c>
      <c r="W175" s="152">
        <f t="shared" si="18"/>
        <v>0</v>
      </c>
      <c r="X175" s="152">
        <v>0</v>
      </c>
      <c r="Y175" s="152">
        <f t="shared" si="19"/>
        <v>0</v>
      </c>
      <c r="Z175" s="152">
        <v>0</v>
      </c>
      <c r="AA175" s="153">
        <f t="shared" si="20"/>
        <v>0</v>
      </c>
      <c r="AR175" s="19" t="s">
        <v>96</v>
      </c>
      <c r="AT175" s="19" t="s">
        <v>207</v>
      </c>
      <c r="AU175" s="19" t="s">
        <v>87</v>
      </c>
      <c r="AY175" s="19" t="s">
        <v>206</v>
      </c>
      <c r="BE175" s="154">
        <f t="shared" si="21"/>
        <v>0</v>
      </c>
      <c r="BF175" s="154">
        <f t="shared" si="22"/>
        <v>0</v>
      </c>
      <c r="BG175" s="154">
        <f t="shared" si="23"/>
        <v>0</v>
      </c>
      <c r="BH175" s="154">
        <f t="shared" si="24"/>
        <v>0</v>
      </c>
      <c r="BI175" s="154">
        <f t="shared" si="25"/>
        <v>0</v>
      </c>
      <c r="BJ175" s="19" t="s">
        <v>87</v>
      </c>
      <c r="BK175" s="155">
        <f t="shared" si="26"/>
        <v>0</v>
      </c>
      <c r="BL175" s="19" t="s">
        <v>96</v>
      </c>
      <c r="BM175" s="19" t="s">
        <v>553</v>
      </c>
    </row>
    <row r="176" spans="2:65" s="1" customFormat="1" ht="25.5" customHeight="1" x14ac:dyDescent="0.3">
      <c r="B176" s="145"/>
      <c r="C176" s="146">
        <v>36</v>
      </c>
      <c r="D176" s="146" t="s">
        <v>207</v>
      </c>
      <c r="E176" s="147" t="s">
        <v>345</v>
      </c>
      <c r="F176" s="233" t="s">
        <v>346</v>
      </c>
      <c r="G176" s="233"/>
      <c r="H176" s="233"/>
      <c r="I176" s="233"/>
      <c r="J176" s="148" t="s">
        <v>329</v>
      </c>
      <c r="K176" s="149">
        <v>6.73</v>
      </c>
      <c r="L176" s="234"/>
      <c r="M176" s="234"/>
      <c r="N176" s="235"/>
      <c r="O176" s="235"/>
      <c r="P176" s="235"/>
      <c r="Q176" s="235"/>
      <c r="R176" s="150"/>
      <c r="T176" s="151" t="s">
        <v>5</v>
      </c>
      <c r="U176" s="41" t="s">
        <v>43</v>
      </c>
      <c r="V176" s="152">
        <v>0</v>
      </c>
      <c r="W176" s="152">
        <f t="shared" si="18"/>
        <v>0</v>
      </c>
      <c r="X176" s="152">
        <v>0</v>
      </c>
      <c r="Y176" s="152">
        <f t="shared" si="19"/>
        <v>0</v>
      </c>
      <c r="Z176" s="152">
        <v>0</v>
      </c>
      <c r="AA176" s="153">
        <f t="shared" si="20"/>
        <v>0</v>
      </c>
      <c r="AR176" s="19" t="s">
        <v>96</v>
      </c>
      <c r="AT176" s="19" t="s">
        <v>207</v>
      </c>
      <c r="AU176" s="19" t="s">
        <v>87</v>
      </c>
      <c r="AY176" s="19" t="s">
        <v>206</v>
      </c>
      <c r="BE176" s="154">
        <f t="shared" si="21"/>
        <v>0</v>
      </c>
      <c r="BF176" s="154">
        <f t="shared" si="22"/>
        <v>0</v>
      </c>
      <c r="BG176" s="154">
        <f t="shared" si="23"/>
        <v>0</v>
      </c>
      <c r="BH176" s="154">
        <f t="shared" si="24"/>
        <v>0</v>
      </c>
      <c r="BI176" s="154">
        <f t="shared" si="25"/>
        <v>0</v>
      </c>
      <c r="BJ176" s="19" t="s">
        <v>87</v>
      </c>
      <c r="BK176" s="155">
        <f t="shared" si="26"/>
        <v>0</v>
      </c>
      <c r="BL176" s="19" t="s">
        <v>96</v>
      </c>
      <c r="BM176" s="19" t="s">
        <v>556</v>
      </c>
    </row>
    <row r="177" spans="2:65" s="1" customFormat="1" ht="25.5" customHeight="1" x14ac:dyDescent="0.3">
      <c r="B177" s="145"/>
      <c r="C177" s="146">
        <v>37</v>
      </c>
      <c r="D177" s="146" t="s">
        <v>207</v>
      </c>
      <c r="E177" s="147" t="s">
        <v>349</v>
      </c>
      <c r="F177" s="233" t="s">
        <v>350</v>
      </c>
      <c r="G177" s="233"/>
      <c r="H177" s="233"/>
      <c r="I177" s="233"/>
      <c r="J177" s="148" t="s">
        <v>329</v>
      </c>
      <c r="K177" s="149">
        <v>127.87</v>
      </c>
      <c r="L177" s="234"/>
      <c r="M177" s="234"/>
      <c r="N177" s="235"/>
      <c r="O177" s="235"/>
      <c r="P177" s="235"/>
      <c r="Q177" s="235"/>
      <c r="R177" s="150"/>
      <c r="T177" s="151" t="s">
        <v>5</v>
      </c>
      <c r="U177" s="41" t="s">
        <v>43</v>
      </c>
      <c r="V177" s="152">
        <v>0</v>
      </c>
      <c r="W177" s="152">
        <f t="shared" si="18"/>
        <v>0</v>
      </c>
      <c r="X177" s="152">
        <v>0</v>
      </c>
      <c r="Y177" s="152">
        <f t="shared" si="19"/>
        <v>0</v>
      </c>
      <c r="Z177" s="152">
        <v>0</v>
      </c>
      <c r="AA177" s="153">
        <f t="shared" si="20"/>
        <v>0</v>
      </c>
      <c r="AR177" s="19" t="s">
        <v>96</v>
      </c>
      <c r="AT177" s="19" t="s">
        <v>207</v>
      </c>
      <c r="AU177" s="19" t="s">
        <v>87</v>
      </c>
      <c r="AY177" s="19" t="s">
        <v>206</v>
      </c>
      <c r="BE177" s="154">
        <f t="shared" si="21"/>
        <v>0</v>
      </c>
      <c r="BF177" s="154">
        <f t="shared" si="22"/>
        <v>0</v>
      </c>
      <c r="BG177" s="154">
        <f t="shared" si="23"/>
        <v>0</v>
      </c>
      <c r="BH177" s="154">
        <f t="shared" si="24"/>
        <v>0</v>
      </c>
      <c r="BI177" s="154">
        <f t="shared" si="25"/>
        <v>0</v>
      </c>
      <c r="BJ177" s="19" t="s">
        <v>87</v>
      </c>
      <c r="BK177" s="155">
        <f t="shared" si="26"/>
        <v>0</v>
      </c>
      <c r="BL177" s="19" t="s">
        <v>96</v>
      </c>
      <c r="BM177" s="19" t="s">
        <v>387</v>
      </c>
    </row>
    <row r="178" spans="2:65" s="1" customFormat="1" ht="25.5" customHeight="1" x14ac:dyDescent="0.3">
      <c r="B178" s="145"/>
      <c r="C178" s="146">
        <v>38</v>
      </c>
      <c r="D178" s="146" t="s">
        <v>207</v>
      </c>
      <c r="E178" s="147" t="s">
        <v>352</v>
      </c>
      <c r="F178" s="233" t="s">
        <v>353</v>
      </c>
      <c r="G178" s="233"/>
      <c r="H178" s="233"/>
      <c r="I178" s="233"/>
      <c r="J178" s="148" t="s">
        <v>329</v>
      </c>
      <c r="K178" s="149">
        <v>6.73</v>
      </c>
      <c r="L178" s="234"/>
      <c r="M178" s="234"/>
      <c r="N178" s="235"/>
      <c r="O178" s="235"/>
      <c r="P178" s="235"/>
      <c r="Q178" s="235"/>
      <c r="R178" s="150"/>
      <c r="T178" s="151" t="s">
        <v>5</v>
      </c>
      <c r="U178" s="41" t="s">
        <v>43</v>
      </c>
      <c r="V178" s="152">
        <v>0</v>
      </c>
      <c r="W178" s="152">
        <f t="shared" si="18"/>
        <v>0</v>
      </c>
      <c r="X178" s="152">
        <v>0</v>
      </c>
      <c r="Y178" s="152">
        <f t="shared" si="19"/>
        <v>0</v>
      </c>
      <c r="Z178" s="152">
        <v>0</v>
      </c>
      <c r="AA178" s="153">
        <f t="shared" si="20"/>
        <v>0</v>
      </c>
      <c r="AR178" s="19" t="s">
        <v>96</v>
      </c>
      <c r="AT178" s="19" t="s">
        <v>207</v>
      </c>
      <c r="AU178" s="19" t="s">
        <v>87</v>
      </c>
      <c r="AY178" s="19" t="s">
        <v>206</v>
      </c>
      <c r="BE178" s="154">
        <f t="shared" si="21"/>
        <v>0</v>
      </c>
      <c r="BF178" s="154">
        <f t="shared" si="22"/>
        <v>0</v>
      </c>
      <c r="BG178" s="154">
        <f t="shared" si="23"/>
        <v>0</v>
      </c>
      <c r="BH178" s="154">
        <f t="shared" si="24"/>
        <v>0</v>
      </c>
      <c r="BI178" s="154">
        <f t="shared" si="25"/>
        <v>0</v>
      </c>
      <c r="BJ178" s="19" t="s">
        <v>87</v>
      </c>
      <c r="BK178" s="155">
        <f t="shared" si="26"/>
        <v>0</v>
      </c>
      <c r="BL178" s="19" t="s">
        <v>96</v>
      </c>
      <c r="BM178" s="19" t="s">
        <v>390</v>
      </c>
    </row>
    <row r="179" spans="2:65" s="1" customFormat="1" ht="16.5" customHeight="1" x14ac:dyDescent="0.3">
      <c r="B179" s="145"/>
      <c r="C179" s="146">
        <v>39</v>
      </c>
      <c r="D179" s="146" t="s">
        <v>207</v>
      </c>
      <c r="E179" s="147" t="s">
        <v>823</v>
      </c>
      <c r="F179" s="233" t="s">
        <v>824</v>
      </c>
      <c r="G179" s="233"/>
      <c r="H179" s="233"/>
      <c r="I179" s="233"/>
      <c r="J179" s="148" t="s">
        <v>372</v>
      </c>
      <c r="K179" s="149">
        <v>5</v>
      </c>
      <c r="L179" s="234"/>
      <c r="M179" s="234"/>
      <c r="N179" s="235"/>
      <c r="O179" s="235"/>
      <c r="P179" s="235"/>
      <c r="Q179" s="235"/>
      <c r="R179" s="150"/>
      <c r="T179" s="151" t="s">
        <v>5</v>
      </c>
      <c r="U179" s="41" t="s">
        <v>43</v>
      </c>
      <c r="V179" s="152">
        <v>0</v>
      </c>
      <c r="W179" s="152">
        <f t="shared" si="18"/>
        <v>0</v>
      </c>
      <c r="X179" s="152">
        <v>0</v>
      </c>
      <c r="Y179" s="152">
        <f t="shared" si="19"/>
        <v>0</v>
      </c>
      <c r="Z179" s="152">
        <v>0</v>
      </c>
      <c r="AA179" s="153">
        <f t="shared" si="20"/>
        <v>0</v>
      </c>
      <c r="AR179" s="19" t="s">
        <v>96</v>
      </c>
      <c r="AT179" s="19" t="s">
        <v>207</v>
      </c>
      <c r="AU179" s="19" t="s">
        <v>87</v>
      </c>
      <c r="AY179" s="19" t="s">
        <v>206</v>
      </c>
      <c r="BE179" s="154">
        <f t="shared" si="21"/>
        <v>0</v>
      </c>
      <c r="BF179" s="154">
        <f t="shared" si="22"/>
        <v>0</v>
      </c>
      <c r="BG179" s="154">
        <f t="shared" si="23"/>
        <v>0</v>
      </c>
      <c r="BH179" s="154">
        <f t="shared" si="24"/>
        <v>0</v>
      </c>
      <c r="BI179" s="154">
        <f t="shared" si="25"/>
        <v>0</v>
      </c>
      <c r="BJ179" s="19" t="s">
        <v>87</v>
      </c>
      <c r="BK179" s="155">
        <f t="shared" si="26"/>
        <v>0</v>
      </c>
      <c r="BL179" s="19" t="s">
        <v>96</v>
      </c>
      <c r="BM179" s="19" t="s">
        <v>559</v>
      </c>
    </row>
    <row r="180" spans="2:65" s="10" customFormat="1" ht="29.85" customHeight="1" x14ac:dyDescent="0.3">
      <c r="B180" s="134"/>
      <c r="C180" s="135"/>
      <c r="D180" s="144" t="s">
        <v>715</v>
      </c>
      <c r="E180" s="144"/>
      <c r="F180" s="144"/>
      <c r="G180" s="144"/>
      <c r="H180" s="144"/>
      <c r="I180" s="144"/>
      <c r="J180" s="144"/>
      <c r="K180" s="144"/>
      <c r="L180" s="144"/>
      <c r="M180" s="144"/>
      <c r="N180" s="240"/>
      <c r="O180" s="239"/>
      <c r="P180" s="239"/>
      <c r="Q180" s="239"/>
      <c r="R180" s="137"/>
      <c r="T180" s="138"/>
      <c r="U180" s="135"/>
      <c r="V180" s="135"/>
      <c r="W180" s="139">
        <f>W181</f>
        <v>0</v>
      </c>
      <c r="X180" s="135"/>
      <c r="Y180" s="139">
        <f>Y181</f>
        <v>0</v>
      </c>
      <c r="Z180" s="135"/>
      <c r="AA180" s="140">
        <f>AA181</f>
        <v>0</v>
      </c>
      <c r="AR180" s="141" t="s">
        <v>83</v>
      </c>
      <c r="AT180" s="142" t="s">
        <v>75</v>
      </c>
      <c r="AU180" s="142" t="s">
        <v>83</v>
      </c>
      <c r="AY180" s="141" t="s">
        <v>206</v>
      </c>
      <c r="BK180" s="143">
        <f>BK181</f>
        <v>0</v>
      </c>
    </row>
    <row r="181" spans="2:65" s="1" customFormat="1" ht="38.25" customHeight="1" x14ac:dyDescent="0.3">
      <c r="B181" s="145"/>
      <c r="C181" s="146">
        <v>40</v>
      </c>
      <c r="D181" s="146" t="s">
        <v>207</v>
      </c>
      <c r="E181" s="147" t="s">
        <v>825</v>
      </c>
      <c r="F181" s="233" t="s">
        <v>826</v>
      </c>
      <c r="G181" s="233"/>
      <c r="H181" s="233"/>
      <c r="I181" s="233"/>
      <c r="J181" s="148" t="s">
        <v>329</v>
      </c>
      <c r="K181" s="149">
        <v>64.075999999999993</v>
      </c>
      <c r="L181" s="234"/>
      <c r="M181" s="234"/>
      <c r="N181" s="235"/>
      <c r="O181" s="235"/>
      <c r="P181" s="235"/>
      <c r="Q181" s="235"/>
      <c r="R181" s="150"/>
      <c r="T181" s="151" t="s">
        <v>5</v>
      </c>
      <c r="U181" s="41" t="s">
        <v>43</v>
      </c>
      <c r="V181" s="152">
        <v>0</v>
      </c>
      <c r="W181" s="152">
        <f>V181*K181</f>
        <v>0</v>
      </c>
      <c r="X181" s="152">
        <v>0</v>
      </c>
      <c r="Y181" s="152">
        <f>X181*K181</f>
        <v>0</v>
      </c>
      <c r="Z181" s="152">
        <v>0</v>
      </c>
      <c r="AA181" s="153">
        <f>Z181*K181</f>
        <v>0</v>
      </c>
      <c r="AR181" s="19" t="s">
        <v>96</v>
      </c>
      <c r="AT181" s="19" t="s">
        <v>207</v>
      </c>
      <c r="AU181" s="19" t="s">
        <v>87</v>
      </c>
      <c r="AY181" s="19" t="s">
        <v>206</v>
      </c>
      <c r="BE181" s="154">
        <f>IF(U181="základná",N181,0)</f>
        <v>0</v>
      </c>
      <c r="BF181" s="154">
        <f>IF(U181="znížená",N181,0)</f>
        <v>0</v>
      </c>
      <c r="BG181" s="154">
        <f>IF(U181="zákl. prenesená",N181,0)</f>
        <v>0</v>
      </c>
      <c r="BH181" s="154">
        <f>IF(U181="zníž. prenesená",N181,0)</f>
        <v>0</v>
      </c>
      <c r="BI181" s="154">
        <f>IF(U181="nulová",N181,0)</f>
        <v>0</v>
      </c>
      <c r="BJ181" s="19" t="s">
        <v>87</v>
      </c>
      <c r="BK181" s="155">
        <f>ROUND(L181*K181,3)</f>
        <v>0</v>
      </c>
      <c r="BL181" s="19" t="s">
        <v>96</v>
      </c>
      <c r="BM181" s="19" t="s">
        <v>560</v>
      </c>
    </row>
    <row r="182" spans="2:65" s="10" customFormat="1" ht="37.35" customHeight="1" x14ac:dyDescent="0.35">
      <c r="B182" s="134"/>
      <c r="C182" s="135"/>
      <c r="D182" s="136" t="s">
        <v>188</v>
      </c>
      <c r="E182" s="136"/>
      <c r="F182" s="136"/>
      <c r="G182" s="136"/>
      <c r="H182" s="136"/>
      <c r="I182" s="136"/>
      <c r="J182" s="136"/>
      <c r="K182" s="136"/>
      <c r="L182" s="136"/>
      <c r="M182" s="136"/>
      <c r="N182" s="248"/>
      <c r="O182" s="249"/>
      <c r="P182" s="249"/>
      <c r="Q182" s="249"/>
      <c r="R182" s="137"/>
      <c r="T182" s="138"/>
      <c r="U182" s="135"/>
      <c r="V182" s="135"/>
      <c r="W182" s="139">
        <f>W183+W194+W233+W241</f>
        <v>1.7009999999999998</v>
      </c>
      <c r="X182" s="135"/>
      <c r="Y182" s="139">
        <f>Y183+Y194+Y233+Y241</f>
        <v>0</v>
      </c>
      <c r="Z182" s="135"/>
      <c r="AA182" s="140">
        <f>AA183+AA194+AA233+AA241</f>
        <v>0.31752000000000002</v>
      </c>
      <c r="AR182" s="141" t="s">
        <v>87</v>
      </c>
      <c r="AT182" s="142" t="s">
        <v>75</v>
      </c>
      <c r="AU182" s="142" t="s">
        <v>76</v>
      </c>
      <c r="AY182" s="141" t="s">
        <v>206</v>
      </c>
      <c r="BK182" s="143">
        <f>BK183+BK194+BK233+BK241</f>
        <v>0</v>
      </c>
    </row>
    <row r="183" spans="2:65" s="10" customFormat="1" ht="19.899999999999999" customHeight="1" x14ac:dyDescent="0.3">
      <c r="B183" s="134"/>
      <c r="C183" s="135"/>
      <c r="D183" s="144" t="s">
        <v>716</v>
      </c>
      <c r="E183" s="144"/>
      <c r="F183" s="144"/>
      <c r="G183" s="144"/>
      <c r="H183" s="144"/>
      <c r="I183" s="144"/>
      <c r="J183" s="144"/>
      <c r="K183" s="144"/>
      <c r="L183" s="144"/>
      <c r="M183" s="144"/>
      <c r="N183" s="250"/>
      <c r="O183" s="205"/>
      <c r="P183" s="205"/>
      <c r="Q183" s="205"/>
      <c r="R183" s="137"/>
      <c r="T183" s="138"/>
      <c r="U183" s="135"/>
      <c r="V183" s="135"/>
      <c r="W183" s="139">
        <f>W184+W188</f>
        <v>0</v>
      </c>
      <c r="X183" s="135"/>
      <c r="Y183" s="139">
        <f>Y184+Y188</f>
        <v>0</v>
      </c>
      <c r="Z183" s="135"/>
      <c r="AA183" s="140">
        <f>AA184+AA188</f>
        <v>0</v>
      </c>
      <c r="AR183" s="141" t="s">
        <v>87</v>
      </c>
      <c r="AT183" s="142" t="s">
        <v>75</v>
      </c>
      <c r="AU183" s="142" t="s">
        <v>83</v>
      </c>
      <c r="AY183" s="141" t="s">
        <v>206</v>
      </c>
      <c r="BK183" s="143">
        <f>BK184+BK188</f>
        <v>0</v>
      </c>
    </row>
    <row r="184" spans="2:65" s="10" customFormat="1" ht="14.85" customHeight="1" x14ac:dyDescent="0.3">
      <c r="B184" s="134"/>
      <c r="C184" s="135"/>
      <c r="D184" s="144" t="s">
        <v>649</v>
      </c>
      <c r="E184" s="144"/>
      <c r="F184" s="144"/>
      <c r="G184" s="144"/>
      <c r="H184" s="144"/>
      <c r="I184" s="144"/>
      <c r="J184" s="144"/>
      <c r="K184" s="144"/>
      <c r="L184" s="144"/>
      <c r="M184" s="144"/>
      <c r="N184" s="246"/>
      <c r="O184" s="247"/>
      <c r="P184" s="247"/>
      <c r="Q184" s="247"/>
      <c r="R184" s="137"/>
      <c r="T184" s="138"/>
      <c r="U184" s="135"/>
      <c r="V184" s="135"/>
      <c r="W184" s="139">
        <f>SUM(W185:W187)</f>
        <v>0</v>
      </c>
      <c r="X184" s="135"/>
      <c r="Y184" s="139">
        <f>SUM(Y185:Y187)</f>
        <v>0</v>
      </c>
      <c r="Z184" s="135"/>
      <c r="AA184" s="140">
        <f>SUM(AA185:AA187)</f>
        <v>0</v>
      </c>
      <c r="AR184" s="141" t="s">
        <v>87</v>
      </c>
      <c r="AT184" s="142" t="s">
        <v>75</v>
      </c>
      <c r="AU184" s="142" t="s">
        <v>87</v>
      </c>
      <c r="AY184" s="141" t="s">
        <v>206</v>
      </c>
      <c r="BK184" s="143">
        <f>SUM(BK185:BK187)</f>
        <v>0</v>
      </c>
    </row>
    <row r="185" spans="2:65" s="1" customFormat="1" ht="25.5" customHeight="1" x14ac:dyDescent="0.3">
      <c r="B185" s="145"/>
      <c r="C185" s="146">
        <v>41</v>
      </c>
      <c r="D185" s="146" t="s">
        <v>207</v>
      </c>
      <c r="E185" s="147" t="s">
        <v>827</v>
      </c>
      <c r="F185" s="233" t="s">
        <v>828</v>
      </c>
      <c r="G185" s="233"/>
      <c r="H185" s="233"/>
      <c r="I185" s="233"/>
      <c r="J185" s="148" t="s">
        <v>210</v>
      </c>
      <c r="K185" s="149">
        <v>62.2</v>
      </c>
      <c r="L185" s="234"/>
      <c r="M185" s="234"/>
      <c r="N185" s="235"/>
      <c r="O185" s="235"/>
      <c r="P185" s="235"/>
      <c r="Q185" s="235"/>
      <c r="R185" s="150"/>
      <c r="T185" s="151" t="s">
        <v>5</v>
      </c>
      <c r="U185" s="41" t="s">
        <v>43</v>
      </c>
      <c r="V185" s="152">
        <v>0</v>
      </c>
      <c r="W185" s="152">
        <f>V185*K185</f>
        <v>0</v>
      </c>
      <c r="X185" s="152">
        <v>0</v>
      </c>
      <c r="Y185" s="152">
        <f>X185*K185</f>
        <v>0</v>
      </c>
      <c r="Z185" s="152">
        <v>0</v>
      </c>
      <c r="AA185" s="153">
        <f>Z185*K185</f>
        <v>0</v>
      </c>
      <c r="AR185" s="19" t="s">
        <v>235</v>
      </c>
      <c r="AT185" s="19" t="s">
        <v>207</v>
      </c>
      <c r="AU185" s="19" t="s">
        <v>91</v>
      </c>
      <c r="AY185" s="19" t="s">
        <v>206</v>
      </c>
      <c r="BE185" s="154">
        <f>IF(U185="základná",N185,0)</f>
        <v>0</v>
      </c>
      <c r="BF185" s="154">
        <f>IF(U185="znížená",N185,0)</f>
        <v>0</v>
      </c>
      <c r="BG185" s="154">
        <f>IF(U185="zákl. prenesená",N185,0)</f>
        <v>0</v>
      </c>
      <c r="BH185" s="154">
        <f>IF(U185="zníž. prenesená",N185,0)</f>
        <v>0</v>
      </c>
      <c r="BI185" s="154">
        <f>IF(U185="nulová",N185,0)</f>
        <v>0</v>
      </c>
      <c r="BJ185" s="19" t="s">
        <v>87</v>
      </c>
      <c r="BK185" s="155">
        <f>ROUND(L185*K185,3)</f>
        <v>0</v>
      </c>
      <c r="BL185" s="19" t="s">
        <v>235</v>
      </c>
      <c r="BM185" s="19" t="s">
        <v>412</v>
      </c>
    </row>
    <row r="186" spans="2:65" s="1" customFormat="1" ht="25.5" customHeight="1" x14ac:dyDescent="0.3">
      <c r="B186" s="145"/>
      <c r="C186" s="156">
        <v>42</v>
      </c>
      <c r="D186" s="156" t="s">
        <v>214</v>
      </c>
      <c r="E186" s="157" t="s">
        <v>829</v>
      </c>
      <c r="F186" s="236" t="s">
        <v>830</v>
      </c>
      <c r="G186" s="236"/>
      <c r="H186" s="236"/>
      <c r="I186" s="236"/>
      <c r="J186" s="158" t="s">
        <v>210</v>
      </c>
      <c r="K186" s="159">
        <v>62.2</v>
      </c>
      <c r="L186" s="237"/>
      <c r="M186" s="237"/>
      <c r="N186" s="238"/>
      <c r="O186" s="235"/>
      <c r="P186" s="235"/>
      <c r="Q186" s="235"/>
      <c r="R186" s="150"/>
      <c r="T186" s="151" t="s">
        <v>5</v>
      </c>
      <c r="U186" s="41" t="s">
        <v>43</v>
      </c>
      <c r="V186" s="152">
        <v>0</v>
      </c>
      <c r="W186" s="152">
        <f>V186*K186</f>
        <v>0</v>
      </c>
      <c r="X186" s="152">
        <v>0</v>
      </c>
      <c r="Y186" s="152">
        <f>X186*K186</f>
        <v>0</v>
      </c>
      <c r="Z186" s="152">
        <v>0</v>
      </c>
      <c r="AA186" s="153">
        <f>Z186*K186</f>
        <v>0</v>
      </c>
      <c r="AR186" s="19" t="s">
        <v>262</v>
      </c>
      <c r="AT186" s="19" t="s">
        <v>214</v>
      </c>
      <c r="AU186" s="19" t="s">
        <v>91</v>
      </c>
      <c r="AY186" s="19" t="s">
        <v>206</v>
      </c>
      <c r="BE186" s="154">
        <f>IF(U186="základná",N186,0)</f>
        <v>0</v>
      </c>
      <c r="BF186" s="154">
        <f>IF(U186="znížená",N186,0)</f>
        <v>0</v>
      </c>
      <c r="BG186" s="154">
        <f>IF(U186="zákl. prenesená",N186,0)</f>
        <v>0</v>
      </c>
      <c r="BH186" s="154">
        <f>IF(U186="zníž. prenesená",N186,0)</f>
        <v>0</v>
      </c>
      <c r="BI186" s="154">
        <f>IF(U186="nulová",N186,0)</f>
        <v>0</v>
      </c>
      <c r="BJ186" s="19" t="s">
        <v>87</v>
      </c>
      <c r="BK186" s="155">
        <f>ROUND(L186*K186,3)</f>
        <v>0</v>
      </c>
      <c r="BL186" s="19" t="s">
        <v>235</v>
      </c>
      <c r="BM186" s="19" t="s">
        <v>561</v>
      </c>
    </row>
    <row r="187" spans="2:65" s="1" customFormat="1" ht="25.5" customHeight="1" x14ac:dyDescent="0.3">
      <c r="B187" s="145"/>
      <c r="C187" s="146">
        <v>43</v>
      </c>
      <c r="D187" s="146" t="s">
        <v>207</v>
      </c>
      <c r="E187" s="147" t="s">
        <v>831</v>
      </c>
      <c r="F187" s="233" t="s">
        <v>832</v>
      </c>
      <c r="G187" s="233"/>
      <c r="H187" s="233"/>
      <c r="I187" s="233"/>
      <c r="J187" s="148" t="s">
        <v>329</v>
      </c>
      <c r="K187" s="149">
        <v>1.9E-2</v>
      </c>
      <c r="L187" s="234"/>
      <c r="M187" s="234"/>
      <c r="N187" s="235"/>
      <c r="O187" s="235"/>
      <c r="P187" s="235"/>
      <c r="Q187" s="235"/>
      <c r="R187" s="150"/>
      <c r="T187" s="151" t="s">
        <v>5</v>
      </c>
      <c r="U187" s="41" t="s">
        <v>43</v>
      </c>
      <c r="V187" s="152">
        <v>0</v>
      </c>
      <c r="W187" s="152">
        <f>V187*K187</f>
        <v>0</v>
      </c>
      <c r="X187" s="152">
        <v>0</v>
      </c>
      <c r="Y187" s="152">
        <f>X187*K187</f>
        <v>0</v>
      </c>
      <c r="Z187" s="152">
        <v>0</v>
      </c>
      <c r="AA187" s="153">
        <f>Z187*K187</f>
        <v>0</v>
      </c>
      <c r="AR187" s="19" t="s">
        <v>235</v>
      </c>
      <c r="AT187" s="19" t="s">
        <v>207</v>
      </c>
      <c r="AU187" s="19" t="s">
        <v>91</v>
      </c>
      <c r="AY187" s="19" t="s">
        <v>206</v>
      </c>
      <c r="BE187" s="154">
        <f>IF(U187="základná",N187,0)</f>
        <v>0</v>
      </c>
      <c r="BF187" s="154">
        <f>IF(U187="znížená",N187,0)</f>
        <v>0</v>
      </c>
      <c r="BG187" s="154">
        <f>IF(U187="zákl. prenesená",N187,0)</f>
        <v>0</v>
      </c>
      <c r="BH187" s="154">
        <f>IF(U187="zníž. prenesená",N187,0)</f>
        <v>0</v>
      </c>
      <c r="BI187" s="154">
        <f>IF(U187="nulová",N187,0)</f>
        <v>0</v>
      </c>
      <c r="BJ187" s="19" t="s">
        <v>87</v>
      </c>
      <c r="BK187" s="155">
        <f>ROUND(L187*K187,3)</f>
        <v>0</v>
      </c>
      <c r="BL187" s="19" t="s">
        <v>235</v>
      </c>
      <c r="BM187" s="19" t="s">
        <v>562</v>
      </c>
    </row>
    <row r="188" spans="2:65" s="10" customFormat="1" ht="22.35" customHeight="1" x14ac:dyDescent="0.3">
      <c r="B188" s="134"/>
      <c r="C188" s="135"/>
      <c r="D188" s="144" t="s">
        <v>651</v>
      </c>
      <c r="E188" s="144"/>
      <c r="F188" s="144"/>
      <c r="G188" s="144"/>
      <c r="H188" s="144"/>
      <c r="I188" s="144"/>
      <c r="J188" s="144"/>
      <c r="K188" s="144"/>
      <c r="L188" s="144"/>
      <c r="M188" s="144"/>
      <c r="N188" s="240"/>
      <c r="O188" s="239"/>
      <c r="P188" s="239"/>
      <c r="Q188" s="239"/>
      <c r="R188" s="137"/>
      <c r="T188" s="138"/>
      <c r="U188" s="135"/>
      <c r="V188" s="135"/>
      <c r="W188" s="139">
        <f>SUM(W189:W193)</f>
        <v>0</v>
      </c>
      <c r="X188" s="135"/>
      <c r="Y188" s="139">
        <f>SUM(Y189:Y193)</f>
        <v>0</v>
      </c>
      <c r="Z188" s="135"/>
      <c r="AA188" s="140">
        <f>SUM(AA189:AA193)</f>
        <v>0</v>
      </c>
      <c r="AR188" s="141" t="s">
        <v>87</v>
      </c>
      <c r="AT188" s="142" t="s">
        <v>75</v>
      </c>
      <c r="AU188" s="142" t="s">
        <v>87</v>
      </c>
      <c r="AY188" s="141" t="s">
        <v>206</v>
      </c>
      <c r="BK188" s="143">
        <f>SUM(BK189:BK193)</f>
        <v>0</v>
      </c>
    </row>
    <row r="189" spans="2:65" s="1" customFormat="1" ht="38.25" customHeight="1" x14ac:dyDescent="0.3">
      <c r="B189" s="145"/>
      <c r="C189" s="146">
        <v>44</v>
      </c>
      <c r="D189" s="146" t="s">
        <v>207</v>
      </c>
      <c r="E189" s="147" t="s">
        <v>833</v>
      </c>
      <c r="F189" s="233" t="s">
        <v>834</v>
      </c>
      <c r="G189" s="233"/>
      <c r="H189" s="233"/>
      <c r="I189" s="233"/>
      <c r="J189" s="148" t="s">
        <v>210</v>
      </c>
      <c r="K189" s="149">
        <v>312.32</v>
      </c>
      <c r="L189" s="234"/>
      <c r="M189" s="234"/>
      <c r="N189" s="235"/>
      <c r="O189" s="235"/>
      <c r="P189" s="235"/>
      <c r="Q189" s="235"/>
      <c r="R189" s="150"/>
      <c r="T189" s="151" t="s">
        <v>5</v>
      </c>
      <c r="U189" s="41" t="s">
        <v>43</v>
      </c>
      <c r="V189" s="152">
        <v>0</v>
      </c>
      <c r="W189" s="152">
        <f>V189*K189</f>
        <v>0</v>
      </c>
      <c r="X189" s="152">
        <v>0</v>
      </c>
      <c r="Y189" s="152">
        <f>X189*K189</f>
        <v>0</v>
      </c>
      <c r="Z189" s="152">
        <v>0</v>
      </c>
      <c r="AA189" s="153">
        <f>Z189*K189</f>
        <v>0</v>
      </c>
      <c r="AR189" s="19" t="s">
        <v>235</v>
      </c>
      <c r="AT189" s="19" t="s">
        <v>207</v>
      </c>
      <c r="AU189" s="19" t="s">
        <v>91</v>
      </c>
      <c r="AY189" s="19" t="s">
        <v>206</v>
      </c>
      <c r="BE189" s="154">
        <f>IF(U189="základná",N189,0)</f>
        <v>0</v>
      </c>
      <c r="BF189" s="154">
        <f>IF(U189="znížená",N189,0)</f>
        <v>0</v>
      </c>
      <c r="BG189" s="154">
        <f>IF(U189="zákl. prenesená",N189,0)</f>
        <v>0</v>
      </c>
      <c r="BH189" s="154">
        <f>IF(U189="zníž. prenesená",N189,0)</f>
        <v>0</v>
      </c>
      <c r="BI189" s="154">
        <f>IF(U189="nulová",N189,0)</f>
        <v>0</v>
      </c>
      <c r="BJ189" s="19" t="s">
        <v>87</v>
      </c>
      <c r="BK189" s="155">
        <f>ROUND(L189*K189,3)</f>
        <v>0</v>
      </c>
      <c r="BL189" s="19" t="s">
        <v>235</v>
      </c>
      <c r="BM189" s="19" t="s">
        <v>563</v>
      </c>
    </row>
    <row r="190" spans="2:65" s="1" customFormat="1" ht="51" customHeight="1" x14ac:dyDescent="0.3">
      <c r="B190" s="145"/>
      <c r="C190" s="156">
        <v>45</v>
      </c>
      <c r="D190" s="156" t="s">
        <v>214</v>
      </c>
      <c r="E190" s="157" t="s">
        <v>835</v>
      </c>
      <c r="F190" s="236" t="s">
        <v>836</v>
      </c>
      <c r="G190" s="236"/>
      <c r="H190" s="236"/>
      <c r="I190" s="236"/>
      <c r="J190" s="158" t="s">
        <v>210</v>
      </c>
      <c r="K190" s="159">
        <v>322.32</v>
      </c>
      <c r="L190" s="237"/>
      <c r="M190" s="237"/>
      <c r="N190" s="238"/>
      <c r="O190" s="235"/>
      <c r="P190" s="235"/>
      <c r="Q190" s="235"/>
      <c r="R190" s="150"/>
      <c r="T190" s="151" t="s">
        <v>5</v>
      </c>
      <c r="U190" s="41" t="s">
        <v>43</v>
      </c>
      <c r="V190" s="152">
        <v>0</v>
      </c>
      <c r="W190" s="152">
        <f>V190*K190</f>
        <v>0</v>
      </c>
      <c r="X190" s="152">
        <v>0</v>
      </c>
      <c r="Y190" s="152">
        <f>X190*K190</f>
        <v>0</v>
      </c>
      <c r="Z190" s="152">
        <v>0</v>
      </c>
      <c r="AA190" s="153">
        <f>Z190*K190</f>
        <v>0</v>
      </c>
      <c r="AR190" s="19" t="s">
        <v>262</v>
      </c>
      <c r="AT190" s="19" t="s">
        <v>214</v>
      </c>
      <c r="AU190" s="19" t="s">
        <v>91</v>
      </c>
      <c r="AY190" s="19" t="s">
        <v>206</v>
      </c>
      <c r="BE190" s="154">
        <f>IF(U190="základná",N190,0)</f>
        <v>0</v>
      </c>
      <c r="BF190" s="154">
        <f>IF(U190="znížená",N190,0)</f>
        <v>0</v>
      </c>
      <c r="BG190" s="154">
        <f>IF(U190="zákl. prenesená",N190,0)</f>
        <v>0</v>
      </c>
      <c r="BH190" s="154">
        <f>IF(U190="zníž. prenesená",N190,0)</f>
        <v>0</v>
      </c>
      <c r="BI190" s="154">
        <f>IF(U190="nulová",N190,0)</f>
        <v>0</v>
      </c>
      <c r="BJ190" s="19" t="s">
        <v>87</v>
      </c>
      <c r="BK190" s="155">
        <f>ROUND(L190*K190,3)</f>
        <v>0</v>
      </c>
      <c r="BL190" s="19" t="s">
        <v>235</v>
      </c>
      <c r="BM190" s="19" t="s">
        <v>565</v>
      </c>
    </row>
    <row r="191" spans="2:65" s="1" customFormat="1" ht="51" customHeight="1" x14ac:dyDescent="0.3">
      <c r="B191" s="145"/>
      <c r="C191" s="146">
        <v>46</v>
      </c>
      <c r="D191" s="146" t="s">
        <v>207</v>
      </c>
      <c r="E191" s="147" t="s">
        <v>837</v>
      </c>
      <c r="F191" s="233" t="s">
        <v>838</v>
      </c>
      <c r="G191" s="233"/>
      <c r="H191" s="233"/>
      <c r="I191" s="233"/>
      <c r="J191" s="148" t="s">
        <v>210</v>
      </c>
      <c r="K191" s="149">
        <v>23.9</v>
      </c>
      <c r="L191" s="234"/>
      <c r="M191" s="234"/>
      <c r="N191" s="235"/>
      <c r="O191" s="235"/>
      <c r="P191" s="235"/>
      <c r="Q191" s="235"/>
      <c r="R191" s="150"/>
      <c r="T191" s="151" t="s">
        <v>5</v>
      </c>
      <c r="U191" s="41" t="s">
        <v>43</v>
      </c>
      <c r="V191" s="152">
        <v>0</v>
      </c>
      <c r="W191" s="152">
        <f>V191*K191</f>
        <v>0</v>
      </c>
      <c r="X191" s="152">
        <v>0</v>
      </c>
      <c r="Y191" s="152">
        <f>X191*K191</f>
        <v>0</v>
      </c>
      <c r="Z191" s="152">
        <v>0</v>
      </c>
      <c r="AA191" s="153">
        <f>Z191*K191</f>
        <v>0</v>
      </c>
      <c r="AR191" s="19" t="s">
        <v>235</v>
      </c>
      <c r="AT191" s="19" t="s">
        <v>207</v>
      </c>
      <c r="AU191" s="19" t="s">
        <v>91</v>
      </c>
      <c r="AY191" s="19" t="s">
        <v>206</v>
      </c>
      <c r="BE191" s="154">
        <f>IF(U191="základná",N191,0)</f>
        <v>0</v>
      </c>
      <c r="BF191" s="154">
        <f>IF(U191="znížená",N191,0)</f>
        <v>0</v>
      </c>
      <c r="BG191" s="154">
        <f>IF(U191="zákl. prenesená",N191,0)</f>
        <v>0</v>
      </c>
      <c r="BH191" s="154">
        <f>IF(U191="zníž. prenesená",N191,0)</f>
        <v>0</v>
      </c>
      <c r="BI191" s="154">
        <f>IF(U191="nulová",N191,0)</f>
        <v>0</v>
      </c>
      <c r="BJ191" s="19" t="s">
        <v>87</v>
      </c>
      <c r="BK191" s="155">
        <f>ROUND(L191*K191,3)</f>
        <v>0</v>
      </c>
      <c r="BL191" s="19" t="s">
        <v>235</v>
      </c>
      <c r="BM191" s="19" t="s">
        <v>606</v>
      </c>
    </row>
    <row r="192" spans="2:65" s="1" customFormat="1" ht="25.5" customHeight="1" x14ac:dyDescent="0.3">
      <c r="B192" s="145"/>
      <c r="C192" s="156">
        <v>47</v>
      </c>
      <c r="D192" s="156" t="s">
        <v>214</v>
      </c>
      <c r="E192" s="157" t="s">
        <v>839</v>
      </c>
      <c r="F192" s="236" t="s">
        <v>840</v>
      </c>
      <c r="G192" s="236"/>
      <c r="H192" s="236"/>
      <c r="I192" s="236"/>
      <c r="J192" s="158" t="s">
        <v>210</v>
      </c>
      <c r="K192" s="159">
        <v>26.29</v>
      </c>
      <c r="L192" s="237"/>
      <c r="M192" s="237"/>
      <c r="N192" s="238"/>
      <c r="O192" s="235"/>
      <c r="P192" s="235"/>
      <c r="Q192" s="235"/>
      <c r="R192" s="150"/>
      <c r="T192" s="151" t="s">
        <v>5</v>
      </c>
      <c r="U192" s="41" t="s">
        <v>43</v>
      </c>
      <c r="V192" s="152">
        <v>0</v>
      </c>
      <c r="W192" s="152">
        <f>V192*K192</f>
        <v>0</v>
      </c>
      <c r="X192" s="152">
        <v>0</v>
      </c>
      <c r="Y192" s="152">
        <f>X192*K192</f>
        <v>0</v>
      </c>
      <c r="Z192" s="152">
        <v>0</v>
      </c>
      <c r="AA192" s="153">
        <f>Z192*K192</f>
        <v>0</v>
      </c>
      <c r="AR192" s="19" t="s">
        <v>262</v>
      </c>
      <c r="AT192" s="19" t="s">
        <v>214</v>
      </c>
      <c r="AU192" s="19" t="s">
        <v>91</v>
      </c>
      <c r="AY192" s="19" t="s">
        <v>206</v>
      </c>
      <c r="BE192" s="154">
        <f>IF(U192="základná",N192,0)</f>
        <v>0</v>
      </c>
      <c r="BF192" s="154">
        <f>IF(U192="znížená",N192,0)</f>
        <v>0</v>
      </c>
      <c r="BG192" s="154">
        <f>IF(U192="zákl. prenesená",N192,0)</f>
        <v>0</v>
      </c>
      <c r="BH192" s="154">
        <f>IF(U192="zníž. prenesená",N192,0)</f>
        <v>0</v>
      </c>
      <c r="BI192" s="154">
        <f>IF(U192="nulová",N192,0)</f>
        <v>0</v>
      </c>
      <c r="BJ192" s="19" t="s">
        <v>87</v>
      </c>
      <c r="BK192" s="155">
        <f>ROUND(L192*K192,3)</f>
        <v>0</v>
      </c>
      <c r="BL192" s="19" t="s">
        <v>235</v>
      </c>
      <c r="BM192" s="19" t="s">
        <v>437</v>
      </c>
    </row>
    <row r="193" spans="2:65" s="1" customFormat="1" ht="25.5" customHeight="1" x14ac:dyDescent="0.3">
      <c r="B193" s="145"/>
      <c r="C193" s="146">
        <v>48</v>
      </c>
      <c r="D193" s="146" t="s">
        <v>207</v>
      </c>
      <c r="E193" s="147" t="s">
        <v>841</v>
      </c>
      <c r="F193" s="233" t="s">
        <v>842</v>
      </c>
      <c r="G193" s="233"/>
      <c r="H193" s="233"/>
      <c r="I193" s="233"/>
      <c r="J193" s="148" t="s">
        <v>329</v>
      </c>
      <c r="K193" s="149">
        <v>3.6059999999999999</v>
      </c>
      <c r="L193" s="234"/>
      <c r="M193" s="234"/>
      <c r="N193" s="235"/>
      <c r="O193" s="235"/>
      <c r="P193" s="235"/>
      <c r="Q193" s="235"/>
      <c r="R193" s="150"/>
      <c r="T193" s="151" t="s">
        <v>5</v>
      </c>
      <c r="U193" s="41" t="s">
        <v>43</v>
      </c>
      <c r="V193" s="152">
        <v>0</v>
      </c>
      <c r="W193" s="152">
        <f>V193*K193</f>
        <v>0</v>
      </c>
      <c r="X193" s="152">
        <v>0</v>
      </c>
      <c r="Y193" s="152">
        <f>X193*K193</f>
        <v>0</v>
      </c>
      <c r="Z193" s="152">
        <v>0</v>
      </c>
      <c r="AA193" s="153">
        <f>Z193*K193</f>
        <v>0</v>
      </c>
      <c r="AR193" s="19" t="s">
        <v>235</v>
      </c>
      <c r="AT193" s="19" t="s">
        <v>207</v>
      </c>
      <c r="AU193" s="19" t="s">
        <v>91</v>
      </c>
      <c r="AY193" s="19" t="s">
        <v>206</v>
      </c>
      <c r="BE193" s="154">
        <f>IF(U193="základná",N193,0)</f>
        <v>0</v>
      </c>
      <c r="BF193" s="154">
        <f>IF(U193="znížená",N193,0)</f>
        <v>0</v>
      </c>
      <c r="BG193" s="154">
        <f>IF(U193="zákl. prenesená",N193,0)</f>
        <v>0</v>
      </c>
      <c r="BH193" s="154">
        <f>IF(U193="zníž. prenesená",N193,0)</f>
        <v>0</v>
      </c>
      <c r="BI193" s="154">
        <f>IF(U193="nulová",N193,0)</f>
        <v>0</v>
      </c>
      <c r="BJ193" s="19" t="s">
        <v>87</v>
      </c>
      <c r="BK193" s="155">
        <f>ROUND(L193*K193,3)</f>
        <v>0</v>
      </c>
      <c r="BL193" s="19" t="s">
        <v>235</v>
      </c>
      <c r="BM193" s="19" t="s">
        <v>440</v>
      </c>
    </row>
    <row r="194" spans="2:65" s="10" customFormat="1" ht="29.85" customHeight="1" x14ac:dyDescent="0.3">
      <c r="B194" s="134"/>
      <c r="C194" s="135"/>
      <c r="D194" s="144" t="s">
        <v>189</v>
      </c>
      <c r="E194" s="144"/>
      <c r="F194" s="144"/>
      <c r="G194" s="144"/>
      <c r="H194" s="144"/>
      <c r="I194" s="144"/>
      <c r="J194" s="144"/>
      <c r="K194" s="144"/>
      <c r="L194" s="144"/>
      <c r="M194" s="144"/>
      <c r="N194" s="251"/>
      <c r="O194" s="252"/>
      <c r="P194" s="252"/>
      <c r="Q194" s="252"/>
      <c r="R194" s="137"/>
      <c r="T194" s="138"/>
      <c r="U194" s="135"/>
      <c r="V194" s="135"/>
      <c r="W194" s="139">
        <f>W195+W202+W204+W226</f>
        <v>1.7009999999999998</v>
      </c>
      <c r="X194" s="135"/>
      <c r="Y194" s="139">
        <f>Y195+Y202+Y204+Y226</f>
        <v>0</v>
      </c>
      <c r="Z194" s="135"/>
      <c r="AA194" s="140">
        <f>AA195+AA202+AA204+AA226</f>
        <v>0.31752000000000002</v>
      </c>
      <c r="AR194" s="141" t="s">
        <v>87</v>
      </c>
      <c r="AT194" s="142" t="s">
        <v>75</v>
      </c>
      <c r="AU194" s="142" t="s">
        <v>83</v>
      </c>
      <c r="AY194" s="141" t="s">
        <v>206</v>
      </c>
      <c r="BK194" s="143">
        <f>BK195+BK202+BK204+BK226</f>
        <v>0</v>
      </c>
    </row>
    <row r="195" spans="2:65" s="10" customFormat="1" ht="14.85" customHeight="1" x14ac:dyDescent="0.3">
      <c r="B195" s="134"/>
      <c r="C195" s="135"/>
      <c r="D195" s="144" t="s">
        <v>717</v>
      </c>
      <c r="E195" s="144"/>
      <c r="F195" s="144"/>
      <c r="G195" s="144"/>
      <c r="H195" s="144"/>
      <c r="I195" s="144"/>
      <c r="J195" s="144"/>
      <c r="K195" s="144"/>
      <c r="L195" s="144"/>
      <c r="M195" s="144"/>
      <c r="N195" s="246"/>
      <c r="O195" s="247"/>
      <c r="P195" s="247"/>
      <c r="Q195" s="247"/>
      <c r="R195" s="137"/>
      <c r="T195" s="138"/>
      <c r="U195" s="135"/>
      <c r="V195" s="135"/>
      <c r="W195" s="139">
        <f>SUM(W196:W201)</f>
        <v>1.7009999999999998</v>
      </c>
      <c r="X195" s="135"/>
      <c r="Y195" s="139">
        <f>SUM(Y196:Y201)</f>
        <v>0</v>
      </c>
      <c r="Z195" s="135"/>
      <c r="AA195" s="140">
        <f>SUM(AA196:AA201)</f>
        <v>0.31752000000000002</v>
      </c>
      <c r="AR195" s="141" t="s">
        <v>87</v>
      </c>
      <c r="AT195" s="142" t="s">
        <v>75</v>
      </c>
      <c r="AU195" s="142" t="s">
        <v>87</v>
      </c>
      <c r="AY195" s="141" t="s">
        <v>206</v>
      </c>
      <c r="BK195" s="143">
        <f>SUM(BK196:BK201)</f>
        <v>0</v>
      </c>
    </row>
    <row r="196" spans="2:65" s="1" customFormat="1" ht="60" customHeight="1" x14ac:dyDescent="0.3">
      <c r="B196" s="145"/>
      <c r="C196" s="146">
        <v>49</v>
      </c>
      <c r="D196" s="146" t="s">
        <v>207</v>
      </c>
      <c r="E196" s="147" t="s">
        <v>843</v>
      </c>
      <c r="F196" s="233" t="s">
        <v>844</v>
      </c>
      <c r="G196" s="233"/>
      <c r="H196" s="233"/>
      <c r="I196" s="233"/>
      <c r="J196" s="148" t="s">
        <v>210</v>
      </c>
      <c r="K196" s="149">
        <v>22.68</v>
      </c>
      <c r="L196" s="234"/>
      <c r="M196" s="234"/>
      <c r="N196" s="235"/>
      <c r="O196" s="235"/>
      <c r="P196" s="235"/>
      <c r="Q196" s="235"/>
      <c r="R196" s="150"/>
      <c r="T196" s="151" t="s">
        <v>5</v>
      </c>
      <c r="U196" s="41" t="s">
        <v>43</v>
      </c>
      <c r="V196" s="152">
        <v>7.4999999999999997E-2</v>
      </c>
      <c r="W196" s="152">
        <f t="shared" ref="W196:W201" si="27">V196*K196</f>
        <v>1.7009999999999998</v>
      </c>
      <c r="X196" s="152">
        <v>0</v>
      </c>
      <c r="Y196" s="152">
        <f t="shared" ref="Y196:Y201" si="28">X196*K196</f>
        <v>0</v>
      </c>
      <c r="Z196" s="152">
        <v>1.4E-2</v>
      </c>
      <c r="AA196" s="153">
        <f t="shared" ref="AA196:AA201" si="29">Z196*K196</f>
        <v>0.31752000000000002</v>
      </c>
      <c r="AR196" s="19" t="s">
        <v>235</v>
      </c>
      <c r="AT196" s="19" t="s">
        <v>207</v>
      </c>
      <c r="AU196" s="19" t="s">
        <v>91</v>
      </c>
      <c r="AY196" s="19" t="s">
        <v>206</v>
      </c>
      <c r="BE196" s="154">
        <f t="shared" ref="BE196:BE201" si="30">IF(U196="základná",N196,0)</f>
        <v>0</v>
      </c>
      <c r="BF196" s="154">
        <f t="shared" ref="BF196:BF201" si="31">IF(U196="znížená",N196,0)</f>
        <v>0</v>
      </c>
      <c r="BG196" s="154">
        <f t="shared" ref="BG196:BG201" si="32">IF(U196="zákl. prenesená",N196,0)</f>
        <v>0</v>
      </c>
      <c r="BH196" s="154">
        <f t="shared" ref="BH196:BH201" si="33">IF(U196="zníž. prenesená",N196,0)</f>
        <v>0</v>
      </c>
      <c r="BI196" s="154">
        <f t="shared" ref="BI196:BI201" si="34">IF(U196="nulová",N196,0)</f>
        <v>0</v>
      </c>
      <c r="BJ196" s="19" t="s">
        <v>87</v>
      </c>
      <c r="BK196" s="155">
        <f t="shared" ref="BK196:BK201" si="35">ROUND(L196*K196,3)</f>
        <v>0</v>
      </c>
      <c r="BL196" s="19" t="s">
        <v>235</v>
      </c>
      <c r="BM196" s="19" t="s">
        <v>845</v>
      </c>
    </row>
    <row r="197" spans="2:65" s="1" customFormat="1" ht="38.25" customHeight="1" x14ac:dyDescent="0.3">
      <c r="B197" s="145"/>
      <c r="C197" s="146">
        <v>50</v>
      </c>
      <c r="D197" s="146" t="s">
        <v>207</v>
      </c>
      <c r="E197" s="147" t="s">
        <v>846</v>
      </c>
      <c r="F197" s="233" t="s">
        <v>847</v>
      </c>
      <c r="G197" s="233"/>
      <c r="H197" s="233"/>
      <c r="I197" s="233"/>
      <c r="J197" s="148" t="s">
        <v>217</v>
      </c>
      <c r="K197" s="149">
        <v>95.6</v>
      </c>
      <c r="L197" s="234"/>
      <c r="M197" s="234"/>
      <c r="N197" s="235"/>
      <c r="O197" s="235"/>
      <c r="P197" s="235"/>
      <c r="Q197" s="235"/>
      <c r="R197" s="150"/>
      <c r="T197" s="151" t="s">
        <v>5</v>
      </c>
      <c r="U197" s="41" t="s">
        <v>43</v>
      </c>
      <c r="V197" s="152">
        <v>0</v>
      </c>
      <c r="W197" s="152">
        <f t="shared" si="27"/>
        <v>0</v>
      </c>
      <c r="X197" s="152">
        <v>0</v>
      </c>
      <c r="Y197" s="152">
        <f t="shared" si="28"/>
        <v>0</v>
      </c>
      <c r="Z197" s="152">
        <v>0</v>
      </c>
      <c r="AA197" s="153">
        <f t="shared" si="29"/>
        <v>0</v>
      </c>
      <c r="AR197" s="19" t="s">
        <v>235</v>
      </c>
      <c r="AT197" s="19" t="s">
        <v>207</v>
      </c>
      <c r="AU197" s="19" t="s">
        <v>91</v>
      </c>
      <c r="AY197" s="19" t="s">
        <v>206</v>
      </c>
      <c r="BE197" s="154">
        <f t="shared" si="30"/>
        <v>0</v>
      </c>
      <c r="BF197" s="154">
        <f t="shared" si="31"/>
        <v>0</v>
      </c>
      <c r="BG197" s="154">
        <f t="shared" si="32"/>
        <v>0</v>
      </c>
      <c r="BH197" s="154">
        <f t="shared" si="33"/>
        <v>0</v>
      </c>
      <c r="BI197" s="154">
        <f t="shared" si="34"/>
        <v>0</v>
      </c>
      <c r="BJ197" s="19" t="s">
        <v>87</v>
      </c>
      <c r="BK197" s="155">
        <f t="shared" si="35"/>
        <v>0</v>
      </c>
      <c r="BL197" s="19" t="s">
        <v>235</v>
      </c>
      <c r="BM197" s="19" t="s">
        <v>447</v>
      </c>
    </row>
    <row r="198" spans="2:65" s="1" customFormat="1" ht="25.5" customHeight="1" x14ac:dyDescent="0.3">
      <c r="B198" s="145"/>
      <c r="C198" s="156">
        <v>51</v>
      </c>
      <c r="D198" s="156" t="s">
        <v>214</v>
      </c>
      <c r="E198" s="157" t="s">
        <v>848</v>
      </c>
      <c r="F198" s="236" t="s">
        <v>849</v>
      </c>
      <c r="G198" s="236"/>
      <c r="H198" s="236"/>
      <c r="I198" s="236"/>
      <c r="J198" s="158" t="s">
        <v>213</v>
      </c>
      <c r="K198" s="159">
        <v>0.14299999999999999</v>
      </c>
      <c r="L198" s="237"/>
      <c r="M198" s="237"/>
      <c r="N198" s="238"/>
      <c r="O198" s="235"/>
      <c r="P198" s="235"/>
      <c r="Q198" s="235"/>
      <c r="R198" s="150"/>
      <c r="T198" s="151" t="s">
        <v>5</v>
      </c>
      <c r="U198" s="41" t="s">
        <v>43</v>
      </c>
      <c r="V198" s="152">
        <v>0</v>
      </c>
      <c r="W198" s="152">
        <f t="shared" si="27"/>
        <v>0</v>
      </c>
      <c r="X198" s="152">
        <v>0</v>
      </c>
      <c r="Y198" s="152">
        <f t="shared" si="28"/>
        <v>0</v>
      </c>
      <c r="Z198" s="152">
        <v>0</v>
      </c>
      <c r="AA198" s="153">
        <f t="shared" si="29"/>
        <v>0</v>
      </c>
      <c r="AR198" s="19" t="s">
        <v>262</v>
      </c>
      <c r="AT198" s="19" t="s">
        <v>214</v>
      </c>
      <c r="AU198" s="19" t="s">
        <v>91</v>
      </c>
      <c r="AY198" s="19" t="s">
        <v>206</v>
      </c>
      <c r="BE198" s="154">
        <f t="shared" si="30"/>
        <v>0</v>
      </c>
      <c r="BF198" s="154">
        <f t="shared" si="31"/>
        <v>0</v>
      </c>
      <c r="BG198" s="154">
        <f t="shared" si="32"/>
        <v>0</v>
      </c>
      <c r="BH198" s="154">
        <f t="shared" si="33"/>
        <v>0</v>
      </c>
      <c r="BI198" s="154">
        <f t="shared" si="34"/>
        <v>0</v>
      </c>
      <c r="BJ198" s="19" t="s">
        <v>87</v>
      </c>
      <c r="BK198" s="155">
        <f t="shared" si="35"/>
        <v>0</v>
      </c>
      <c r="BL198" s="19" t="s">
        <v>235</v>
      </c>
      <c r="BM198" s="19" t="s">
        <v>451</v>
      </c>
    </row>
    <row r="199" spans="2:65" s="1" customFormat="1" ht="51" customHeight="1" x14ac:dyDescent="0.3">
      <c r="B199" s="145"/>
      <c r="C199" s="146">
        <v>52</v>
      </c>
      <c r="D199" s="146" t="s">
        <v>207</v>
      </c>
      <c r="E199" s="147" t="s">
        <v>850</v>
      </c>
      <c r="F199" s="233" t="s">
        <v>851</v>
      </c>
      <c r="G199" s="233"/>
      <c r="H199" s="233"/>
      <c r="I199" s="233"/>
      <c r="J199" s="148" t="s">
        <v>217</v>
      </c>
      <c r="K199" s="149">
        <v>47.8</v>
      </c>
      <c r="L199" s="234"/>
      <c r="M199" s="234"/>
      <c r="N199" s="235"/>
      <c r="O199" s="235"/>
      <c r="P199" s="235"/>
      <c r="Q199" s="235"/>
      <c r="R199" s="150"/>
      <c r="T199" s="151" t="s">
        <v>5</v>
      </c>
      <c r="U199" s="41" t="s">
        <v>43</v>
      </c>
      <c r="V199" s="152">
        <v>0</v>
      </c>
      <c r="W199" s="152">
        <f t="shared" si="27"/>
        <v>0</v>
      </c>
      <c r="X199" s="152">
        <v>0</v>
      </c>
      <c r="Y199" s="152">
        <f t="shared" si="28"/>
        <v>0</v>
      </c>
      <c r="Z199" s="152">
        <v>0</v>
      </c>
      <c r="AA199" s="153">
        <f t="shared" si="29"/>
        <v>0</v>
      </c>
      <c r="AR199" s="19" t="s">
        <v>235</v>
      </c>
      <c r="AT199" s="19" t="s">
        <v>207</v>
      </c>
      <c r="AU199" s="19" t="s">
        <v>91</v>
      </c>
      <c r="AY199" s="19" t="s">
        <v>206</v>
      </c>
      <c r="BE199" s="154">
        <f t="shared" si="30"/>
        <v>0</v>
      </c>
      <c r="BF199" s="154">
        <f t="shared" si="31"/>
        <v>0</v>
      </c>
      <c r="BG199" s="154">
        <f t="shared" si="32"/>
        <v>0</v>
      </c>
      <c r="BH199" s="154">
        <f t="shared" si="33"/>
        <v>0</v>
      </c>
      <c r="BI199" s="154">
        <f t="shared" si="34"/>
        <v>0</v>
      </c>
      <c r="BJ199" s="19" t="s">
        <v>87</v>
      </c>
      <c r="BK199" s="155">
        <f t="shared" si="35"/>
        <v>0</v>
      </c>
      <c r="BL199" s="19" t="s">
        <v>235</v>
      </c>
      <c r="BM199" s="19" t="s">
        <v>454</v>
      </c>
    </row>
    <row r="200" spans="2:65" s="1" customFormat="1" ht="25.5" customHeight="1" x14ac:dyDescent="0.3">
      <c r="B200" s="145"/>
      <c r="C200" s="156">
        <v>53</v>
      </c>
      <c r="D200" s="156" t="s">
        <v>214</v>
      </c>
      <c r="E200" s="157" t="s">
        <v>852</v>
      </c>
      <c r="F200" s="236" t="s">
        <v>853</v>
      </c>
      <c r="G200" s="236"/>
      <c r="H200" s="236"/>
      <c r="I200" s="236"/>
      <c r="J200" s="158" t="s">
        <v>213</v>
      </c>
      <c r="K200" s="159">
        <v>0.12</v>
      </c>
      <c r="L200" s="237"/>
      <c r="M200" s="237"/>
      <c r="N200" s="238"/>
      <c r="O200" s="235"/>
      <c r="P200" s="235"/>
      <c r="Q200" s="235"/>
      <c r="R200" s="150"/>
      <c r="T200" s="151" t="s">
        <v>5</v>
      </c>
      <c r="U200" s="41" t="s">
        <v>43</v>
      </c>
      <c r="V200" s="152">
        <v>0</v>
      </c>
      <c r="W200" s="152">
        <f t="shared" si="27"/>
        <v>0</v>
      </c>
      <c r="X200" s="152">
        <v>0</v>
      </c>
      <c r="Y200" s="152">
        <f t="shared" si="28"/>
        <v>0</v>
      </c>
      <c r="Z200" s="152">
        <v>0</v>
      </c>
      <c r="AA200" s="153">
        <f t="shared" si="29"/>
        <v>0</v>
      </c>
      <c r="AR200" s="19" t="s">
        <v>262</v>
      </c>
      <c r="AT200" s="19" t="s">
        <v>214</v>
      </c>
      <c r="AU200" s="19" t="s">
        <v>91</v>
      </c>
      <c r="AY200" s="19" t="s">
        <v>206</v>
      </c>
      <c r="BE200" s="154">
        <f t="shared" si="30"/>
        <v>0</v>
      </c>
      <c r="BF200" s="154">
        <f t="shared" si="31"/>
        <v>0</v>
      </c>
      <c r="BG200" s="154">
        <f t="shared" si="32"/>
        <v>0</v>
      </c>
      <c r="BH200" s="154">
        <f t="shared" si="33"/>
        <v>0</v>
      </c>
      <c r="BI200" s="154">
        <f t="shared" si="34"/>
        <v>0</v>
      </c>
      <c r="BJ200" s="19" t="s">
        <v>87</v>
      </c>
      <c r="BK200" s="155">
        <f t="shared" si="35"/>
        <v>0</v>
      </c>
      <c r="BL200" s="19" t="s">
        <v>235</v>
      </c>
      <c r="BM200" s="19" t="s">
        <v>458</v>
      </c>
    </row>
    <row r="201" spans="2:65" s="1" customFormat="1" ht="25.5" customHeight="1" x14ac:dyDescent="0.3">
      <c r="B201" s="145"/>
      <c r="C201" s="146">
        <v>54</v>
      </c>
      <c r="D201" s="146" t="s">
        <v>207</v>
      </c>
      <c r="E201" s="147" t="s">
        <v>854</v>
      </c>
      <c r="F201" s="233" t="s">
        <v>855</v>
      </c>
      <c r="G201" s="233"/>
      <c r="H201" s="233"/>
      <c r="I201" s="233"/>
      <c r="J201" s="148" t="s">
        <v>329</v>
      </c>
      <c r="K201" s="149">
        <v>0.14499999999999999</v>
      </c>
      <c r="L201" s="234"/>
      <c r="M201" s="234"/>
      <c r="N201" s="235"/>
      <c r="O201" s="235"/>
      <c r="P201" s="235"/>
      <c r="Q201" s="235"/>
      <c r="R201" s="150"/>
      <c r="T201" s="151" t="s">
        <v>5</v>
      </c>
      <c r="U201" s="41" t="s">
        <v>43</v>
      </c>
      <c r="V201" s="152">
        <v>0</v>
      </c>
      <c r="W201" s="152">
        <f t="shared" si="27"/>
        <v>0</v>
      </c>
      <c r="X201" s="152">
        <v>0</v>
      </c>
      <c r="Y201" s="152">
        <f t="shared" si="28"/>
        <v>0</v>
      </c>
      <c r="Z201" s="152">
        <v>0</v>
      </c>
      <c r="AA201" s="153">
        <f t="shared" si="29"/>
        <v>0</v>
      </c>
      <c r="AR201" s="19" t="s">
        <v>235</v>
      </c>
      <c r="AT201" s="19" t="s">
        <v>207</v>
      </c>
      <c r="AU201" s="19" t="s">
        <v>91</v>
      </c>
      <c r="AY201" s="19" t="s">
        <v>206</v>
      </c>
      <c r="BE201" s="154">
        <f t="shared" si="30"/>
        <v>0</v>
      </c>
      <c r="BF201" s="154">
        <f t="shared" si="31"/>
        <v>0</v>
      </c>
      <c r="BG201" s="154">
        <f t="shared" si="32"/>
        <v>0</v>
      </c>
      <c r="BH201" s="154">
        <f t="shared" si="33"/>
        <v>0</v>
      </c>
      <c r="BI201" s="154">
        <f t="shared" si="34"/>
        <v>0</v>
      </c>
      <c r="BJ201" s="19" t="s">
        <v>87</v>
      </c>
      <c r="BK201" s="155">
        <f t="shared" si="35"/>
        <v>0</v>
      </c>
      <c r="BL201" s="19" t="s">
        <v>235</v>
      </c>
      <c r="BM201" s="19" t="s">
        <v>461</v>
      </c>
    </row>
    <row r="202" spans="2:65" s="10" customFormat="1" ht="22.35" customHeight="1" x14ac:dyDescent="0.3">
      <c r="B202" s="134"/>
      <c r="C202" s="135"/>
      <c r="D202" s="144" t="s">
        <v>718</v>
      </c>
      <c r="E202" s="144"/>
      <c r="F202" s="144"/>
      <c r="G202" s="144"/>
      <c r="H202" s="144"/>
      <c r="I202" s="144"/>
      <c r="J202" s="144"/>
      <c r="K202" s="144"/>
      <c r="L202" s="144"/>
      <c r="M202" s="144"/>
      <c r="N202" s="240"/>
      <c r="O202" s="239"/>
      <c r="P202" s="239"/>
      <c r="Q202" s="239"/>
      <c r="R202" s="137"/>
      <c r="T202" s="138"/>
      <c r="U202" s="135"/>
      <c r="V202" s="135"/>
      <c r="W202" s="139">
        <f>W203</f>
        <v>0</v>
      </c>
      <c r="X202" s="135"/>
      <c r="Y202" s="139">
        <f>Y203</f>
        <v>0</v>
      </c>
      <c r="Z202" s="135"/>
      <c r="AA202" s="140">
        <f>AA203</f>
        <v>0</v>
      </c>
      <c r="AR202" s="141" t="s">
        <v>87</v>
      </c>
      <c r="AT202" s="142" t="s">
        <v>75</v>
      </c>
      <c r="AU202" s="142" t="s">
        <v>87</v>
      </c>
      <c r="AY202" s="141" t="s">
        <v>206</v>
      </c>
      <c r="BK202" s="143">
        <f>BK203</f>
        <v>0</v>
      </c>
    </row>
    <row r="203" spans="2:65" s="1" customFormat="1" ht="63.75" customHeight="1" x14ac:dyDescent="0.3">
      <c r="B203" s="145"/>
      <c r="C203" s="146">
        <v>55</v>
      </c>
      <c r="D203" s="146" t="s">
        <v>207</v>
      </c>
      <c r="E203" s="147" t="s">
        <v>856</v>
      </c>
      <c r="F203" s="233" t="s">
        <v>857</v>
      </c>
      <c r="G203" s="233"/>
      <c r="H203" s="233"/>
      <c r="I203" s="233"/>
      <c r="J203" s="148" t="s">
        <v>210</v>
      </c>
      <c r="K203" s="149">
        <v>23.9</v>
      </c>
      <c r="L203" s="234"/>
      <c r="M203" s="234"/>
      <c r="N203" s="235"/>
      <c r="O203" s="235"/>
      <c r="P203" s="235"/>
      <c r="Q203" s="235"/>
      <c r="R203" s="150"/>
      <c r="T203" s="151" t="s">
        <v>5</v>
      </c>
      <c r="U203" s="41" t="s">
        <v>43</v>
      </c>
      <c r="V203" s="152">
        <v>0</v>
      </c>
      <c r="W203" s="152">
        <f>V203*K203</f>
        <v>0</v>
      </c>
      <c r="X203" s="152">
        <v>0</v>
      </c>
      <c r="Y203" s="152">
        <f>X203*K203</f>
        <v>0</v>
      </c>
      <c r="Z203" s="152">
        <v>0</v>
      </c>
      <c r="AA203" s="153">
        <f>Z203*K203</f>
        <v>0</v>
      </c>
      <c r="AR203" s="19" t="s">
        <v>235</v>
      </c>
      <c r="AT203" s="19" t="s">
        <v>207</v>
      </c>
      <c r="AU203" s="19" t="s">
        <v>91</v>
      </c>
      <c r="AY203" s="19" t="s">
        <v>206</v>
      </c>
      <c r="BE203" s="154">
        <f>IF(U203="základná",N203,0)</f>
        <v>0</v>
      </c>
      <c r="BF203" s="154">
        <f>IF(U203="znížená",N203,0)</f>
        <v>0</v>
      </c>
      <c r="BG203" s="154">
        <f>IF(U203="zákl. prenesená",N203,0)</f>
        <v>0</v>
      </c>
      <c r="BH203" s="154">
        <f>IF(U203="zníž. prenesená",N203,0)</f>
        <v>0</v>
      </c>
      <c r="BI203" s="154">
        <f>IF(U203="nulová",N203,0)</f>
        <v>0</v>
      </c>
      <c r="BJ203" s="19" t="s">
        <v>87</v>
      </c>
      <c r="BK203" s="155">
        <f>ROUND(L203*K203,3)</f>
        <v>0</v>
      </c>
      <c r="BL203" s="19" t="s">
        <v>235</v>
      </c>
      <c r="BM203" s="19" t="s">
        <v>628</v>
      </c>
    </row>
    <row r="204" spans="2:65" s="10" customFormat="1" ht="22.35" customHeight="1" x14ac:dyDescent="0.3">
      <c r="B204" s="134"/>
      <c r="C204" s="135"/>
      <c r="D204" s="144" t="s">
        <v>466</v>
      </c>
      <c r="E204" s="144"/>
      <c r="F204" s="144"/>
      <c r="G204" s="144"/>
      <c r="H204" s="144"/>
      <c r="I204" s="144"/>
      <c r="J204" s="144"/>
      <c r="K204" s="144"/>
      <c r="L204" s="144"/>
      <c r="M204" s="144"/>
      <c r="N204" s="240"/>
      <c r="O204" s="239"/>
      <c r="P204" s="239"/>
      <c r="Q204" s="239"/>
      <c r="R204" s="137"/>
      <c r="T204" s="138"/>
      <c r="U204" s="135"/>
      <c r="V204" s="135"/>
      <c r="W204" s="139">
        <f>SUM(W205:W225)</f>
        <v>0</v>
      </c>
      <c r="X204" s="135"/>
      <c r="Y204" s="139">
        <f>SUM(Y205:Y225)</f>
        <v>0</v>
      </c>
      <c r="Z204" s="135"/>
      <c r="AA204" s="140">
        <f>SUM(AA205:AA225)</f>
        <v>0</v>
      </c>
      <c r="AR204" s="141" t="s">
        <v>87</v>
      </c>
      <c r="AT204" s="142" t="s">
        <v>75</v>
      </c>
      <c r="AU204" s="142" t="s">
        <v>87</v>
      </c>
      <c r="AY204" s="141" t="s">
        <v>206</v>
      </c>
      <c r="BK204" s="143">
        <f>SUM(BK205:BK225)</f>
        <v>0</v>
      </c>
    </row>
    <row r="205" spans="2:65" s="1" customFormat="1" ht="16.5" customHeight="1" x14ac:dyDescent="0.3">
      <c r="B205" s="145"/>
      <c r="C205" s="146">
        <v>56</v>
      </c>
      <c r="D205" s="146" t="s">
        <v>207</v>
      </c>
      <c r="E205" s="147" t="s">
        <v>858</v>
      </c>
      <c r="F205" s="233" t="s">
        <v>859</v>
      </c>
      <c r="G205" s="233"/>
      <c r="H205" s="233"/>
      <c r="I205" s="233"/>
      <c r="J205" s="148" t="s">
        <v>372</v>
      </c>
      <c r="K205" s="149">
        <v>1</v>
      </c>
      <c r="L205" s="234"/>
      <c r="M205" s="234"/>
      <c r="N205" s="235"/>
      <c r="O205" s="235"/>
      <c r="P205" s="235"/>
      <c r="Q205" s="235"/>
      <c r="R205" s="150"/>
      <c r="T205" s="151" t="s">
        <v>5</v>
      </c>
      <c r="U205" s="41" t="s">
        <v>43</v>
      </c>
      <c r="V205" s="152">
        <v>0</v>
      </c>
      <c r="W205" s="152">
        <f t="shared" ref="W205:W225" si="36">V205*K205</f>
        <v>0</v>
      </c>
      <c r="X205" s="152">
        <v>0</v>
      </c>
      <c r="Y205" s="152">
        <f t="shared" ref="Y205:Y225" si="37">X205*K205</f>
        <v>0</v>
      </c>
      <c r="Z205" s="152">
        <v>0</v>
      </c>
      <c r="AA205" s="153">
        <f t="shared" ref="AA205:AA225" si="38">Z205*K205</f>
        <v>0</v>
      </c>
      <c r="AR205" s="19" t="s">
        <v>235</v>
      </c>
      <c r="AT205" s="19" t="s">
        <v>207</v>
      </c>
      <c r="AU205" s="19" t="s">
        <v>91</v>
      </c>
      <c r="AY205" s="19" t="s">
        <v>206</v>
      </c>
      <c r="BE205" s="154">
        <f t="shared" ref="BE205:BE225" si="39">IF(U205="základná",N205,0)</f>
        <v>0</v>
      </c>
      <c r="BF205" s="154">
        <f t="shared" ref="BF205:BF225" si="40">IF(U205="znížená",N205,0)</f>
        <v>0</v>
      </c>
      <c r="BG205" s="154">
        <f t="shared" ref="BG205:BG225" si="41">IF(U205="zákl. prenesená",N205,0)</f>
        <v>0</v>
      </c>
      <c r="BH205" s="154">
        <f t="shared" ref="BH205:BH225" si="42">IF(U205="zníž. prenesená",N205,0)</f>
        <v>0</v>
      </c>
      <c r="BI205" s="154">
        <f t="shared" ref="BI205:BI225" si="43">IF(U205="nulová",N205,0)</f>
        <v>0</v>
      </c>
      <c r="BJ205" s="19" t="s">
        <v>87</v>
      </c>
      <c r="BK205" s="155">
        <f t="shared" ref="BK205:BK225" si="44">ROUND(L205*K205,3)</f>
        <v>0</v>
      </c>
      <c r="BL205" s="19" t="s">
        <v>235</v>
      </c>
      <c r="BM205" s="19" t="s">
        <v>632</v>
      </c>
    </row>
    <row r="206" spans="2:65" s="1" customFormat="1" ht="25.5" customHeight="1" x14ac:dyDescent="0.3">
      <c r="B206" s="145"/>
      <c r="C206" s="156">
        <v>57</v>
      </c>
      <c r="D206" s="156" t="s">
        <v>214</v>
      </c>
      <c r="E206" s="157" t="s">
        <v>860</v>
      </c>
      <c r="F206" s="236" t="s">
        <v>861</v>
      </c>
      <c r="G206" s="236"/>
      <c r="H206" s="236"/>
      <c r="I206" s="236"/>
      <c r="J206" s="158" t="s">
        <v>372</v>
      </c>
      <c r="K206" s="159">
        <v>1</v>
      </c>
      <c r="L206" s="237"/>
      <c r="M206" s="237"/>
      <c r="N206" s="238"/>
      <c r="O206" s="235"/>
      <c r="P206" s="235"/>
      <c r="Q206" s="235"/>
      <c r="R206" s="150"/>
      <c r="T206" s="151" t="s">
        <v>5</v>
      </c>
      <c r="U206" s="41" t="s">
        <v>43</v>
      </c>
      <c r="V206" s="152">
        <v>0</v>
      </c>
      <c r="W206" s="152">
        <f t="shared" si="36"/>
        <v>0</v>
      </c>
      <c r="X206" s="152">
        <v>0</v>
      </c>
      <c r="Y206" s="152">
        <f t="shared" si="37"/>
        <v>0</v>
      </c>
      <c r="Z206" s="152">
        <v>0</v>
      </c>
      <c r="AA206" s="153">
        <f t="shared" si="38"/>
        <v>0</v>
      </c>
      <c r="AR206" s="19" t="s">
        <v>262</v>
      </c>
      <c r="AT206" s="19" t="s">
        <v>214</v>
      </c>
      <c r="AU206" s="19" t="s">
        <v>91</v>
      </c>
      <c r="AY206" s="19" t="s">
        <v>206</v>
      </c>
      <c r="BE206" s="154">
        <f t="shared" si="39"/>
        <v>0</v>
      </c>
      <c r="BF206" s="154">
        <f t="shared" si="40"/>
        <v>0</v>
      </c>
      <c r="BG206" s="154">
        <f t="shared" si="41"/>
        <v>0</v>
      </c>
      <c r="BH206" s="154">
        <f t="shared" si="42"/>
        <v>0</v>
      </c>
      <c r="BI206" s="154">
        <f t="shared" si="43"/>
        <v>0</v>
      </c>
      <c r="BJ206" s="19" t="s">
        <v>87</v>
      </c>
      <c r="BK206" s="155">
        <f t="shared" si="44"/>
        <v>0</v>
      </c>
      <c r="BL206" s="19" t="s">
        <v>235</v>
      </c>
      <c r="BM206" s="19" t="s">
        <v>635</v>
      </c>
    </row>
    <row r="207" spans="2:65" s="1" customFormat="1" ht="25.5" customHeight="1" x14ac:dyDescent="0.3">
      <c r="B207" s="145"/>
      <c r="C207" s="146">
        <v>58</v>
      </c>
      <c r="D207" s="146" t="s">
        <v>207</v>
      </c>
      <c r="E207" s="147" t="s">
        <v>862</v>
      </c>
      <c r="F207" s="233" t="s">
        <v>863</v>
      </c>
      <c r="G207" s="233"/>
      <c r="H207" s="233"/>
      <c r="I207" s="233"/>
      <c r="J207" s="148" t="s">
        <v>372</v>
      </c>
      <c r="K207" s="149">
        <v>1</v>
      </c>
      <c r="L207" s="234"/>
      <c r="M207" s="234"/>
      <c r="N207" s="235"/>
      <c r="O207" s="235"/>
      <c r="P207" s="235"/>
      <c r="Q207" s="235"/>
      <c r="R207" s="150"/>
      <c r="T207" s="151" t="s">
        <v>5</v>
      </c>
      <c r="U207" s="41" t="s">
        <v>43</v>
      </c>
      <c r="V207" s="152">
        <v>0</v>
      </c>
      <c r="W207" s="152">
        <f t="shared" si="36"/>
        <v>0</v>
      </c>
      <c r="X207" s="152">
        <v>0</v>
      </c>
      <c r="Y207" s="152">
        <f t="shared" si="37"/>
        <v>0</v>
      </c>
      <c r="Z207" s="152">
        <v>0</v>
      </c>
      <c r="AA207" s="153">
        <f t="shared" si="38"/>
        <v>0</v>
      </c>
      <c r="AR207" s="19" t="s">
        <v>235</v>
      </c>
      <c r="AT207" s="19" t="s">
        <v>207</v>
      </c>
      <c r="AU207" s="19" t="s">
        <v>91</v>
      </c>
      <c r="AY207" s="19" t="s">
        <v>206</v>
      </c>
      <c r="BE207" s="154">
        <f t="shared" si="39"/>
        <v>0</v>
      </c>
      <c r="BF207" s="154">
        <f t="shared" si="40"/>
        <v>0</v>
      </c>
      <c r="BG207" s="154">
        <f t="shared" si="41"/>
        <v>0</v>
      </c>
      <c r="BH207" s="154">
        <f t="shared" si="42"/>
        <v>0</v>
      </c>
      <c r="BI207" s="154">
        <f t="shared" si="43"/>
        <v>0</v>
      </c>
      <c r="BJ207" s="19" t="s">
        <v>87</v>
      </c>
      <c r="BK207" s="155">
        <f t="shared" si="44"/>
        <v>0</v>
      </c>
      <c r="BL207" s="19" t="s">
        <v>235</v>
      </c>
      <c r="BM207" s="19" t="s">
        <v>568</v>
      </c>
    </row>
    <row r="208" spans="2:65" s="1" customFormat="1" ht="38.25" customHeight="1" x14ac:dyDescent="0.3">
      <c r="B208" s="145"/>
      <c r="C208" s="146">
        <v>59</v>
      </c>
      <c r="D208" s="146" t="s">
        <v>207</v>
      </c>
      <c r="E208" s="147" t="s">
        <v>864</v>
      </c>
      <c r="F208" s="233" t="s">
        <v>865</v>
      </c>
      <c r="G208" s="233"/>
      <c r="H208" s="233"/>
      <c r="I208" s="233"/>
      <c r="J208" s="148" t="s">
        <v>217</v>
      </c>
      <c r="K208" s="149">
        <v>2</v>
      </c>
      <c r="L208" s="234"/>
      <c r="M208" s="234"/>
      <c r="N208" s="235"/>
      <c r="O208" s="235"/>
      <c r="P208" s="235"/>
      <c r="Q208" s="235"/>
      <c r="R208" s="150"/>
      <c r="T208" s="151" t="s">
        <v>5</v>
      </c>
      <c r="U208" s="41" t="s">
        <v>43</v>
      </c>
      <c r="V208" s="152">
        <v>0</v>
      </c>
      <c r="W208" s="152">
        <f t="shared" si="36"/>
        <v>0</v>
      </c>
      <c r="X208" s="152">
        <v>0</v>
      </c>
      <c r="Y208" s="152">
        <f t="shared" si="37"/>
        <v>0</v>
      </c>
      <c r="Z208" s="152">
        <v>0</v>
      </c>
      <c r="AA208" s="153">
        <f t="shared" si="38"/>
        <v>0</v>
      </c>
      <c r="AR208" s="19" t="s">
        <v>235</v>
      </c>
      <c r="AT208" s="19" t="s">
        <v>207</v>
      </c>
      <c r="AU208" s="19" t="s">
        <v>91</v>
      </c>
      <c r="AY208" s="19" t="s">
        <v>206</v>
      </c>
      <c r="BE208" s="154">
        <f t="shared" si="39"/>
        <v>0</v>
      </c>
      <c r="BF208" s="154">
        <f t="shared" si="40"/>
        <v>0</v>
      </c>
      <c r="BG208" s="154">
        <f t="shared" si="41"/>
        <v>0</v>
      </c>
      <c r="BH208" s="154">
        <f t="shared" si="42"/>
        <v>0</v>
      </c>
      <c r="BI208" s="154">
        <f t="shared" si="43"/>
        <v>0</v>
      </c>
      <c r="BJ208" s="19" t="s">
        <v>87</v>
      </c>
      <c r="BK208" s="155">
        <f t="shared" si="44"/>
        <v>0</v>
      </c>
      <c r="BL208" s="19" t="s">
        <v>235</v>
      </c>
      <c r="BM208" s="19" t="s">
        <v>866</v>
      </c>
    </row>
    <row r="209" spans="2:65" s="1" customFormat="1" ht="16.5" customHeight="1" x14ac:dyDescent="0.3">
      <c r="B209" s="145"/>
      <c r="C209" s="156">
        <v>60</v>
      </c>
      <c r="D209" s="156" t="s">
        <v>214</v>
      </c>
      <c r="E209" s="157" t="s">
        <v>868</v>
      </c>
      <c r="F209" s="236" t="s">
        <v>869</v>
      </c>
      <c r="G209" s="236"/>
      <c r="H209" s="236"/>
      <c r="I209" s="236"/>
      <c r="J209" s="158" t="s">
        <v>372</v>
      </c>
      <c r="K209" s="159">
        <v>2</v>
      </c>
      <c r="L209" s="237"/>
      <c r="M209" s="237"/>
      <c r="N209" s="238"/>
      <c r="O209" s="235"/>
      <c r="P209" s="235"/>
      <c r="Q209" s="235"/>
      <c r="R209" s="150"/>
      <c r="T209" s="151" t="s">
        <v>5</v>
      </c>
      <c r="U209" s="41" t="s">
        <v>43</v>
      </c>
      <c r="V209" s="152">
        <v>0</v>
      </c>
      <c r="W209" s="152">
        <f t="shared" si="36"/>
        <v>0</v>
      </c>
      <c r="X209" s="152">
        <v>0</v>
      </c>
      <c r="Y209" s="152">
        <f t="shared" si="37"/>
        <v>0</v>
      </c>
      <c r="Z209" s="152">
        <v>0</v>
      </c>
      <c r="AA209" s="153">
        <f t="shared" si="38"/>
        <v>0</v>
      </c>
      <c r="AR209" s="19" t="s">
        <v>262</v>
      </c>
      <c r="AT209" s="19" t="s">
        <v>214</v>
      </c>
      <c r="AU209" s="19" t="s">
        <v>91</v>
      </c>
      <c r="AY209" s="19" t="s">
        <v>206</v>
      </c>
      <c r="BE209" s="154">
        <f t="shared" si="39"/>
        <v>0</v>
      </c>
      <c r="BF209" s="154">
        <f t="shared" si="40"/>
        <v>0</v>
      </c>
      <c r="BG209" s="154">
        <f t="shared" si="41"/>
        <v>0</v>
      </c>
      <c r="BH209" s="154">
        <f t="shared" si="42"/>
        <v>0</v>
      </c>
      <c r="BI209" s="154">
        <f t="shared" si="43"/>
        <v>0</v>
      </c>
      <c r="BJ209" s="19" t="s">
        <v>87</v>
      </c>
      <c r="BK209" s="155">
        <f t="shared" si="44"/>
        <v>0</v>
      </c>
      <c r="BL209" s="19" t="s">
        <v>235</v>
      </c>
      <c r="BM209" s="19" t="s">
        <v>575</v>
      </c>
    </row>
    <row r="210" spans="2:65" s="1" customFormat="1" ht="16.5" customHeight="1" x14ac:dyDescent="0.3">
      <c r="B210" s="145"/>
      <c r="C210" s="146">
        <v>61</v>
      </c>
      <c r="D210" s="146" t="s">
        <v>207</v>
      </c>
      <c r="E210" s="147" t="s">
        <v>870</v>
      </c>
      <c r="F210" s="233" t="s">
        <v>871</v>
      </c>
      <c r="G210" s="233"/>
      <c r="H210" s="233"/>
      <c r="I210" s="233"/>
      <c r="J210" s="148" t="s">
        <v>372</v>
      </c>
      <c r="K210" s="149">
        <v>3</v>
      </c>
      <c r="L210" s="234"/>
      <c r="M210" s="234"/>
      <c r="N210" s="235"/>
      <c r="O210" s="235"/>
      <c r="P210" s="235"/>
      <c r="Q210" s="235"/>
      <c r="R210" s="150"/>
      <c r="T210" s="151" t="s">
        <v>5</v>
      </c>
      <c r="U210" s="41" t="s">
        <v>43</v>
      </c>
      <c r="V210" s="152">
        <v>0</v>
      </c>
      <c r="W210" s="152">
        <f t="shared" si="36"/>
        <v>0</v>
      </c>
      <c r="X210" s="152">
        <v>0</v>
      </c>
      <c r="Y210" s="152">
        <f t="shared" si="37"/>
        <v>0</v>
      </c>
      <c r="Z210" s="152">
        <v>0</v>
      </c>
      <c r="AA210" s="153">
        <f t="shared" si="38"/>
        <v>0</v>
      </c>
      <c r="AR210" s="19" t="s">
        <v>235</v>
      </c>
      <c r="AT210" s="19" t="s">
        <v>207</v>
      </c>
      <c r="AU210" s="19" t="s">
        <v>91</v>
      </c>
      <c r="AY210" s="19" t="s">
        <v>206</v>
      </c>
      <c r="BE210" s="154">
        <f t="shared" si="39"/>
        <v>0</v>
      </c>
      <c r="BF210" s="154">
        <f t="shared" si="40"/>
        <v>0</v>
      </c>
      <c r="BG210" s="154">
        <f t="shared" si="41"/>
        <v>0</v>
      </c>
      <c r="BH210" s="154">
        <f t="shared" si="42"/>
        <v>0</v>
      </c>
      <c r="BI210" s="154">
        <f t="shared" si="43"/>
        <v>0</v>
      </c>
      <c r="BJ210" s="19" t="s">
        <v>87</v>
      </c>
      <c r="BK210" s="155">
        <f t="shared" si="44"/>
        <v>0</v>
      </c>
      <c r="BL210" s="19" t="s">
        <v>235</v>
      </c>
      <c r="BM210" s="19" t="s">
        <v>639</v>
      </c>
    </row>
    <row r="211" spans="2:65" s="1" customFormat="1" ht="16.5" customHeight="1" x14ac:dyDescent="0.3">
      <c r="B211" s="145"/>
      <c r="C211" s="146">
        <v>62</v>
      </c>
      <c r="D211" s="146" t="s">
        <v>207</v>
      </c>
      <c r="E211" s="147" t="s">
        <v>873</v>
      </c>
      <c r="F211" s="233" t="s">
        <v>874</v>
      </c>
      <c r="G211" s="233"/>
      <c r="H211" s="233"/>
      <c r="I211" s="233"/>
      <c r="J211" s="148" t="s">
        <v>372</v>
      </c>
      <c r="K211" s="149">
        <v>3</v>
      </c>
      <c r="L211" s="234"/>
      <c r="M211" s="234"/>
      <c r="N211" s="235"/>
      <c r="O211" s="235"/>
      <c r="P211" s="235"/>
      <c r="Q211" s="235"/>
      <c r="R211" s="150"/>
      <c r="T211" s="151" t="s">
        <v>5</v>
      </c>
      <c r="U211" s="41" t="s">
        <v>43</v>
      </c>
      <c r="V211" s="152">
        <v>0</v>
      </c>
      <c r="W211" s="152">
        <f t="shared" si="36"/>
        <v>0</v>
      </c>
      <c r="X211" s="152">
        <v>0</v>
      </c>
      <c r="Y211" s="152">
        <f t="shared" si="37"/>
        <v>0</v>
      </c>
      <c r="Z211" s="152">
        <v>0</v>
      </c>
      <c r="AA211" s="153">
        <f t="shared" si="38"/>
        <v>0</v>
      </c>
      <c r="AR211" s="19" t="s">
        <v>235</v>
      </c>
      <c r="AT211" s="19" t="s">
        <v>207</v>
      </c>
      <c r="AU211" s="19" t="s">
        <v>91</v>
      </c>
      <c r="AY211" s="19" t="s">
        <v>206</v>
      </c>
      <c r="BE211" s="154">
        <f t="shared" si="39"/>
        <v>0</v>
      </c>
      <c r="BF211" s="154">
        <f t="shared" si="40"/>
        <v>0</v>
      </c>
      <c r="BG211" s="154">
        <f t="shared" si="41"/>
        <v>0</v>
      </c>
      <c r="BH211" s="154">
        <f t="shared" si="42"/>
        <v>0</v>
      </c>
      <c r="BI211" s="154">
        <f t="shared" si="43"/>
        <v>0</v>
      </c>
      <c r="BJ211" s="19" t="s">
        <v>87</v>
      </c>
      <c r="BK211" s="155">
        <f t="shared" si="44"/>
        <v>0</v>
      </c>
      <c r="BL211" s="19" t="s">
        <v>235</v>
      </c>
      <c r="BM211" s="19" t="s">
        <v>642</v>
      </c>
    </row>
    <row r="212" spans="2:65" s="1" customFormat="1" ht="25.5" customHeight="1" x14ac:dyDescent="0.3">
      <c r="B212" s="145"/>
      <c r="C212" s="146">
        <v>63</v>
      </c>
      <c r="D212" s="146" t="s">
        <v>207</v>
      </c>
      <c r="E212" s="147" t="s">
        <v>875</v>
      </c>
      <c r="F212" s="233" t="s">
        <v>876</v>
      </c>
      <c r="G212" s="233"/>
      <c r="H212" s="233"/>
      <c r="I212" s="233"/>
      <c r="J212" s="148" t="s">
        <v>372</v>
      </c>
      <c r="K212" s="149">
        <v>8</v>
      </c>
      <c r="L212" s="234"/>
      <c r="M212" s="234"/>
      <c r="N212" s="235"/>
      <c r="O212" s="235"/>
      <c r="P212" s="235"/>
      <c r="Q212" s="235"/>
      <c r="R212" s="150"/>
      <c r="T212" s="151" t="s">
        <v>5</v>
      </c>
      <c r="U212" s="41" t="s">
        <v>43</v>
      </c>
      <c r="V212" s="152">
        <v>0</v>
      </c>
      <c r="W212" s="152">
        <f t="shared" si="36"/>
        <v>0</v>
      </c>
      <c r="X212" s="152">
        <v>0</v>
      </c>
      <c r="Y212" s="152">
        <f t="shared" si="37"/>
        <v>0</v>
      </c>
      <c r="Z212" s="152">
        <v>0</v>
      </c>
      <c r="AA212" s="153">
        <f t="shared" si="38"/>
        <v>0</v>
      </c>
      <c r="AR212" s="19" t="s">
        <v>235</v>
      </c>
      <c r="AT212" s="19" t="s">
        <v>207</v>
      </c>
      <c r="AU212" s="19" t="s">
        <v>91</v>
      </c>
      <c r="AY212" s="19" t="s">
        <v>206</v>
      </c>
      <c r="BE212" s="154">
        <f t="shared" si="39"/>
        <v>0</v>
      </c>
      <c r="BF212" s="154">
        <f t="shared" si="40"/>
        <v>0</v>
      </c>
      <c r="BG212" s="154">
        <f t="shared" si="41"/>
        <v>0</v>
      </c>
      <c r="BH212" s="154">
        <f t="shared" si="42"/>
        <v>0</v>
      </c>
      <c r="BI212" s="154">
        <f t="shared" si="43"/>
        <v>0</v>
      </c>
      <c r="BJ212" s="19" t="s">
        <v>87</v>
      </c>
      <c r="BK212" s="155">
        <f t="shared" si="44"/>
        <v>0</v>
      </c>
      <c r="BL212" s="19" t="s">
        <v>235</v>
      </c>
      <c r="BM212" s="19" t="s">
        <v>646</v>
      </c>
    </row>
    <row r="213" spans="2:65" s="1" customFormat="1" ht="25.5" customHeight="1" x14ac:dyDescent="0.3">
      <c r="B213" s="145"/>
      <c r="C213" s="146">
        <v>64</v>
      </c>
      <c r="D213" s="146" t="s">
        <v>207</v>
      </c>
      <c r="E213" s="147" t="s">
        <v>878</v>
      </c>
      <c r="F213" s="233" t="s">
        <v>879</v>
      </c>
      <c r="G213" s="233"/>
      <c r="H213" s="233"/>
      <c r="I213" s="233"/>
      <c r="J213" s="148" t="s">
        <v>372</v>
      </c>
      <c r="K213" s="149">
        <v>4</v>
      </c>
      <c r="L213" s="234"/>
      <c r="M213" s="234"/>
      <c r="N213" s="235"/>
      <c r="O213" s="235"/>
      <c r="P213" s="235"/>
      <c r="Q213" s="235"/>
      <c r="R213" s="150"/>
      <c r="T213" s="151" t="s">
        <v>5</v>
      </c>
      <c r="U213" s="41" t="s">
        <v>43</v>
      </c>
      <c r="V213" s="152">
        <v>0</v>
      </c>
      <c r="W213" s="152">
        <f t="shared" si="36"/>
        <v>0</v>
      </c>
      <c r="X213" s="152">
        <v>0</v>
      </c>
      <c r="Y213" s="152">
        <f t="shared" si="37"/>
        <v>0</v>
      </c>
      <c r="Z213" s="152">
        <v>0</v>
      </c>
      <c r="AA213" s="153">
        <f t="shared" si="38"/>
        <v>0</v>
      </c>
      <c r="AR213" s="19" t="s">
        <v>235</v>
      </c>
      <c r="AT213" s="19" t="s">
        <v>207</v>
      </c>
      <c r="AU213" s="19" t="s">
        <v>91</v>
      </c>
      <c r="AY213" s="19" t="s">
        <v>206</v>
      </c>
      <c r="BE213" s="154">
        <f t="shared" si="39"/>
        <v>0</v>
      </c>
      <c r="BF213" s="154">
        <f t="shared" si="40"/>
        <v>0</v>
      </c>
      <c r="BG213" s="154">
        <f t="shared" si="41"/>
        <v>0</v>
      </c>
      <c r="BH213" s="154">
        <f t="shared" si="42"/>
        <v>0</v>
      </c>
      <c r="BI213" s="154">
        <f t="shared" si="43"/>
        <v>0</v>
      </c>
      <c r="BJ213" s="19" t="s">
        <v>87</v>
      </c>
      <c r="BK213" s="155">
        <f t="shared" si="44"/>
        <v>0</v>
      </c>
      <c r="BL213" s="19" t="s">
        <v>235</v>
      </c>
      <c r="BM213" s="19" t="s">
        <v>880</v>
      </c>
    </row>
    <row r="214" spans="2:65" s="1" customFormat="1" ht="25.5" customHeight="1" x14ac:dyDescent="0.3">
      <c r="B214" s="145"/>
      <c r="C214" s="146">
        <v>65</v>
      </c>
      <c r="D214" s="146" t="s">
        <v>207</v>
      </c>
      <c r="E214" s="147" t="s">
        <v>881</v>
      </c>
      <c r="F214" s="233" t="s">
        <v>882</v>
      </c>
      <c r="G214" s="233"/>
      <c r="H214" s="233"/>
      <c r="I214" s="233"/>
      <c r="J214" s="148" t="s">
        <v>372</v>
      </c>
      <c r="K214" s="149">
        <v>15</v>
      </c>
      <c r="L214" s="234"/>
      <c r="M214" s="234"/>
      <c r="N214" s="235"/>
      <c r="O214" s="235"/>
      <c r="P214" s="235"/>
      <c r="Q214" s="235"/>
      <c r="R214" s="150"/>
      <c r="T214" s="151" t="s">
        <v>5</v>
      </c>
      <c r="U214" s="41" t="s">
        <v>43</v>
      </c>
      <c r="V214" s="152">
        <v>0</v>
      </c>
      <c r="W214" s="152">
        <f t="shared" si="36"/>
        <v>0</v>
      </c>
      <c r="X214" s="152">
        <v>0</v>
      </c>
      <c r="Y214" s="152">
        <f t="shared" si="37"/>
        <v>0</v>
      </c>
      <c r="Z214" s="152">
        <v>0</v>
      </c>
      <c r="AA214" s="153">
        <f t="shared" si="38"/>
        <v>0</v>
      </c>
      <c r="AR214" s="19" t="s">
        <v>235</v>
      </c>
      <c r="AT214" s="19" t="s">
        <v>207</v>
      </c>
      <c r="AU214" s="19" t="s">
        <v>91</v>
      </c>
      <c r="AY214" s="19" t="s">
        <v>206</v>
      </c>
      <c r="BE214" s="154">
        <f t="shared" si="39"/>
        <v>0</v>
      </c>
      <c r="BF214" s="154">
        <f t="shared" si="40"/>
        <v>0</v>
      </c>
      <c r="BG214" s="154">
        <f t="shared" si="41"/>
        <v>0</v>
      </c>
      <c r="BH214" s="154">
        <f t="shared" si="42"/>
        <v>0</v>
      </c>
      <c r="BI214" s="154">
        <f t="shared" si="43"/>
        <v>0</v>
      </c>
      <c r="BJ214" s="19" t="s">
        <v>87</v>
      </c>
      <c r="BK214" s="155">
        <f t="shared" si="44"/>
        <v>0</v>
      </c>
      <c r="BL214" s="19" t="s">
        <v>235</v>
      </c>
      <c r="BM214" s="19" t="s">
        <v>883</v>
      </c>
    </row>
    <row r="215" spans="2:65" s="1" customFormat="1" ht="38.25" customHeight="1" x14ac:dyDescent="0.3">
      <c r="B215" s="145"/>
      <c r="C215" s="146">
        <v>66</v>
      </c>
      <c r="D215" s="146" t="s">
        <v>207</v>
      </c>
      <c r="E215" s="147" t="s">
        <v>885</v>
      </c>
      <c r="F215" s="233" t="s">
        <v>886</v>
      </c>
      <c r="G215" s="233"/>
      <c r="H215" s="233"/>
      <c r="I215" s="233"/>
      <c r="J215" s="148" t="s">
        <v>217</v>
      </c>
      <c r="K215" s="149">
        <v>5</v>
      </c>
      <c r="L215" s="234"/>
      <c r="M215" s="234"/>
      <c r="N215" s="235"/>
      <c r="O215" s="235"/>
      <c r="P215" s="235"/>
      <c r="Q215" s="235"/>
      <c r="R215" s="150"/>
      <c r="T215" s="151" t="s">
        <v>5</v>
      </c>
      <c r="U215" s="41" t="s">
        <v>43</v>
      </c>
      <c r="V215" s="152">
        <v>0</v>
      </c>
      <c r="W215" s="152">
        <f t="shared" si="36"/>
        <v>0</v>
      </c>
      <c r="X215" s="152">
        <v>0</v>
      </c>
      <c r="Y215" s="152">
        <f t="shared" si="37"/>
        <v>0</v>
      </c>
      <c r="Z215" s="152">
        <v>0</v>
      </c>
      <c r="AA215" s="153">
        <f t="shared" si="38"/>
        <v>0</v>
      </c>
      <c r="AR215" s="19" t="s">
        <v>235</v>
      </c>
      <c r="AT215" s="19" t="s">
        <v>207</v>
      </c>
      <c r="AU215" s="19" t="s">
        <v>91</v>
      </c>
      <c r="AY215" s="19" t="s">
        <v>206</v>
      </c>
      <c r="BE215" s="154">
        <f t="shared" si="39"/>
        <v>0</v>
      </c>
      <c r="BF215" s="154">
        <f t="shared" si="40"/>
        <v>0</v>
      </c>
      <c r="BG215" s="154">
        <f t="shared" si="41"/>
        <v>0</v>
      </c>
      <c r="BH215" s="154">
        <f t="shared" si="42"/>
        <v>0</v>
      </c>
      <c r="BI215" s="154">
        <f t="shared" si="43"/>
        <v>0</v>
      </c>
      <c r="BJ215" s="19" t="s">
        <v>87</v>
      </c>
      <c r="BK215" s="155">
        <f t="shared" si="44"/>
        <v>0</v>
      </c>
      <c r="BL215" s="19" t="s">
        <v>235</v>
      </c>
      <c r="BM215" s="19" t="s">
        <v>887</v>
      </c>
    </row>
    <row r="216" spans="2:65" s="1" customFormat="1" ht="38.25" customHeight="1" x14ac:dyDescent="0.3">
      <c r="B216" s="145"/>
      <c r="C216" s="156">
        <v>67</v>
      </c>
      <c r="D216" s="156" t="s">
        <v>214</v>
      </c>
      <c r="E216" s="157" t="s">
        <v>888</v>
      </c>
      <c r="F216" s="236" t="s">
        <v>889</v>
      </c>
      <c r="G216" s="236"/>
      <c r="H216" s="236"/>
      <c r="I216" s="236"/>
      <c r="J216" s="158" t="s">
        <v>372</v>
      </c>
      <c r="K216" s="159">
        <v>1</v>
      </c>
      <c r="L216" s="237"/>
      <c r="M216" s="237"/>
      <c r="N216" s="238"/>
      <c r="O216" s="235"/>
      <c r="P216" s="235"/>
      <c r="Q216" s="235"/>
      <c r="R216" s="150"/>
      <c r="T216" s="151" t="s">
        <v>5</v>
      </c>
      <c r="U216" s="41" t="s">
        <v>43</v>
      </c>
      <c r="V216" s="152">
        <v>0</v>
      </c>
      <c r="W216" s="152">
        <f t="shared" si="36"/>
        <v>0</v>
      </c>
      <c r="X216" s="152">
        <v>0</v>
      </c>
      <c r="Y216" s="152">
        <f t="shared" si="37"/>
        <v>0</v>
      </c>
      <c r="Z216" s="152">
        <v>0</v>
      </c>
      <c r="AA216" s="153">
        <f t="shared" si="38"/>
        <v>0</v>
      </c>
      <c r="AR216" s="19" t="s">
        <v>262</v>
      </c>
      <c r="AT216" s="19" t="s">
        <v>214</v>
      </c>
      <c r="AU216" s="19" t="s">
        <v>91</v>
      </c>
      <c r="AY216" s="19" t="s">
        <v>206</v>
      </c>
      <c r="BE216" s="154">
        <f t="shared" si="39"/>
        <v>0</v>
      </c>
      <c r="BF216" s="154">
        <f t="shared" si="40"/>
        <v>0</v>
      </c>
      <c r="BG216" s="154">
        <f t="shared" si="41"/>
        <v>0</v>
      </c>
      <c r="BH216" s="154">
        <f t="shared" si="42"/>
        <v>0</v>
      </c>
      <c r="BI216" s="154">
        <f t="shared" si="43"/>
        <v>0</v>
      </c>
      <c r="BJ216" s="19" t="s">
        <v>87</v>
      </c>
      <c r="BK216" s="155">
        <f t="shared" si="44"/>
        <v>0</v>
      </c>
      <c r="BL216" s="19" t="s">
        <v>235</v>
      </c>
      <c r="BM216" s="19" t="s">
        <v>890</v>
      </c>
    </row>
    <row r="217" spans="2:65" s="1" customFormat="1" ht="16.5" customHeight="1" x14ac:dyDescent="0.3">
      <c r="B217" s="145"/>
      <c r="C217" s="146">
        <v>68</v>
      </c>
      <c r="D217" s="146" t="s">
        <v>207</v>
      </c>
      <c r="E217" s="147" t="s">
        <v>892</v>
      </c>
      <c r="F217" s="233" t="s">
        <v>893</v>
      </c>
      <c r="G217" s="233"/>
      <c r="H217" s="233"/>
      <c r="I217" s="233"/>
      <c r="J217" s="148" t="s">
        <v>372</v>
      </c>
      <c r="K217" s="149">
        <v>35</v>
      </c>
      <c r="L217" s="234"/>
      <c r="M217" s="234"/>
      <c r="N217" s="235"/>
      <c r="O217" s="235"/>
      <c r="P217" s="235"/>
      <c r="Q217" s="235"/>
      <c r="R217" s="150"/>
      <c r="T217" s="151" t="s">
        <v>5</v>
      </c>
      <c r="U217" s="41" t="s">
        <v>43</v>
      </c>
      <c r="V217" s="152">
        <v>0</v>
      </c>
      <c r="W217" s="152">
        <f t="shared" si="36"/>
        <v>0</v>
      </c>
      <c r="X217" s="152">
        <v>0</v>
      </c>
      <c r="Y217" s="152">
        <f t="shared" si="37"/>
        <v>0</v>
      </c>
      <c r="Z217" s="152">
        <v>0</v>
      </c>
      <c r="AA217" s="153">
        <f t="shared" si="38"/>
        <v>0</v>
      </c>
      <c r="AR217" s="19" t="s">
        <v>235</v>
      </c>
      <c r="AT217" s="19" t="s">
        <v>207</v>
      </c>
      <c r="AU217" s="19" t="s">
        <v>91</v>
      </c>
      <c r="AY217" s="19" t="s">
        <v>206</v>
      </c>
      <c r="BE217" s="154">
        <f t="shared" si="39"/>
        <v>0</v>
      </c>
      <c r="BF217" s="154">
        <f t="shared" si="40"/>
        <v>0</v>
      </c>
      <c r="BG217" s="154">
        <f t="shared" si="41"/>
        <v>0</v>
      </c>
      <c r="BH217" s="154">
        <f t="shared" si="42"/>
        <v>0</v>
      </c>
      <c r="BI217" s="154">
        <f t="shared" si="43"/>
        <v>0</v>
      </c>
      <c r="BJ217" s="19" t="s">
        <v>87</v>
      </c>
      <c r="BK217" s="155">
        <f t="shared" si="44"/>
        <v>0</v>
      </c>
      <c r="BL217" s="19" t="s">
        <v>235</v>
      </c>
      <c r="BM217" s="19" t="s">
        <v>894</v>
      </c>
    </row>
    <row r="218" spans="2:65" s="1" customFormat="1" ht="25.5" customHeight="1" x14ac:dyDescent="0.3">
      <c r="B218" s="145"/>
      <c r="C218" s="146">
        <v>69</v>
      </c>
      <c r="D218" s="146" t="s">
        <v>207</v>
      </c>
      <c r="E218" s="147" t="s">
        <v>895</v>
      </c>
      <c r="F218" s="233" t="s">
        <v>896</v>
      </c>
      <c r="G218" s="233"/>
      <c r="H218" s="233"/>
      <c r="I218" s="233"/>
      <c r="J218" s="148" t="s">
        <v>217</v>
      </c>
      <c r="K218" s="149">
        <v>22.195</v>
      </c>
      <c r="L218" s="234"/>
      <c r="M218" s="234"/>
      <c r="N218" s="235"/>
      <c r="O218" s="235"/>
      <c r="P218" s="235"/>
      <c r="Q218" s="235"/>
      <c r="R218" s="150"/>
      <c r="T218" s="151" t="s">
        <v>5</v>
      </c>
      <c r="U218" s="41" t="s">
        <v>43</v>
      </c>
      <c r="V218" s="152">
        <v>0</v>
      </c>
      <c r="W218" s="152">
        <f t="shared" si="36"/>
        <v>0</v>
      </c>
      <c r="X218" s="152">
        <v>0</v>
      </c>
      <c r="Y218" s="152">
        <f t="shared" si="37"/>
        <v>0</v>
      </c>
      <c r="Z218" s="152">
        <v>0</v>
      </c>
      <c r="AA218" s="153">
        <f t="shared" si="38"/>
        <v>0</v>
      </c>
      <c r="AR218" s="19" t="s">
        <v>235</v>
      </c>
      <c r="AT218" s="19" t="s">
        <v>207</v>
      </c>
      <c r="AU218" s="19" t="s">
        <v>91</v>
      </c>
      <c r="AY218" s="19" t="s">
        <v>206</v>
      </c>
      <c r="BE218" s="154">
        <f t="shared" si="39"/>
        <v>0</v>
      </c>
      <c r="BF218" s="154">
        <f t="shared" si="40"/>
        <v>0</v>
      </c>
      <c r="BG218" s="154">
        <f t="shared" si="41"/>
        <v>0</v>
      </c>
      <c r="BH218" s="154">
        <f t="shared" si="42"/>
        <v>0</v>
      </c>
      <c r="BI218" s="154">
        <f t="shared" si="43"/>
        <v>0</v>
      </c>
      <c r="BJ218" s="19" t="s">
        <v>87</v>
      </c>
      <c r="BK218" s="155">
        <f t="shared" si="44"/>
        <v>0</v>
      </c>
      <c r="BL218" s="19" t="s">
        <v>235</v>
      </c>
      <c r="BM218" s="19" t="s">
        <v>897</v>
      </c>
    </row>
    <row r="219" spans="2:65" s="1" customFormat="1" ht="16.5" customHeight="1" x14ac:dyDescent="0.3">
      <c r="B219" s="145"/>
      <c r="C219" s="146">
        <v>70</v>
      </c>
      <c r="D219" s="146" t="s">
        <v>207</v>
      </c>
      <c r="E219" s="147" t="s">
        <v>899</v>
      </c>
      <c r="F219" s="233" t="s">
        <v>900</v>
      </c>
      <c r="G219" s="233"/>
      <c r="H219" s="233"/>
      <c r="I219" s="233"/>
      <c r="J219" s="148" t="s">
        <v>217</v>
      </c>
      <c r="K219" s="149">
        <v>22.195</v>
      </c>
      <c r="L219" s="234"/>
      <c r="M219" s="234"/>
      <c r="N219" s="235"/>
      <c r="O219" s="235"/>
      <c r="P219" s="235"/>
      <c r="Q219" s="235"/>
      <c r="R219" s="150"/>
      <c r="T219" s="151" t="s">
        <v>5</v>
      </c>
      <c r="U219" s="41" t="s">
        <v>43</v>
      </c>
      <c r="V219" s="152">
        <v>0</v>
      </c>
      <c r="W219" s="152">
        <f t="shared" si="36"/>
        <v>0</v>
      </c>
      <c r="X219" s="152">
        <v>0</v>
      </c>
      <c r="Y219" s="152">
        <f t="shared" si="37"/>
        <v>0</v>
      </c>
      <c r="Z219" s="152">
        <v>0</v>
      </c>
      <c r="AA219" s="153">
        <f t="shared" si="38"/>
        <v>0</v>
      </c>
      <c r="AR219" s="19" t="s">
        <v>235</v>
      </c>
      <c r="AT219" s="19" t="s">
        <v>207</v>
      </c>
      <c r="AU219" s="19" t="s">
        <v>91</v>
      </c>
      <c r="AY219" s="19" t="s">
        <v>206</v>
      </c>
      <c r="BE219" s="154">
        <f t="shared" si="39"/>
        <v>0</v>
      </c>
      <c r="BF219" s="154">
        <f t="shared" si="40"/>
        <v>0</v>
      </c>
      <c r="BG219" s="154">
        <f t="shared" si="41"/>
        <v>0</v>
      </c>
      <c r="BH219" s="154">
        <f t="shared" si="42"/>
        <v>0</v>
      </c>
      <c r="BI219" s="154">
        <f t="shared" si="43"/>
        <v>0</v>
      </c>
      <c r="BJ219" s="19" t="s">
        <v>87</v>
      </c>
      <c r="BK219" s="155">
        <f t="shared" si="44"/>
        <v>0</v>
      </c>
      <c r="BL219" s="19" t="s">
        <v>235</v>
      </c>
      <c r="BM219" s="19" t="s">
        <v>901</v>
      </c>
    </row>
    <row r="220" spans="2:65" s="1" customFormat="1" ht="25.5" customHeight="1" x14ac:dyDescent="0.3">
      <c r="B220" s="145"/>
      <c r="C220" s="146">
        <v>71</v>
      </c>
      <c r="D220" s="146" t="s">
        <v>207</v>
      </c>
      <c r="E220" s="147" t="s">
        <v>902</v>
      </c>
      <c r="F220" s="233" t="s">
        <v>903</v>
      </c>
      <c r="G220" s="233"/>
      <c r="H220" s="233"/>
      <c r="I220" s="233"/>
      <c r="J220" s="148" t="s">
        <v>217</v>
      </c>
      <c r="K220" s="149">
        <v>3.2</v>
      </c>
      <c r="L220" s="234"/>
      <c r="M220" s="234"/>
      <c r="N220" s="235"/>
      <c r="O220" s="235"/>
      <c r="P220" s="235"/>
      <c r="Q220" s="235"/>
      <c r="R220" s="150"/>
      <c r="T220" s="151" t="s">
        <v>5</v>
      </c>
      <c r="U220" s="41" t="s">
        <v>43</v>
      </c>
      <c r="V220" s="152">
        <v>0</v>
      </c>
      <c r="W220" s="152">
        <f t="shared" si="36"/>
        <v>0</v>
      </c>
      <c r="X220" s="152">
        <v>0</v>
      </c>
      <c r="Y220" s="152">
        <f t="shared" si="37"/>
        <v>0</v>
      </c>
      <c r="Z220" s="152">
        <v>0</v>
      </c>
      <c r="AA220" s="153">
        <f t="shared" si="38"/>
        <v>0</v>
      </c>
      <c r="AR220" s="19" t="s">
        <v>235</v>
      </c>
      <c r="AT220" s="19" t="s">
        <v>207</v>
      </c>
      <c r="AU220" s="19" t="s">
        <v>91</v>
      </c>
      <c r="AY220" s="19" t="s">
        <v>206</v>
      </c>
      <c r="BE220" s="154">
        <f t="shared" si="39"/>
        <v>0</v>
      </c>
      <c r="BF220" s="154">
        <f t="shared" si="40"/>
        <v>0</v>
      </c>
      <c r="BG220" s="154">
        <f t="shared" si="41"/>
        <v>0</v>
      </c>
      <c r="BH220" s="154">
        <f t="shared" si="42"/>
        <v>0</v>
      </c>
      <c r="BI220" s="154">
        <f t="shared" si="43"/>
        <v>0</v>
      </c>
      <c r="BJ220" s="19" t="s">
        <v>87</v>
      </c>
      <c r="BK220" s="155">
        <f t="shared" si="44"/>
        <v>0</v>
      </c>
      <c r="BL220" s="19" t="s">
        <v>235</v>
      </c>
      <c r="BM220" s="19" t="s">
        <v>904</v>
      </c>
    </row>
    <row r="221" spans="2:65" s="1" customFormat="1" ht="38.25" customHeight="1" x14ac:dyDescent="0.3">
      <c r="B221" s="145"/>
      <c r="C221" s="146">
        <v>72</v>
      </c>
      <c r="D221" s="146" t="s">
        <v>207</v>
      </c>
      <c r="E221" s="147" t="s">
        <v>906</v>
      </c>
      <c r="F221" s="233" t="s">
        <v>907</v>
      </c>
      <c r="G221" s="233"/>
      <c r="H221" s="233"/>
      <c r="I221" s="233"/>
      <c r="J221" s="148" t="s">
        <v>210</v>
      </c>
      <c r="K221" s="149">
        <v>3.2</v>
      </c>
      <c r="L221" s="234"/>
      <c r="M221" s="234"/>
      <c r="N221" s="235"/>
      <c r="O221" s="235"/>
      <c r="P221" s="235"/>
      <c r="Q221" s="235"/>
      <c r="R221" s="150"/>
      <c r="T221" s="151" t="s">
        <v>5</v>
      </c>
      <c r="U221" s="41" t="s">
        <v>43</v>
      </c>
      <c r="V221" s="152">
        <v>0</v>
      </c>
      <c r="W221" s="152">
        <f t="shared" si="36"/>
        <v>0</v>
      </c>
      <c r="X221" s="152">
        <v>0</v>
      </c>
      <c r="Y221" s="152">
        <f t="shared" si="37"/>
        <v>0</v>
      </c>
      <c r="Z221" s="152">
        <v>0</v>
      </c>
      <c r="AA221" s="153">
        <f t="shared" si="38"/>
        <v>0</v>
      </c>
      <c r="AR221" s="19" t="s">
        <v>235</v>
      </c>
      <c r="AT221" s="19" t="s">
        <v>207</v>
      </c>
      <c r="AU221" s="19" t="s">
        <v>91</v>
      </c>
      <c r="AY221" s="19" t="s">
        <v>206</v>
      </c>
      <c r="BE221" s="154">
        <f t="shared" si="39"/>
        <v>0</v>
      </c>
      <c r="BF221" s="154">
        <f t="shared" si="40"/>
        <v>0</v>
      </c>
      <c r="BG221" s="154">
        <f t="shared" si="41"/>
        <v>0</v>
      </c>
      <c r="BH221" s="154">
        <f t="shared" si="42"/>
        <v>0</v>
      </c>
      <c r="BI221" s="154">
        <f t="shared" si="43"/>
        <v>0</v>
      </c>
      <c r="BJ221" s="19" t="s">
        <v>87</v>
      </c>
      <c r="BK221" s="155">
        <f t="shared" si="44"/>
        <v>0</v>
      </c>
      <c r="BL221" s="19" t="s">
        <v>235</v>
      </c>
      <c r="BM221" s="19" t="s">
        <v>908</v>
      </c>
    </row>
    <row r="222" spans="2:65" s="1" customFormat="1" ht="25.5" customHeight="1" x14ac:dyDescent="0.3">
      <c r="B222" s="145"/>
      <c r="C222" s="146">
        <v>73</v>
      </c>
      <c r="D222" s="146" t="s">
        <v>207</v>
      </c>
      <c r="E222" s="147" t="s">
        <v>909</v>
      </c>
      <c r="F222" s="233" t="s">
        <v>910</v>
      </c>
      <c r="G222" s="233"/>
      <c r="H222" s="233"/>
      <c r="I222" s="233"/>
      <c r="J222" s="148" t="s">
        <v>372</v>
      </c>
      <c r="K222" s="149">
        <v>1</v>
      </c>
      <c r="L222" s="234"/>
      <c r="M222" s="234"/>
      <c r="N222" s="235"/>
      <c r="O222" s="235"/>
      <c r="P222" s="235"/>
      <c r="Q222" s="235"/>
      <c r="R222" s="150"/>
      <c r="T222" s="151" t="s">
        <v>5</v>
      </c>
      <c r="U222" s="41" t="s">
        <v>43</v>
      </c>
      <c r="V222" s="152">
        <v>0</v>
      </c>
      <c r="W222" s="152">
        <f t="shared" si="36"/>
        <v>0</v>
      </c>
      <c r="X222" s="152">
        <v>0</v>
      </c>
      <c r="Y222" s="152">
        <f t="shared" si="37"/>
        <v>0</v>
      </c>
      <c r="Z222" s="152">
        <v>0</v>
      </c>
      <c r="AA222" s="153">
        <f t="shared" si="38"/>
        <v>0</v>
      </c>
      <c r="AR222" s="19" t="s">
        <v>235</v>
      </c>
      <c r="AT222" s="19" t="s">
        <v>207</v>
      </c>
      <c r="AU222" s="19" t="s">
        <v>91</v>
      </c>
      <c r="AY222" s="19" t="s">
        <v>206</v>
      </c>
      <c r="BE222" s="154">
        <f t="shared" si="39"/>
        <v>0</v>
      </c>
      <c r="BF222" s="154">
        <f t="shared" si="40"/>
        <v>0</v>
      </c>
      <c r="BG222" s="154">
        <f t="shared" si="41"/>
        <v>0</v>
      </c>
      <c r="BH222" s="154">
        <f t="shared" si="42"/>
        <v>0</v>
      </c>
      <c r="BI222" s="154">
        <f t="shared" si="43"/>
        <v>0</v>
      </c>
      <c r="BJ222" s="19" t="s">
        <v>87</v>
      </c>
      <c r="BK222" s="155">
        <f t="shared" si="44"/>
        <v>0</v>
      </c>
      <c r="BL222" s="19" t="s">
        <v>235</v>
      </c>
      <c r="BM222" s="19" t="s">
        <v>911</v>
      </c>
    </row>
    <row r="223" spans="2:65" s="1" customFormat="1" ht="38.25" customHeight="1" x14ac:dyDescent="0.3">
      <c r="B223" s="145"/>
      <c r="C223" s="146">
        <v>74</v>
      </c>
      <c r="D223" s="146" t="s">
        <v>207</v>
      </c>
      <c r="E223" s="147" t="s">
        <v>913</v>
      </c>
      <c r="F223" s="233" t="s">
        <v>914</v>
      </c>
      <c r="G223" s="233"/>
      <c r="H223" s="233"/>
      <c r="I223" s="233"/>
      <c r="J223" s="148" t="s">
        <v>372</v>
      </c>
      <c r="K223" s="149">
        <v>1</v>
      </c>
      <c r="L223" s="234"/>
      <c r="M223" s="234"/>
      <c r="N223" s="235"/>
      <c r="O223" s="235"/>
      <c r="P223" s="235"/>
      <c r="Q223" s="235"/>
      <c r="R223" s="150"/>
      <c r="T223" s="151" t="s">
        <v>5</v>
      </c>
      <c r="U223" s="41" t="s">
        <v>43</v>
      </c>
      <c r="V223" s="152">
        <v>0</v>
      </c>
      <c r="W223" s="152">
        <f t="shared" si="36"/>
        <v>0</v>
      </c>
      <c r="X223" s="152">
        <v>0</v>
      </c>
      <c r="Y223" s="152">
        <f t="shared" si="37"/>
        <v>0</v>
      </c>
      <c r="Z223" s="152">
        <v>0</v>
      </c>
      <c r="AA223" s="153">
        <f t="shared" si="38"/>
        <v>0</v>
      </c>
      <c r="AR223" s="19" t="s">
        <v>235</v>
      </c>
      <c r="AT223" s="19" t="s">
        <v>207</v>
      </c>
      <c r="AU223" s="19" t="s">
        <v>91</v>
      </c>
      <c r="AY223" s="19" t="s">
        <v>206</v>
      </c>
      <c r="BE223" s="154">
        <f t="shared" si="39"/>
        <v>0</v>
      </c>
      <c r="BF223" s="154">
        <f t="shared" si="40"/>
        <v>0</v>
      </c>
      <c r="BG223" s="154">
        <f t="shared" si="41"/>
        <v>0</v>
      </c>
      <c r="BH223" s="154">
        <f t="shared" si="42"/>
        <v>0</v>
      </c>
      <c r="BI223" s="154">
        <f t="shared" si="43"/>
        <v>0</v>
      </c>
      <c r="BJ223" s="19" t="s">
        <v>87</v>
      </c>
      <c r="BK223" s="155">
        <f t="shared" si="44"/>
        <v>0</v>
      </c>
      <c r="BL223" s="19" t="s">
        <v>235</v>
      </c>
      <c r="BM223" s="19" t="s">
        <v>915</v>
      </c>
    </row>
    <row r="224" spans="2:65" s="1" customFormat="1" ht="56.25" customHeight="1" x14ac:dyDescent="0.3">
      <c r="B224" s="145"/>
      <c r="C224" s="156">
        <v>75</v>
      </c>
      <c r="D224" s="156" t="s">
        <v>214</v>
      </c>
      <c r="E224" s="171" t="s">
        <v>3179</v>
      </c>
      <c r="F224" s="253" t="s">
        <v>3180</v>
      </c>
      <c r="G224" s="253"/>
      <c r="H224" s="253"/>
      <c r="I224" s="253"/>
      <c r="J224" s="158" t="s">
        <v>372</v>
      </c>
      <c r="K224" s="159">
        <v>1</v>
      </c>
      <c r="L224" s="237"/>
      <c r="M224" s="237"/>
      <c r="N224" s="238"/>
      <c r="O224" s="235"/>
      <c r="P224" s="235"/>
      <c r="Q224" s="235"/>
      <c r="R224" s="150"/>
      <c r="T224" s="151" t="s">
        <v>5</v>
      </c>
      <c r="U224" s="41" t="s">
        <v>43</v>
      </c>
      <c r="V224" s="152">
        <v>0</v>
      </c>
      <c r="W224" s="152">
        <f t="shared" si="36"/>
        <v>0</v>
      </c>
      <c r="X224" s="152">
        <v>0</v>
      </c>
      <c r="Y224" s="152">
        <f t="shared" si="37"/>
        <v>0</v>
      </c>
      <c r="Z224" s="152">
        <v>0</v>
      </c>
      <c r="AA224" s="153">
        <f t="shared" si="38"/>
        <v>0</v>
      </c>
      <c r="AR224" s="19" t="s">
        <v>262</v>
      </c>
      <c r="AT224" s="19" t="s">
        <v>214</v>
      </c>
      <c r="AU224" s="19" t="s">
        <v>91</v>
      </c>
      <c r="AY224" s="19" t="s">
        <v>206</v>
      </c>
      <c r="BE224" s="154">
        <f t="shared" si="39"/>
        <v>0</v>
      </c>
      <c r="BF224" s="154">
        <f t="shared" si="40"/>
        <v>0</v>
      </c>
      <c r="BG224" s="154">
        <f t="shared" si="41"/>
        <v>0</v>
      </c>
      <c r="BH224" s="154">
        <f t="shared" si="42"/>
        <v>0</v>
      </c>
      <c r="BI224" s="154">
        <f t="shared" si="43"/>
        <v>0</v>
      </c>
      <c r="BJ224" s="19" t="s">
        <v>87</v>
      </c>
      <c r="BK224" s="155">
        <f t="shared" si="44"/>
        <v>0</v>
      </c>
      <c r="BL224" s="19" t="s">
        <v>235</v>
      </c>
      <c r="BM224" s="19" t="s">
        <v>916</v>
      </c>
    </row>
    <row r="225" spans="2:65" s="1" customFormat="1" ht="38.25" customHeight="1" x14ac:dyDescent="0.3">
      <c r="B225" s="145"/>
      <c r="C225" s="146">
        <v>76</v>
      </c>
      <c r="D225" s="146" t="s">
        <v>207</v>
      </c>
      <c r="E225" s="147" t="s">
        <v>633</v>
      </c>
      <c r="F225" s="233" t="s">
        <v>634</v>
      </c>
      <c r="G225" s="233"/>
      <c r="H225" s="233"/>
      <c r="I225" s="233"/>
      <c r="J225" s="148" t="s">
        <v>329</v>
      </c>
      <c r="K225" s="149">
        <v>0.91700000000000004</v>
      </c>
      <c r="L225" s="234"/>
      <c r="M225" s="234"/>
      <c r="N225" s="235"/>
      <c r="O225" s="235"/>
      <c r="P225" s="235"/>
      <c r="Q225" s="235"/>
      <c r="R225" s="150"/>
      <c r="T225" s="151" t="s">
        <v>5</v>
      </c>
      <c r="U225" s="41" t="s">
        <v>43</v>
      </c>
      <c r="V225" s="152">
        <v>0</v>
      </c>
      <c r="W225" s="152">
        <f t="shared" si="36"/>
        <v>0</v>
      </c>
      <c r="X225" s="152">
        <v>0</v>
      </c>
      <c r="Y225" s="152">
        <f t="shared" si="37"/>
        <v>0</v>
      </c>
      <c r="Z225" s="152">
        <v>0</v>
      </c>
      <c r="AA225" s="153">
        <f t="shared" si="38"/>
        <v>0</v>
      </c>
      <c r="AR225" s="19" t="s">
        <v>235</v>
      </c>
      <c r="AT225" s="19" t="s">
        <v>207</v>
      </c>
      <c r="AU225" s="19" t="s">
        <v>91</v>
      </c>
      <c r="AY225" s="19" t="s">
        <v>206</v>
      </c>
      <c r="BE225" s="154">
        <f t="shared" si="39"/>
        <v>0</v>
      </c>
      <c r="BF225" s="154">
        <f t="shared" si="40"/>
        <v>0</v>
      </c>
      <c r="BG225" s="154">
        <f t="shared" si="41"/>
        <v>0</v>
      </c>
      <c r="BH225" s="154">
        <f t="shared" si="42"/>
        <v>0</v>
      </c>
      <c r="BI225" s="154">
        <f t="shared" si="43"/>
        <v>0</v>
      </c>
      <c r="BJ225" s="19" t="s">
        <v>87</v>
      </c>
      <c r="BK225" s="155">
        <f t="shared" si="44"/>
        <v>0</v>
      </c>
      <c r="BL225" s="19" t="s">
        <v>235</v>
      </c>
      <c r="BM225" s="19" t="s">
        <v>918</v>
      </c>
    </row>
    <row r="226" spans="2:65" s="10" customFormat="1" ht="22.35" customHeight="1" x14ac:dyDescent="0.3">
      <c r="B226" s="134"/>
      <c r="C226" s="135"/>
      <c r="D226" s="144" t="s">
        <v>719</v>
      </c>
      <c r="E226" s="144"/>
      <c r="F226" s="144"/>
      <c r="G226" s="144"/>
      <c r="H226" s="144"/>
      <c r="I226" s="144"/>
      <c r="J226" s="144"/>
      <c r="K226" s="144"/>
      <c r="L226" s="144"/>
      <c r="M226" s="144"/>
      <c r="N226" s="240"/>
      <c r="O226" s="239"/>
      <c r="P226" s="239"/>
      <c r="Q226" s="239"/>
      <c r="R226" s="137"/>
      <c r="T226" s="138"/>
      <c r="U226" s="135"/>
      <c r="V226" s="135"/>
      <c r="W226" s="139">
        <f>SUM(W227:W232)</f>
        <v>0</v>
      </c>
      <c r="X226" s="135"/>
      <c r="Y226" s="139">
        <f>SUM(Y227:Y232)</f>
        <v>0</v>
      </c>
      <c r="Z226" s="135"/>
      <c r="AA226" s="140">
        <f>SUM(AA227:AA232)</f>
        <v>0</v>
      </c>
      <c r="AR226" s="141" t="s">
        <v>87</v>
      </c>
      <c r="AT226" s="142" t="s">
        <v>75</v>
      </c>
      <c r="AU226" s="142" t="s">
        <v>87</v>
      </c>
      <c r="AY226" s="141" t="s">
        <v>206</v>
      </c>
      <c r="BK226" s="143">
        <f>SUM(BK227:BK232)</f>
        <v>0</v>
      </c>
    </row>
    <row r="227" spans="2:65" s="1" customFormat="1" ht="25.5" customHeight="1" x14ac:dyDescent="0.3">
      <c r="B227" s="145"/>
      <c r="C227" s="146">
        <v>77</v>
      </c>
      <c r="D227" s="146" t="s">
        <v>207</v>
      </c>
      <c r="E227" s="147" t="s">
        <v>919</v>
      </c>
      <c r="F227" s="233" t="s">
        <v>920</v>
      </c>
      <c r="G227" s="233"/>
      <c r="H227" s="233"/>
      <c r="I227" s="233"/>
      <c r="J227" s="148" t="s">
        <v>372</v>
      </c>
      <c r="K227" s="149">
        <v>10</v>
      </c>
      <c r="L227" s="234"/>
      <c r="M227" s="234"/>
      <c r="N227" s="235"/>
      <c r="O227" s="235"/>
      <c r="P227" s="235"/>
      <c r="Q227" s="235"/>
      <c r="R227" s="150"/>
      <c r="T227" s="151" t="s">
        <v>5</v>
      </c>
      <c r="U227" s="41" t="s">
        <v>43</v>
      </c>
      <c r="V227" s="152">
        <v>0</v>
      </c>
      <c r="W227" s="152">
        <f t="shared" ref="W227:W232" si="45">V227*K227</f>
        <v>0</v>
      </c>
      <c r="X227" s="152">
        <v>0</v>
      </c>
      <c r="Y227" s="152">
        <f t="shared" ref="Y227:Y232" si="46">X227*K227</f>
        <v>0</v>
      </c>
      <c r="Z227" s="152">
        <v>0</v>
      </c>
      <c r="AA227" s="153">
        <f t="shared" ref="AA227:AA232" si="47">Z227*K227</f>
        <v>0</v>
      </c>
      <c r="AR227" s="19" t="s">
        <v>235</v>
      </c>
      <c r="AT227" s="19" t="s">
        <v>207</v>
      </c>
      <c r="AU227" s="19" t="s">
        <v>91</v>
      </c>
      <c r="AY227" s="19" t="s">
        <v>206</v>
      </c>
      <c r="BE227" s="154">
        <f t="shared" ref="BE227:BE232" si="48">IF(U227="základná",N227,0)</f>
        <v>0</v>
      </c>
      <c r="BF227" s="154">
        <f t="shared" ref="BF227:BF232" si="49">IF(U227="znížená",N227,0)</f>
        <v>0</v>
      </c>
      <c r="BG227" s="154">
        <f t="shared" ref="BG227:BG232" si="50">IF(U227="zákl. prenesená",N227,0)</f>
        <v>0</v>
      </c>
      <c r="BH227" s="154">
        <f t="shared" ref="BH227:BH232" si="51">IF(U227="zníž. prenesená",N227,0)</f>
        <v>0</v>
      </c>
      <c r="BI227" s="154">
        <f t="shared" ref="BI227:BI232" si="52">IF(U227="nulová",N227,0)</f>
        <v>0</v>
      </c>
      <c r="BJ227" s="19" t="s">
        <v>87</v>
      </c>
      <c r="BK227" s="155">
        <f t="shared" ref="BK227:BK232" si="53">ROUND(L227*K227,3)</f>
        <v>0</v>
      </c>
      <c r="BL227" s="19" t="s">
        <v>235</v>
      </c>
      <c r="BM227" s="19" t="s">
        <v>921</v>
      </c>
    </row>
    <row r="228" spans="2:65" s="1" customFormat="1" ht="25.5" customHeight="1" x14ac:dyDescent="0.3">
      <c r="B228" s="145"/>
      <c r="C228" s="146">
        <v>78</v>
      </c>
      <c r="D228" s="146" t="s">
        <v>207</v>
      </c>
      <c r="E228" s="147" t="s">
        <v>923</v>
      </c>
      <c r="F228" s="233" t="s">
        <v>924</v>
      </c>
      <c r="G228" s="233"/>
      <c r="H228" s="233"/>
      <c r="I228" s="233"/>
      <c r="J228" s="148" t="s">
        <v>372</v>
      </c>
      <c r="K228" s="149">
        <v>10</v>
      </c>
      <c r="L228" s="234"/>
      <c r="M228" s="234"/>
      <c r="N228" s="235"/>
      <c r="O228" s="235"/>
      <c r="P228" s="235"/>
      <c r="Q228" s="235"/>
      <c r="R228" s="150"/>
      <c r="T228" s="151" t="s">
        <v>5</v>
      </c>
      <c r="U228" s="41" t="s">
        <v>43</v>
      </c>
      <c r="V228" s="152">
        <v>0</v>
      </c>
      <c r="W228" s="152">
        <f t="shared" si="45"/>
        <v>0</v>
      </c>
      <c r="X228" s="152">
        <v>0</v>
      </c>
      <c r="Y228" s="152">
        <f t="shared" si="46"/>
        <v>0</v>
      </c>
      <c r="Z228" s="152">
        <v>0</v>
      </c>
      <c r="AA228" s="153">
        <f t="shared" si="47"/>
        <v>0</v>
      </c>
      <c r="AR228" s="19" t="s">
        <v>235</v>
      </c>
      <c r="AT228" s="19" t="s">
        <v>207</v>
      </c>
      <c r="AU228" s="19" t="s">
        <v>91</v>
      </c>
      <c r="AY228" s="19" t="s">
        <v>206</v>
      </c>
      <c r="BE228" s="154">
        <f t="shared" si="48"/>
        <v>0</v>
      </c>
      <c r="BF228" s="154">
        <f t="shared" si="49"/>
        <v>0</v>
      </c>
      <c r="BG228" s="154">
        <f t="shared" si="50"/>
        <v>0</v>
      </c>
      <c r="BH228" s="154">
        <f t="shared" si="51"/>
        <v>0</v>
      </c>
      <c r="BI228" s="154">
        <f t="shared" si="52"/>
        <v>0</v>
      </c>
      <c r="BJ228" s="19" t="s">
        <v>87</v>
      </c>
      <c r="BK228" s="155">
        <f t="shared" si="53"/>
        <v>0</v>
      </c>
      <c r="BL228" s="19" t="s">
        <v>235</v>
      </c>
      <c r="BM228" s="19" t="s">
        <v>925</v>
      </c>
    </row>
    <row r="229" spans="2:65" s="1" customFormat="1" ht="16.5" customHeight="1" x14ac:dyDescent="0.3">
      <c r="B229" s="145"/>
      <c r="C229" s="156">
        <v>79</v>
      </c>
      <c r="D229" s="156" t="s">
        <v>214</v>
      </c>
      <c r="E229" s="157" t="s">
        <v>926</v>
      </c>
      <c r="F229" s="236" t="s">
        <v>927</v>
      </c>
      <c r="G229" s="236"/>
      <c r="H229" s="236"/>
      <c r="I229" s="236"/>
      <c r="J229" s="158" t="s">
        <v>372</v>
      </c>
      <c r="K229" s="159">
        <v>10</v>
      </c>
      <c r="L229" s="237"/>
      <c r="M229" s="237"/>
      <c r="N229" s="238"/>
      <c r="O229" s="235"/>
      <c r="P229" s="235"/>
      <c r="Q229" s="235"/>
      <c r="R229" s="150"/>
      <c r="T229" s="151" t="s">
        <v>5</v>
      </c>
      <c r="U229" s="41" t="s">
        <v>43</v>
      </c>
      <c r="V229" s="152">
        <v>0</v>
      </c>
      <c r="W229" s="152">
        <f t="shared" si="45"/>
        <v>0</v>
      </c>
      <c r="X229" s="152">
        <v>0</v>
      </c>
      <c r="Y229" s="152">
        <f t="shared" si="46"/>
        <v>0</v>
      </c>
      <c r="Z229" s="152">
        <v>0</v>
      </c>
      <c r="AA229" s="153">
        <f t="shared" si="47"/>
        <v>0</v>
      </c>
      <c r="AR229" s="19" t="s">
        <v>262</v>
      </c>
      <c r="AT229" s="19" t="s">
        <v>214</v>
      </c>
      <c r="AU229" s="19" t="s">
        <v>91</v>
      </c>
      <c r="AY229" s="19" t="s">
        <v>206</v>
      </c>
      <c r="BE229" s="154">
        <f t="shared" si="48"/>
        <v>0</v>
      </c>
      <c r="BF229" s="154">
        <f t="shared" si="49"/>
        <v>0</v>
      </c>
      <c r="BG229" s="154">
        <f t="shared" si="50"/>
        <v>0</v>
      </c>
      <c r="BH229" s="154">
        <f t="shared" si="51"/>
        <v>0</v>
      </c>
      <c r="BI229" s="154">
        <f t="shared" si="52"/>
        <v>0</v>
      </c>
      <c r="BJ229" s="19" t="s">
        <v>87</v>
      </c>
      <c r="BK229" s="155">
        <f t="shared" si="53"/>
        <v>0</v>
      </c>
      <c r="BL229" s="19" t="s">
        <v>235</v>
      </c>
      <c r="BM229" s="19" t="s">
        <v>928</v>
      </c>
    </row>
    <row r="230" spans="2:65" s="1" customFormat="1" ht="38.25" customHeight="1" x14ac:dyDescent="0.3">
      <c r="B230" s="145"/>
      <c r="C230" s="146">
        <v>80</v>
      </c>
      <c r="D230" s="146" t="s">
        <v>207</v>
      </c>
      <c r="E230" s="147" t="s">
        <v>930</v>
      </c>
      <c r="F230" s="233" t="s">
        <v>931</v>
      </c>
      <c r="G230" s="233"/>
      <c r="H230" s="233"/>
      <c r="I230" s="233"/>
      <c r="J230" s="148" t="s">
        <v>372</v>
      </c>
      <c r="K230" s="149">
        <v>4</v>
      </c>
      <c r="L230" s="234"/>
      <c r="M230" s="234"/>
      <c r="N230" s="235"/>
      <c r="O230" s="235"/>
      <c r="P230" s="235"/>
      <c r="Q230" s="235"/>
      <c r="R230" s="150"/>
      <c r="T230" s="151" t="s">
        <v>5</v>
      </c>
      <c r="U230" s="41" t="s">
        <v>43</v>
      </c>
      <c r="V230" s="152">
        <v>0</v>
      </c>
      <c r="W230" s="152">
        <f t="shared" si="45"/>
        <v>0</v>
      </c>
      <c r="X230" s="152">
        <v>0</v>
      </c>
      <c r="Y230" s="152">
        <f t="shared" si="46"/>
        <v>0</v>
      </c>
      <c r="Z230" s="152">
        <v>0</v>
      </c>
      <c r="AA230" s="153">
        <f t="shared" si="47"/>
        <v>0</v>
      </c>
      <c r="AR230" s="19" t="s">
        <v>235</v>
      </c>
      <c r="AT230" s="19" t="s">
        <v>207</v>
      </c>
      <c r="AU230" s="19" t="s">
        <v>91</v>
      </c>
      <c r="AY230" s="19" t="s">
        <v>206</v>
      </c>
      <c r="BE230" s="154">
        <f t="shared" si="48"/>
        <v>0</v>
      </c>
      <c r="BF230" s="154">
        <f t="shared" si="49"/>
        <v>0</v>
      </c>
      <c r="BG230" s="154">
        <f t="shared" si="50"/>
        <v>0</v>
      </c>
      <c r="BH230" s="154">
        <f t="shared" si="51"/>
        <v>0</v>
      </c>
      <c r="BI230" s="154">
        <f t="shared" si="52"/>
        <v>0</v>
      </c>
      <c r="BJ230" s="19" t="s">
        <v>87</v>
      </c>
      <c r="BK230" s="155">
        <f t="shared" si="53"/>
        <v>0</v>
      </c>
      <c r="BL230" s="19" t="s">
        <v>235</v>
      </c>
      <c r="BM230" s="19" t="s">
        <v>932</v>
      </c>
    </row>
    <row r="231" spans="2:65" s="1" customFormat="1" ht="51" customHeight="1" x14ac:dyDescent="0.3">
      <c r="B231" s="145"/>
      <c r="C231" s="146">
        <v>81</v>
      </c>
      <c r="D231" s="146" t="s">
        <v>207</v>
      </c>
      <c r="E231" s="147" t="s">
        <v>933</v>
      </c>
      <c r="F231" s="233" t="s">
        <v>934</v>
      </c>
      <c r="G231" s="233"/>
      <c r="H231" s="233"/>
      <c r="I231" s="233"/>
      <c r="J231" s="148" t="s">
        <v>372</v>
      </c>
      <c r="K231" s="149">
        <v>4</v>
      </c>
      <c r="L231" s="234"/>
      <c r="M231" s="234"/>
      <c r="N231" s="235"/>
      <c r="O231" s="235"/>
      <c r="P231" s="235"/>
      <c r="Q231" s="235"/>
      <c r="R231" s="150"/>
      <c r="T231" s="151" t="s">
        <v>5</v>
      </c>
      <c r="U231" s="41" t="s">
        <v>43</v>
      </c>
      <c r="V231" s="152">
        <v>0</v>
      </c>
      <c r="W231" s="152">
        <f t="shared" si="45"/>
        <v>0</v>
      </c>
      <c r="X231" s="152">
        <v>0</v>
      </c>
      <c r="Y231" s="152">
        <f t="shared" si="46"/>
        <v>0</v>
      </c>
      <c r="Z231" s="152">
        <v>0</v>
      </c>
      <c r="AA231" s="153">
        <f t="shared" si="47"/>
        <v>0</v>
      </c>
      <c r="AR231" s="19" t="s">
        <v>235</v>
      </c>
      <c r="AT231" s="19" t="s">
        <v>207</v>
      </c>
      <c r="AU231" s="19" t="s">
        <v>91</v>
      </c>
      <c r="AY231" s="19" t="s">
        <v>206</v>
      </c>
      <c r="BE231" s="154">
        <f t="shared" si="48"/>
        <v>0</v>
      </c>
      <c r="BF231" s="154">
        <f t="shared" si="49"/>
        <v>0</v>
      </c>
      <c r="BG231" s="154">
        <f t="shared" si="50"/>
        <v>0</v>
      </c>
      <c r="BH231" s="154">
        <f t="shared" si="51"/>
        <v>0</v>
      </c>
      <c r="BI231" s="154">
        <f t="shared" si="52"/>
        <v>0</v>
      </c>
      <c r="BJ231" s="19" t="s">
        <v>87</v>
      </c>
      <c r="BK231" s="155">
        <f t="shared" si="53"/>
        <v>0</v>
      </c>
      <c r="BL231" s="19" t="s">
        <v>235</v>
      </c>
      <c r="BM231" s="19" t="s">
        <v>935</v>
      </c>
    </row>
    <row r="232" spans="2:65" s="1" customFormat="1" ht="38.25" customHeight="1" x14ac:dyDescent="0.3">
      <c r="B232" s="145"/>
      <c r="C232" s="146">
        <v>82</v>
      </c>
      <c r="D232" s="146" t="s">
        <v>207</v>
      </c>
      <c r="E232" s="147" t="s">
        <v>937</v>
      </c>
      <c r="F232" s="233" t="s">
        <v>938</v>
      </c>
      <c r="G232" s="233"/>
      <c r="H232" s="233"/>
      <c r="I232" s="233"/>
      <c r="J232" s="148" t="s">
        <v>939</v>
      </c>
      <c r="K232" s="149"/>
      <c r="L232" s="234">
        <v>2</v>
      </c>
      <c r="M232" s="234"/>
      <c r="N232" s="235"/>
      <c r="O232" s="235"/>
      <c r="P232" s="235"/>
      <c r="Q232" s="235"/>
      <c r="R232" s="150"/>
      <c r="T232" s="151" t="s">
        <v>5</v>
      </c>
      <c r="U232" s="41" t="s">
        <v>43</v>
      </c>
      <c r="V232" s="152">
        <v>0</v>
      </c>
      <c r="W232" s="152">
        <f t="shared" si="45"/>
        <v>0</v>
      </c>
      <c r="X232" s="152">
        <v>0</v>
      </c>
      <c r="Y232" s="152">
        <f t="shared" si="46"/>
        <v>0</v>
      </c>
      <c r="Z232" s="152">
        <v>0</v>
      </c>
      <c r="AA232" s="153">
        <f t="shared" si="47"/>
        <v>0</v>
      </c>
      <c r="AR232" s="19" t="s">
        <v>235</v>
      </c>
      <c r="AT232" s="19" t="s">
        <v>207</v>
      </c>
      <c r="AU232" s="19" t="s">
        <v>91</v>
      </c>
      <c r="AY232" s="19" t="s">
        <v>206</v>
      </c>
      <c r="BE232" s="154">
        <f t="shared" si="48"/>
        <v>0</v>
      </c>
      <c r="BF232" s="154">
        <f t="shared" si="49"/>
        <v>0</v>
      </c>
      <c r="BG232" s="154">
        <f t="shared" si="50"/>
        <v>0</v>
      </c>
      <c r="BH232" s="154">
        <f t="shared" si="51"/>
        <v>0</v>
      </c>
      <c r="BI232" s="154">
        <f t="shared" si="52"/>
        <v>0</v>
      </c>
      <c r="BJ232" s="19" t="s">
        <v>87</v>
      </c>
      <c r="BK232" s="155">
        <f t="shared" si="53"/>
        <v>0</v>
      </c>
      <c r="BL232" s="19" t="s">
        <v>235</v>
      </c>
      <c r="BM232" s="19" t="s">
        <v>940</v>
      </c>
    </row>
    <row r="233" spans="2:65" s="10" customFormat="1" ht="29.85" customHeight="1" x14ac:dyDescent="0.3">
      <c r="B233" s="134"/>
      <c r="C233" s="135"/>
      <c r="D233" s="144" t="s">
        <v>720</v>
      </c>
      <c r="E233" s="144"/>
      <c r="F233" s="144"/>
      <c r="G233" s="144"/>
      <c r="H233" s="144"/>
      <c r="I233" s="144"/>
      <c r="J233" s="144"/>
      <c r="K233" s="144"/>
      <c r="L233" s="144"/>
      <c r="M233" s="144"/>
      <c r="N233" s="251"/>
      <c r="O233" s="252"/>
      <c r="P233" s="252"/>
      <c r="Q233" s="252"/>
      <c r="R233" s="137"/>
      <c r="T233" s="138"/>
      <c r="U233" s="135"/>
      <c r="V233" s="135"/>
      <c r="W233" s="139">
        <f>W234</f>
        <v>0</v>
      </c>
      <c r="X233" s="135"/>
      <c r="Y233" s="139">
        <f>Y234</f>
        <v>0</v>
      </c>
      <c r="Z233" s="135"/>
      <c r="AA233" s="140">
        <f>AA234</f>
        <v>0</v>
      </c>
      <c r="AR233" s="141" t="s">
        <v>87</v>
      </c>
      <c r="AT233" s="142" t="s">
        <v>75</v>
      </c>
      <c r="AU233" s="142" t="s">
        <v>83</v>
      </c>
      <c r="AY233" s="141" t="s">
        <v>206</v>
      </c>
      <c r="BK233" s="143">
        <f>BK234</f>
        <v>0</v>
      </c>
    </row>
    <row r="234" spans="2:65" s="10" customFormat="1" ht="14.85" customHeight="1" x14ac:dyDescent="0.3">
      <c r="B234" s="134"/>
      <c r="C234" s="135"/>
      <c r="D234" s="144" t="s">
        <v>721</v>
      </c>
      <c r="E234" s="144"/>
      <c r="F234" s="144"/>
      <c r="G234" s="144"/>
      <c r="H234" s="144"/>
      <c r="I234" s="144"/>
      <c r="J234" s="144"/>
      <c r="K234" s="144"/>
      <c r="L234" s="144"/>
      <c r="M234" s="144"/>
      <c r="N234" s="246"/>
      <c r="O234" s="247"/>
      <c r="P234" s="247"/>
      <c r="Q234" s="247"/>
      <c r="R234" s="137"/>
      <c r="T234" s="138"/>
      <c r="U234" s="135"/>
      <c r="V234" s="135"/>
      <c r="W234" s="139">
        <f>SUM(W235:W240)</f>
        <v>0</v>
      </c>
      <c r="X234" s="135"/>
      <c r="Y234" s="139">
        <f>SUM(Y235:Y240)</f>
        <v>0</v>
      </c>
      <c r="Z234" s="135"/>
      <c r="AA234" s="140">
        <f>SUM(AA235:AA240)</f>
        <v>0</v>
      </c>
      <c r="AR234" s="141" t="s">
        <v>87</v>
      </c>
      <c r="AT234" s="142" t="s">
        <v>75</v>
      </c>
      <c r="AU234" s="142" t="s">
        <v>87</v>
      </c>
      <c r="AY234" s="141" t="s">
        <v>206</v>
      </c>
      <c r="BK234" s="143">
        <f>SUM(BK235:BK240)</f>
        <v>0</v>
      </c>
    </row>
    <row r="235" spans="2:65" s="1" customFormat="1" ht="38.25" customHeight="1" x14ac:dyDescent="0.3">
      <c r="B235" s="145"/>
      <c r="C235" s="146">
        <v>83</v>
      </c>
      <c r="D235" s="146" t="s">
        <v>207</v>
      </c>
      <c r="E235" s="147" t="s">
        <v>941</v>
      </c>
      <c r="F235" s="233" t="s">
        <v>942</v>
      </c>
      <c r="G235" s="233"/>
      <c r="H235" s="233"/>
      <c r="I235" s="233"/>
      <c r="J235" s="148" t="s">
        <v>210</v>
      </c>
      <c r="K235" s="149">
        <v>2.4039999999999999</v>
      </c>
      <c r="L235" s="234"/>
      <c r="M235" s="234"/>
      <c r="N235" s="235"/>
      <c r="O235" s="235"/>
      <c r="P235" s="235"/>
      <c r="Q235" s="235"/>
      <c r="R235" s="150"/>
      <c r="T235" s="151" t="s">
        <v>5</v>
      </c>
      <c r="U235" s="41" t="s">
        <v>43</v>
      </c>
      <c r="V235" s="152">
        <v>0</v>
      </c>
      <c r="W235" s="152">
        <f t="shared" ref="W235:W240" si="54">V235*K235</f>
        <v>0</v>
      </c>
      <c r="X235" s="152">
        <v>0</v>
      </c>
      <c r="Y235" s="152">
        <f t="shared" ref="Y235:Y240" si="55">X235*K235</f>
        <v>0</v>
      </c>
      <c r="Z235" s="152">
        <v>0</v>
      </c>
      <c r="AA235" s="153">
        <f t="shared" ref="AA235:AA240" si="56">Z235*K235</f>
        <v>0</v>
      </c>
      <c r="AR235" s="19" t="s">
        <v>235</v>
      </c>
      <c r="AT235" s="19" t="s">
        <v>207</v>
      </c>
      <c r="AU235" s="19" t="s">
        <v>91</v>
      </c>
      <c r="AY235" s="19" t="s">
        <v>206</v>
      </c>
      <c r="BE235" s="154">
        <f t="shared" ref="BE235:BE240" si="57">IF(U235="základná",N235,0)</f>
        <v>0</v>
      </c>
      <c r="BF235" s="154">
        <f t="shared" ref="BF235:BF240" si="58">IF(U235="znížená",N235,0)</f>
        <v>0</v>
      </c>
      <c r="BG235" s="154">
        <f t="shared" ref="BG235:BG240" si="59">IF(U235="zákl. prenesená",N235,0)</f>
        <v>0</v>
      </c>
      <c r="BH235" s="154">
        <f t="shared" ref="BH235:BH240" si="60">IF(U235="zníž. prenesená",N235,0)</f>
        <v>0</v>
      </c>
      <c r="BI235" s="154">
        <f t="shared" ref="BI235:BI240" si="61">IF(U235="nulová",N235,0)</f>
        <v>0</v>
      </c>
      <c r="BJ235" s="19" t="s">
        <v>87</v>
      </c>
      <c r="BK235" s="155">
        <f t="shared" ref="BK235:BK240" si="62">ROUND(L235*K235,3)</f>
        <v>0</v>
      </c>
      <c r="BL235" s="19" t="s">
        <v>235</v>
      </c>
      <c r="BM235" s="19" t="s">
        <v>943</v>
      </c>
    </row>
    <row r="236" spans="2:65" s="1" customFormat="1" ht="38.25" customHeight="1" x14ac:dyDescent="0.3">
      <c r="B236" s="145"/>
      <c r="C236" s="156">
        <v>84</v>
      </c>
      <c r="D236" s="156" t="s">
        <v>214</v>
      </c>
      <c r="E236" s="157" t="s">
        <v>945</v>
      </c>
      <c r="F236" s="236" t="s">
        <v>946</v>
      </c>
      <c r="G236" s="236"/>
      <c r="H236" s="236"/>
      <c r="I236" s="236"/>
      <c r="J236" s="158" t="s">
        <v>210</v>
      </c>
      <c r="K236" s="159">
        <v>2.5</v>
      </c>
      <c r="L236" s="237"/>
      <c r="M236" s="237"/>
      <c r="N236" s="238"/>
      <c r="O236" s="235"/>
      <c r="P236" s="235"/>
      <c r="Q236" s="235"/>
      <c r="R236" s="150"/>
      <c r="T236" s="151" t="s">
        <v>5</v>
      </c>
      <c r="U236" s="41" t="s">
        <v>43</v>
      </c>
      <c r="V236" s="152">
        <v>0</v>
      </c>
      <c r="W236" s="152">
        <f t="shared" si="54"/>
        <v>0</v>
      </c>
      <c r="X236" s="152">
        <v>0</v>
      </c>
      <c r="Y236" s="152">
        <f t="shared" si="55"/>
        <v>0</v>
      </c>
      <c r="Z236" s="152">
        <v>0</v>
      </c>
      <c r="AA236" s="153">
        <f t="shared" si="56"/>
        <v>0</v>
      </c>
      <c r="AR236" s="19" t="s">
        <v>262</v>
      </c>
      <c r="AT236" s="19" t="s">
        <v>214</v>
      </c>
      <c r="AU236" s="19" t="s">
        <v>91</v>
      </c>
      <c r="AY236" s="19" t="s">
        <v>206</v>
      </c>
      <c r="BE236" s="154">
        <f t="shared" si="57"/>
        <v>0</v>
      </c>
      <c r="BF236" s="154">
        <f t="shared" si="58"/>
        <v>0</v>
      </c>
      <c r="BG236" s="154">
        <f t="shared" si="59"/>
        <v>0</v>
      </c>
      <c r="BH236" s="154">
        <f t="shared" si="60"/>
        <v>0</v>
      </c>
      <c r="BI236" s="154">
        <f t="shared" si="61"/>
        <v>0</v>
      </c>
      <c r="BJ236" s="19" t="s">
        <v>87</v>
      </c>
      <c r="BK236" s="155">
        <f t="shared" si="62"/>
        <v>0</v>
      </c>
      <c r="BL236" s="19" t="s">
        <v>235</v>
      </c>
      <c r="BM236" s="19" t="s">
        <v>947</v>
      </c>
    </row>
    <row r="237" spans="2:65" s="1" customFormat="1" ht="51" customHeight="1" x14ac:dyDescent="0.3">
      <c r="B237" s="145"/>
      <c r="C237" s="156">
        <v>85</v>
      </c>
      <c r="D237" s="156" t="s">
        <v>214</v>
      </c>
      <c r="E237" s="157" t="s">
        <v>948</v>
      </c>
      <c r="F237" s="236" t="s">
        <v>949</v>
      </c>
      <c r="G237" s="236"/>
      <c r="H237" s="236"/>
      <c r="I237" s="236"/>
      <c r="J237" s="158" t="s">
        <v>950</v>
      </c>
      <c r="K237" s="159">
        <v>32.5</v>
      </c>
      <c r="L237" s="237"/>
      <c r="M237" s="237"/>
      <c r="N237" s="238"/>
      <c r="O237" s="235"/>
      <c r="P237" s="235"/>
      <c r="Q237" s="235"/>
      <c r="R237" s="150"/>
      <c r="T237" s="151" t="s">
        <v>5</v>
      </c>
      <c r="U237" s="41" t="s">
        <v>43</v>
      </c>
      <c r="V237" s="152">
        <v>0</v>
      </c>
      <c r="W237" s="152">
        <f t="shared" si="54"/>
        <v>0</v>
      </c>
      <c r="X237" s="152">
        <v>0</v>
      </c>
      <c r="Y237" s="152">
        <f t="shared" si="55"/>
        <v>0</v>
      </c>
      <c r="Z237" s="152">
        <v>0</v>
      </c>
      <c r="AA237" s="153">
        <f t="shared" si="56"/>
        <v>0</v>
      </c>
      <c r="AR237" s="19" t="s">
        <v>262</v>
      </c>
      <c r="AT237" s="19" t="s">
        <v>214</v>
      </c>
      <c r="AU237" s="19" t="s">
        <v>91</v>
      </c>
      <c r="AY237" s="19" t="s">
        <v>206</v>
      </c>
      <c r="BE237" s="154">
        <f t="shared" si="57"/>
        <v>0</v>
      </c>
      <c r="BF237" s="154">
        <f t="shared" si="58"/>
        <v>0</v>
      </c>
      <c r="BG237" s="154">
        <f t="shared" si="59"/>
        <v>0</v>
      </c>
      <c r="BH237" s="154">
        <f t="shared" si="60"/>
        <v>0</v>
      </c>
      <c r="BI237" s="154">
        <f t="shared" si="61"/>
        <v>0</v>
      </c>
      <c r="BJ237" s="19" t="s">
        <v>87</v>
      </c>
      <c r="BK237" s="155">
        <f t="shared" si="62"/>
        <v>0</v>
      </c>
      <c r="BL237" s="19" t="s">
        <v>235</v>
      </c>
      <c r="BM237" s="19" t="s">
        <v>951</v>
      </c>
    </row>
    <row r="238" spans="2:65" s="1" customFormat="1" ht="25.5" customHeight="1" x14ac:dyDescent="0.3">
      <c r="B238" s="145"/>
      <c r="C238" s="146">
        <v>86</v>
      </c>
      <c r="D238" s="146" t="s">
        <v>207</v>
      </c>
      <c r="E238" s="147" t="s">
        <v>953</v>
      </c>
      <c r="F238" s="233" t="s">
        <v>954</v>
      </c>
      <c r="G238" s="233"/>
      <c r="H238" s="233"/>
      <c r="I238" s="233"/>
      <c r="J238" s="148" t="s">
        <v>210</v>
      </c>
      <c r="K238" s="149">
        <v>2.5</v>
      </c>
      <c r="L238" s="234"/>
      <c r="M238" s="234"/>
      <c r="N238" s="235"/>
      <c r="O238" s="235"/>
      <c r="P238" s="235"/>
      <c r="Q238" s="235"/>
      <c r="R238" s="150"/>
      <c r="T238" s="151" t="s">
        <v>5</v>
      </c>
      <c r="U238" s="41" t="s">
        <v>43</v>
      </c>
      <c r="V238" s="152">
        <v>0</v>
      </c>
      <c r="W238" s="152">
        <f t="shared" si="54"/>
        <v>0</v>
      </c>
      <c r="X238" s="152">
        <v>0</v>
      </c>
      <c r="Y238" s="152">
        <f t="shared" si="55"/>
        <v>0</v>
      </c>
      <c r="Z238" s="152">
        <v>0</v>
      </c>
      <c r="AA238" s="153">
        <f t="shared" si="56"/>
        <v>0</v>
      </c>
      <c r="AR238" s="19" t="s">
        <v>235</v>
      </c>
      <c r="AT238" s="19" t="s">
        <v>207</v>
      </c>
      <c r="AU238" s="19" t="s">
        <v>91</v>
      </c>
      <c r="AY238" s="19" t="s">
        <v>206</v>
      </c>
      <c r="BE238" s="154">
        <f t="shared" si="57"/>
        <v>0</v>
      </c>
      <c r="BF238" s="154">
        <f t="shared" si="58"/>
        <v>0</v>
      </c>
      <c r="BG238" s="154">
        <f t="shared" si="59"/>
        <v>0</v>
      </c>
      <c r="BH238" s="154">
        <f t="shared" si="60"/>
        <v>0</v>
      </c>
      <c r="BI238" s="154">
        <f t="shared" si="61"/>
        <v>0</v>
      </c>
      <c r="BJ238" s="19" t="s">
        <v>87</v>
      </c>
      <c r="BK238" s="155">
        <f t="shared" si="62"/>
        <v>0</v>
      </c>
      <c r="BL238" s="19" t="s">
        <v>235</v>
      </c>
      <c r="BM238" s="19" t="s">
        <v>955</v>
      </c>
    </row>
    <row r="239" spans="2:65" s="1" customFormat="1" ht="16.5" customHeight="1" x14ac:dyDescent="0.3">
      <c r="B239" s="145"/>
      <c r="C239" s="156">
        <v>87</v>
      </c>
      <c r="D239" s="156" t="s">
        <v>214</v>
      </c>
      <c r="E239" s="157" t="s">
        <v>956</v>
      </c>
      <c r="F239" s="236" t="s">
        <v>957</v>
      </c>
      <c r="G239" s="236"/>
      <c r="H239" s="236"/>
      <c r="I239" s="236"/>
      <c r="J239" s="158" t="s">
        <v>950</v>
      </c>
      <c r="K239" s="159">
        <v>1</v>
      </c>
      <c r="L239" s="237"/>
      <c r="M239" s="237"/>
      <c r="N239" s="238"/>
      <c r="O239" s="235"/>
      <c r="P239" s="235"/>
      <c r="Q239" s="235"/>
      <c r="R239" s="150"/>
      <c r="T239" s="151" t="s">
        <v>5</v>
      </c>
      <c r="U239" s="41" t="s">
        <v>43</v>
      </c>
      <c r="V239" s="152">
        <v>0</v>
      </c>
      <c r="W239" s="152">
        <f t="shared" si="54"/>
        <v>0</v>
      </c>
      <c r="X239" s="152">
        <v>0</v>
      </c>
      <c r="Y239" s="152">
        <f t="shared" si="55"/>
        <v>0</v>
      </c>
      <c r="Z239" s="152">
        <v>0</v>
      </c>
      <c r="AA239" s="153">
        <f t="shared" si="56"/>
        <v>0</v>
      </c>
      <c r="AR239" s="19" t="s">
        <v>262</v>
      </c>
      <c r="AT239" s="19" t="s">
        <v>214</v>
      </c>
      <c r="AU239" s="19" t="s">
        <v>91</v>
      </c>
      <c r="AY239" s="19" t="s">
        <v>206</v>
      </c>
      <c r="BE239" s="154">
        <f t="shared" si="57"/>
        <v>0</v>
      </c>
      <c r="BF239" s="154">
        <f t="shared" si="58"/>
        <v>0</v>
      </c>
      <c r="BG239" s="154">
        <f t="shared" si="59"/>
        <v>0</v>
      </c>
      <c r="BH239" s="154">
        <f t="shared" si="60"/>
        <v>0</v>
      </c>
      <c r="BI239" s="154">
        <f t="shared" si="61"/>
        <v>0</v>
      </c>
      <c r="BJ239" s="19" t="s">
        <v>87</v>
      </c>
      <c r="BK239" s="155">
        <f t="shared" si="62"/>
        <v>0</v>
      </c>
      <c r="BL239" s="19" t="s">
        <v>235</v>
      </c>
      <c r="BM239" s="19" t="s">
        <v>958</v>
      </c>
    </row>
    <row r="240" spans="2:65" s="1" customFormat="1" ht="25.5" customHeight="1" x14ac:dyDescent="0.3">
      <c r="B240" s="145"/>
      <c r="C240" s="146">
        <v>88</v>
      </c>
      <c r="D240" s="146" t="s">
        <v>207</v>
      </c>
      <c r="E240" s="147" t="s">
        <v>960</v>
      </c>
      <c r="F240" s="233" t="s">
        <v>961</v>
      </c>
      <c r="G240" s="233"/>
      <c r="H240" s="233"/>
      <c r="I240" s="233"/>
      <c r="J240" s="148" t="s">
        <v>329</v>
      </c>
      <c r="K240" s="149">
        <v>4.4999999999999998E-2</v>
      </c>
      <c r="L240" s="234"/>
      <c r="M240" s="234"/>
      <c r="N240" s="235"/>
      <c r="O240" s="235"/>
      <c r="P240" s="235"/>
      <c r="Q240" s="235"/>
      <c r="R240" s="150"/>
      <c r="T240" s="151" t="s">
        <v>5</v>
      </c>
      <c r="U240" s="41" t="s">
        <v>43</v>
      </c>
      <c r="V240" s="152">
        <v>0</v>
      </c>
      <c r="W240" s="152">
        <f t="shared" si="54"/>
        <v>0</v>
      </c>
      <c r="X240" s="152">
        <v>0</v>
      </c>
      <c r="Y240" s="152">
        <f t="shared" si="55"/>
        <v>0</v>
      </c>
      <c r="Z240" s="152">
        <v>0</v>
      </c>
      <c r="AA240" s="153">
        <f t="shared" si="56"/>
        <v>0</v>
      </c>
      <c r="AR240" s="19" t="s">
        <v>235</v>
      </c>
      <c r="AT240" s="19" t="s">
        <v>207</v>
      </c>
      <c r="AU240" s="19" t="s">
        <v>91</v>
      </c>
      <c r="AY240" s="19" t="s">
        <v>206</v>
      </c>
      <c r="BE240" s="154">
        <f t="shared" si="57"/>
        <v>0</v>
      </c>
      <c r="BF240" s="154">
        <f t="shared" si="58"/>
        <v>0</v>
      </c>
      <c r="BG240" s="154">
        <f t="shared" si="59"/>
        <v>0</v>
      </c>
      <c r="BH240" s="154">
        <f t="shared" si="60"/>
        <v>0</v>
      </c>
      <c r="BI240" s="154">
        <f t="shared" si="61"/>
        <v>0</v>
      </c>
      <c r="BJ240" s="19" t="s">
        <v>87</v>
      </c>
      <c r="BK240" s="155">
        <f t="shared" si="62"/>
        <v>0</v>
      </c>
      <c r="BL240" s="19" t="s">
        <v>235</v>
      </c>
      <c r="BM240" s="19" t="s">
        <v>962</v>
      </c>
    </row>
    <row r="241" spans="2:65" s="10" customFormat="1" ht="29.85" customHeight="1" x14ac:dyDescent="0.3">
      <c r="B241" s="134"/>
      <c r="C241" s="135"/>
      <c r="D241" s="144" t="s">
        <v>467</v>
      </c>
      <c r="E241" s="144"/>
      <c r="F241" s="144"/>
      <c r="G241" s="144"/>
      <c r="H241" s="144"/>
      <c r="I241" s="144"/>
      <c r="J241" s="144"/>
      <c r="K241" s="144"/>
      <c r="L241" s="144"/>
      <c r="M241" s="144"/>
      <c r="N241" s="251"/>
      <c r="O241" s="252"/>
      <c r="P241" s="252"/>
      <c r="Q241" s="252"/>
      <c r="R241" s="137"/>
      <c r="T241" s="138"/>
      <c r="U241" s="135"/>
      <c r="V241" s="135"/>
      <c r="W241" s="139">
        <f>W242</f>
        <v>0</v>
      </c>
      <c r="X241" s="135"/>
      <c r="Y241" s="139">
        <f>Y242</f>
        <v>0</v>
      </c>
      <c r="Z241" s="135"/>
      <c r="AA241" s="140">
        <f>AA242</f>
        <v>0</v>
      </c>
      <c r="AR241" s="141" t="s">
        <v>87</v>
      </c>
      <c r="AT241" s="142" t="s">
        <v>75</v>
      </c>
      <c r="AU241" s="142" t="s">
        <v>83</v>
      </c>
      <c r="AY241" s="141" t="s">
        <v>206</v>
      </c>
      <c r="BK241" s="143">
        <f>BK242</f>
        <v>0</v>
      </c>
    </row>
    <row r="242" spans="2:65" s="10" customFormat="1" ht="14.85" customHeight="1" x14ac:dyDescent="0.3">
      <c r="B242" s="134"/>
      <c r="C242" s="135"/>
      <c r="D242" s="144" t="s">
        <v>722</v>
      </c>
      <c r="E242" s="144"/>
      <c r="F242" s="144"/>
      <c r="G242" s="144"/>
      <c r="H242" s="144"/>
      <c r="I242" s="144"/>
      <c r="J242" s="144"/>
      <c r="K242" s="144"/>
      <c r="L242" s="144"/>
      <c r="M242" s="144"/>
      <c r="N242" s="246"/>
      <c r="O242" s="247"/>
      <c r="P242" s="247"/>
      <c r="Q242" s="247"/>
      <c r="R242" s="137"/>
      <c r="T242" s="138"/>
      <c r="U242" s="135"/>
      <c r="V242" s="135"/>
      <c r="W242" s="139">
        <f>SUM(W243:W254)</f>
        <v>0</v>
      </c>
      <c r="X242" s="135"/>
      <c r="Y242" s="139">
        <f>SUM(Y243:Y254)</f>
        <v>0</v>
      </c>
      <c r="Z242" s="135"/>
      <c r="AA242" s="140">
        <f>SUM(AA243:AA254)</f>
        <v>0</v>
      </c>
      <c r="AR242" s="141" t="s">
        <v>87</v>
      </c>
      <c r="AT242" s="142" t="s">
        <v>75</v>
      </c>
      <c r="AU242" s="142" t="s">
        <v>87</v>
      </c>
      <c r="AY242" s="141" t="s">
        <v>206</v>
      </c>
      <c r="BK242" s="143">
        <f>SUM(BK243:BK254)</f>
        <v>0</v>
      </c>
    </row>
    <row r="243" spans="2:65" s="1" customFormat="1" ht="16.5" customHeight="1" x14ac:dyDescent="0.3">
      <c r="B243" s="145"/>
      <c r="C243" s="146">
        <v>89</v>
      </c>
      <c r="D243" s="146" t="s">
        <v>207</v>
      </c>
      <c r="E243" s="147" t="s">
        <v>963</v>
      </c>
      <c r="F243" s="233" t="s">
        <v>964</v>
      </c>
      <c r="G243" s="233"/>
      <c r="H243" s="233"/>
      <c r="I243" s="233"/>
      <c r="J243" s="148" t="s">
        <v>372</v>
      </c>
      <c r="K243" s="149">
        <v>3</v>
      </c>
      <c r="L243" s="234"/>
      <c r="M243" s="234"/>
      <c r="N243" s="235"/>
      <c r="O243" s="235"/>
      <c r="P243" s="235"/>
      <c r="Q243" s="235"/>
      <c r="R243" s="150"/>
      <c r="T243" s="151" t="s">
        <v>5</v>
      </c>
      <c r="U243" s="41" t="s">
        <v>43</v>
      </c>
      <c r="V243" s="152">
        <v>0</v>
      </c>
      <c r="W243" s="152">
        <f t="shared" ref="W243:W254" si="63">V243*K243</f>
        <v>0</v>
      </c>
      <c r="X243" s="152">
        <v>0</v>
      </c>
      <c r="Y243" s="152">
        <f t="shared" ref="Y243:Y254" si="64">X243*K243</f>
        <v>0</v>
      </c>
      <c r="Z243" s="152">
        <v>0</v>
      </c>
      <c r="AA243" s="153">
        <f t="shared" ref="AA243:AA254" si="65">Z243*K243</f>
        <v>0</v>
      </c>
      <c r="AR243" s="19" t="s">
        <v>235</v>
      </c>
      <c r="AT243" s="19" t="s">
        <v>207</v>
      </c>
      <c r="AU243" s="19" t="s">
        <v>91</v>
      </c>
      <c r="AY243" s="19" t="s">
        <v>206</v>
      </c>
      <c r="BE243" s="154">
        <f t="shared" ref="BE243:BE254" si="66">IF(U243="základná",N243,0)</f>
        <v>0</v>
      </c>
      <c r="BF243" s="154">
        <f t="shared" ref="BF243:BF254" si="67">IF(U243="znížená",N243,0)</f>
        <v>0</v>
      </c>
      <c r="BG243" s="154">
        <f t="shared" ref="BG243:BG254" si="68">IF(U243="zákl. prenesená",N243,0)</f>
        <v>0</v>
      </c>
      <c r="BH243" s="154">
        <f t="shared" ref="BH243:BH254" si="69">IF(U243="zníž. prenesená",N243,0)</f>
        <v>0</v>
      </c>
      <c r="BI243" s="154">
        <f t="shared" ref="BI243:BI254" si="70">IF(U243="nulová",N243,0)</f>
        <v>0</v>
      </c>
      <c r="BJ243" s="19" t="s">
        <v>87</v>
      </c>
      <c r="BK243" s="155">
        <f t="shared" ref="BK243:BK254" si="71">ROUND(L243*K243,3)</f>
        <v>0</v>
      </c>
      <c r="BL243" s="19" t="s">
        <v>235</v>
      </c>
      <c r="BM243" s="19" t="s">
        <v>965</v>
      </c>
    </row>
    <row r="244" spans="2:65" s="1" customFormat="1" ht="25.5" customHeight="1" x14ac:dyDescent="0.3">
      <c r="B244" s="145"/>
      <c r="C244" s="146">
        <v>90</v>
      </c>
      <c r="D244" s="146" t="s">
        <v>207</v>
      </c>
      <c r="E244" s="147" t="s">
        <v>967</v>
      </c>
      <c r="F244" s="233" t="s">
        <v>968</v>
      </c>
      <c r="G244" s="233"/>
      <c r="H244" s="233"/>
      <c r="I244" s="233"/>
      <c r="J244" s="148" t="s">
        <v>372</v>
      </c>
      <c r="K244" s="149">
        <v>3</v>
      </c>
      <c r="L244" s="234"/>
      <c r="M244" s="234"/>
      <c r="N244" s="235"/>
      <c r="O244" s="235"/>
      <c r="P244" s="235"/>
      <c r="Q244" s="235"/>
      <c r="R244" s="150"/>
      <c r="T244" s="151" t="s">
        <v>5</v>
      </c>
      <c r="U244" s="41" t="s">
        <v>43</v>
      </c>
      <c r="V244" s="152">
        <v>0</v>
      </c>
      <c r="W244" s="152">
        <f t="shared" si="63"/>
        <v>0</v>
      </c>
      <c r="X244" s="152">
        <v>0</v>
      </c>
      <c r="Y244" s="152">
        <f t="shared" si="64"/>
        <v>0</v>
      </c>
      <c r="Z244" s="152">
        <v>0</v>
      </c>
      <c r="AA244" s="153">
        <f t="shared" si="65"/>
        <v>0</v>
      </c>
      <c r="AR244" s="19" t="s">
        <v>235</v>
      </c>
      <c r="AT244" s="19" t="s">
        <v>207</v>
      </c>
      <c r="AU244" s="19" t="s">
        <v>91</v>
      </c>
      <c r="AY244" s="19" t="s">
        <v>206</v>
      </c>
      <c r="BE244" s="154">
        <f t="shared" si="66"/>
        <v>0</v>
      </c>
      <c r="BF244" s="154">
        <f t="shared" si="67"/>
        <v>0</v>
      </c>
      <c r="BG244" s="154">
        <f t="shared" si="68"/>
        <v>0</v>
      </c>
      <c r="BH244" s="154">
        <f t="shared" si="69"/>
        <v>0</v>
      </c>
      <c r="BI244" s="154">
        <f t="shared" si="70"/>
        <v>0</v>
      </c>
      <c r="BJ244" s="19" t="s">
        <v>87</v>
      </c>
      <c r="BK244" s="155">
        <f t="shared" si="71"/>
        <v>0</v>
      </c>
      <c r="BL244" s="19" t="s">
        <v>235</v>
      </c>
      <c r="BM244" s="19" t="s">
        <v>969</v>
      </c>
    </row>
    <row r="245" spans="2:65" s="1" customFormat="1" ht="16.5" customHeight="1" x14ac:dyDescent="0.3">
      <c r="B245" s="145"/>
      <c r="C245" s="146">
        <v>91</v>
      </c>
      <c r="D245" s="146" t="s">
        <v>207</v>
      </c>
      <c r="E245" s="147" t="s">
        <v>970</v>
      </c>
      <c r="F245" s="233" t="s">
        <v>971</v>
      </c>
      <c r="G245" s="233"/>
      <c r="H245" s="233"/>
      <c r="I245" s="233"/>
      <c r="J245" s="148" t="s">
        <v>372</v>
      </c>
      <c r="K245" s="149">
        <v>4</v>
      </c>
      <c r="L245" s="234"/>
      <c r="M245" s="234"/>
      <c r="N245" s="235"/>
      <c r="O245" s="235"/>
      <c r="P245" s="235"/>
      <c r="Q245" s="235"/>
      <c r="R245" s="150"/>
      <c r="T245" s="151" t="s">
        <v>5</v>
      </c>
      <c r="U245" s="41" t="s">
        <v>43</v>
      </c>
      <c r="V245" s="152">
        <v>0</v>
      </c>
      <c r="W245" s="152">
        <f t="shared" si="63"/>
        <v>0</v>
      </c>
      <c r="X245" s="152">
        <v>0</v>
      </c>
      <c r="Y245" s="152">
        <f t="shared" si="64"/>
        <v>0</v>
      </c>
      <c r="Z245" s="152">
        <v>0</v>
      </c>
      <c r="AA245" s="153">
        <f t="shared" si="65"/>
        <v>0</v>
      </c>
      <c r="AR245" s="19" t="s">
        <v>235</v>
      </c>
      <c r="AT245" s="19" t="s">
        <v>207</v>
      </c>
      <c r="AU245" s="19" t="s">
        <v>91</v>
      </c>
      <c r="AY245" s="19" t="s">
        <v>206</v>
      </c>
      <c r="BE245" s="154">
        <f t="shared" si="66"/>
        <v>0</v>
      </c>
      <c r="BF245" s="154">
        <f t="shared" si="67"/>
        <v>0</v>
      </c>
      <c r="BG245" s="154">
        <f t="shared" si="68"/>
        <v>0</v>
      </c>
      <c r="BH245" s="154">
        <f t="shared" si="69"/>
        <v>0</v>
      </c>
      <c r="BI245" s="154">
        <f t="shared" si="70"/>
        <v>0</v>
      </c>
      <c r="BJ245" s="19" t="s">
        <v>87</v>
      </c>
      <c r="BK245" s="155">
        <f t="shared" si="71"/>
        <v>0</v>
      </c>
      <c r="BL245" s="19" t="s">
        <v>235</v>
      </c>
      <c r="BM245" s="19" t="s">
        <v>972</v>
      </c>
    </row>
    <row r="246" spans="2:65" s="1" customFormat="1" ht="25.5" customHeight="1" x14ac:dyDescent="0.3">
      <c r="B246" s="145"/>
      <c r="C246" s="146">
        <v>92</v>
      </c>
      <c r="D246" s="146" t="s">
        <v>207</v>
      </c>
      <c r="E246" s="147" t="s">
        <v>974</v>
      </c>
      <c r="F246" s="233" t="s">
        <v>975</v>
      </c>
      <c r="G246" s="233"/>
      <c r="H246" s="233"/>
      <c r="I246" s="233"/>
      <c r="J246" s="148" t="s">
        <v>372</v>
      </c>
      <c r="K246" s="149">
        <v>4</v>
      </c>
      <c r="L246" s="234"/>
      <c r="M246" s="234"/>
      <c r="N246" s="235"/>
      <c r="O246" s="235"/>
      <c r="P246" s="235"/>
      <c r="Q246" s="235"/>
      <c r="R246" s="150"/>
      <c r="T246" s="151" t="s">
        <v>5</v>
      </c>
      <c r="U246" s="41" t="s">
        <v>43</v>
      </c>
      <c r="V246" s="152">
        <v>0</v>
      </c>
      <c r="W246" s="152">
        <f t="shared" si="63"/>
        <v>0</v>
      </c>
      <c r="X246" s="152">
        <v>0</v>
      </c>
      <c r="Y246" s="152">
        <f t="shared" si="64"/>
        <v>0</v>
      </c>
      <c r="Z246" s="152">
        <v>0</v>
      </c>
      <c r="AA246" s="153">
        <f t="shared" si="65"/>
        <v>0</v>
      </c>
      <c r="AR246" s="19" t="s">
        <v>235</v>
      </c>
      <c r="AT246" s="19" t="s">
        <v>207</v>
      </c>
      <c r="AU246" s="19" t="s">
        <v>91</v>
      </c>
      <c r="AY246" s="19" t="s">
        <v>206</v>
      </c>
      <c r="BE246" s="154">
        <f t="shared" si="66"/>
        <v>0</v>
      </c>
      <c r="BF246" s="154">
        <f t="shared" si="67"/>
        <v>0</v>
      </c>
      <c r="BG246" s="154">
        <f t="shared" si="68"/>
        <v>0</v>
      </c>
      <c r="BH246" s="154">
        <f t="shared" si="69"/>
        <v>0</v>
      </c>
      <c r="BI246" s="154">
        <f t="shared" si="70"/>
        <v>0</v>
      </c>
      <c r="BJ246" s="19" t="s">
        <v>87</v>
      </c>
      <c r="BK246" s="155">
        <f t="shared" si="71"/>
        <v>0</v>
      </c>
      <c r="BL246" s="19" t="s">
        <v>235</v>
      </c>
      <c r="BM246" s="19" t="s">
        <v>976</v>
      </c>
    </row>
    <row r="247" spans="2:65" s="1" customFormat="1" ht="25.5" customHeight="1" x14ac:dyDescent="0.3">
      <c r="B247" s="145"/>
      <c r="C247" s="146">
        <v>93</v>
      </c>
      <c r="D247" s="146" t="s">
        <v>207</v>
      </c>
      <c r="E247" s="147" t="s">
        <v>977</v>
      </c>
      <c r="F247" s="233" t="s">
        <v>978</v>
      </c>
      <c r="G247" s="233"/>
      <c r="H247" s="233"/>
      <c r="I247" s="233"/>
      <c r="J247" s="148" t="s">
        <v>372</v>
      </c>
      <c r="K247" s="149">
        <v>8</v>
      </c>
      <c r="L247" s="234"/>
      <c r="M247" s="234"/>
      <c r="N247" s="235"/>
      <c r="O247" s="235"/>
      <c r="P247" s="235"/>
      <c r="Q247" s="235"/>
      <c r="R247" s="150"/>
      <c r="T247" s="151" t="s">
        <v>5</v>
      </c>
      <c r="U247" s="41" t="s">
        <v>43</v>
      </c>
      <c r="V247" s="152">
        <v>0</v>
      </c>
      <c r="W247" s="152">
        <f t="shared" si="63"/>
        <v>0</v>
      </c>
      <c r="X247" s="152">
        <v>0</v>
      </c>
      <c r="Y247" s="152">
        <f t="shared" si="64"/>
        <v>0</v>
      </c>
      <c r="Z247" s="152">
        <v>0</v>
      </c>
      <c r="AA247" s="153">
        <f t="shared" si="65"/>
        <v>0</v>
      </c>
      <c r="AR247" s="19" t="s">
        <v>235</v>
      </c>
      <c r="AT247" s="19" t="s">
        <v>207</v>
      </c>
      <c r="AU247" s="19" t="s">
        <v>91</v>
      </c>
      <c r="AY247" s="19" t="s">
        <v>206</v>
      </c>
      <c r="BE247" s="154">
        <f t="shared" si="66"/>
        <v>0</v>
      </c>
      <c r="BF247" s="154">
        <f t="shared" si="67"/>
        <v>0</v>
      </c>
      <c r="BG247" s="154">
        <f t="shared" si="68"/>
        <v>0</v>
      </c>
      <c r="BH247" s="154">
        <f t="shared" si="69"/>
        <v>0</v>
      </c>
      <c r="BI247" s="154">
        <f t="shared" si="70"/>
        <v>0</v>
      </c>
      <c r="BJ247" s="19" t="s">
        <v>87</v>
      </c>
      <c r="BK247" s="155">
        <f t="shared" si="71"/>
        <v>0</v>
      </c>
      <c r="BL247" s="19" t="s">
        <v>235</v>
      </c>
      <c r="BM247" s="19" t="s">
        <v>979</v>
      </c>
    </row>
    <row r="248" spans="2:65" s="1" customFormat="1" ht="25.5" customHeight="1" x14ac:dyDescent="0.3">
      <c r="B248" s="145"/>
      <c r="C248" s="146">
        <v>94</v>
      </c>
      <c r="D248" s="146" t="s">
        <v>207</v>
      </c>
      <c r="E248" s="147" t="s">
        <v>981</v>
      </c>
      <c r="F248" s="233" t="s">
        <v>982</v>
      </c>
      <c r="G248" s="233"/>
      <c r="H248" s="233"/>
      <c r="I248" s="233"/>
      <c r="J248" s="148" t="s">
        <v>372</v>
      </c>
      <c r="K248" s="149">
        <v>8</v>
      </c>
      <c r="L248" s="234"/>
      <c r="M248" s="234"/>
      <c r="N248" s="235"/>
      <c r="O248" s="235"/>
      <c r="P248" s="235"/>
      <c r="Q248" s="235"/>
      <c r="R248" s="150"/>
      <c r="T248" s="151" t="s">
        <v>5</v>
      </c>
      <c r="U248" s="41" t="s">
        <v>43</v>
      </c>
      <c r="V248" s="152">
        <v>0</v>
      </c>
      <c r="W248" s="152">
        <f t="shared" si="63"/>
        <v>0</v>
      </c>
      <c r="X248" s="152">
        <v>0</v>
      </c>
      <c r="Y248" s="152">
        <f t="shared" si="64"/>
        <v>0</v>
      </c>
      <c r="Z248" s="152">
        <v>0</v>
      </c>
      <c r="AA248" s="153">
        <f t="shared" si="65"/>
        <v>0</v>
      </c>
      <c r="AR248" s="19" t="s">
        <v>235</v>
      </c>
      <c r="AT248" s="19" t="s">
        <v>207</v>
      </c>
      <c r="AU248" s="19" t="s">
        <v>91</v>
      </c>
      <c r="AY248" s="19" t="s">
        <v>206</v>
      </c>
      <c r="BE248" s="154">
        <f t="shared" si="66"/>
        <v>0</v>
      </c>
      <c r="BF248" s="154">
        <f t="shared" si="67"/>
        <v>0</v>
      </c>
      <c r="BG248" s="154">
        <f t="shared" si="68"/>
        <v>0</v>
      </c>
      <c r="BH248" s="154">
        <f t="shared" si="69"/>
        <v>0</v>
      </c>
      <c r="BI248" s="154">
        <f t="shared" si="70"/>
        <v>0</v>
      </c>
      <c r="BJ248" s="19" t="s">
        <v>87</v>
      </c>
      <c r="BK248" s="155">
        <f t="shared" si="71"/>
        <v>0</v>
      </c>
      <c r="BL248" s="19" t="s">
        <v>235</v>
      </c>
      <c r="BM248" s="19" t="s">
        <v>983</v>
      </c>
    </row>
    <row r="249" spans="2:65" s="1" customFormat="1" ht="38.25" customHeight="1" x14ac:dyDescent="0.3">
      <c r="B249" s="145"/>
      <c r="C249" s="146">
        <v>95</v>
      </c>
      <c r="D249" s="146" t="s">
        <v>207</v>
      </c>
      <c r="E249" s="147" t="s">
        <v>984</v>
      </c>
      <c r="F249" s="233" t="s">
        <v>985</v>
      </c>
      <c r="G249" s="233"/>
      <c r="H249" s="233"/>
      <c r="I249" s="233"/>
      <c r="J249" s="148" t="s">
        <v>210</v>
      </c>
      <c r="K249" s="149">
        <v>154</v>
      </c>
      <c r="L249" s="234"/>
      <c r="M249" s="234"/>
      <c r="N249" s="235"/>
      <c r="O249" s="235"/>
      <c r="P249" s="235"/>
      <c r="Q249" s="235"/>
      <c r="R249" s="150"/>
      <c r="T249" s="151" t="s">
        <v>5</v>
      </c>
      <c r="U249" s="41" t="s">
        <v>43</v>
      </c>
      <c r="V249" s="152">
        <v>0</v>
      </c>
      <c r="W249" s="152">
        <f t="shared" si="63"/>
        <v>0</v>
      </c>
      <c r="X249" s="152">
        <v>0</v>
      </c>
      <c r="Y249" s="152">
        <f t="shared" si="64"/>
        <v>0</v>
      </c>
      <c r="Z249" s="152">
        <v>0</v>
      </c>
      <c r="AA249" s="153">
        <f t="shared" si="65"/>
        <v>0</v>
      </c>
      <c r="AR249" s="19" t="s">
        <v>235</v>
      </c>
      <c r="AT249" s="19" t="s">
        <v>207</v>
      </c>
      <c r="AU249" s="19" t="s">
        <v>91</v>
      </c>
      <c r="AY249" s="19" t="s">
        <v>206</v>
      </c>
      <c r="BE249" s="154">
        <f t="shared" si="66"/>
        <v>0</v>
      </c>
      <c r="BF249" s="154">
        <f t="shared" si="67"/>
        <v>0</v>
      </c>
      <c r="BG249" s="154">
        <f t="shared" si="68"/>
        <v>0</v>
      </c>
      <c r="BH249" s="154">
        <f t="shared" si="69"/>
        <v>0</v>
      </c>
      <c r="BI249" s="154">
        <f t="shared" si="70"/>
        <v>0</v>
      </c>
      <c r="BJ249" s="19" t="s">
        <v>87</v>
      </c>
      <c r="BK249" s="155">
        <f t="shared" si="71"/>
        <v>0</v>
      </c>
      <c r="BL249" s="19" t="s">
        <v>235</v>
      </c>
      <c r="BM249" s="19" t="s">
        <v>986</v>
      </c>
    </row>
    <row r="250" spans="2:65" s="1" customFormat="1" ht="63.75" customHeight="1" x14ac:dyDescent="0.3">
      <c r="B250" s="145"/>
      <c r="C250" s="146">
        <v>96</v>
      </c>
      <c r="D250" s="146" t="s">
        <v>207</v>
      </c>
      <c r="E250" s="147" t="s">
        <v>988</v>
      </c>
      <c r="F250" s="233" t="s">
        <v>989</v>
      </c>
      <c r="G250" s="233"/>
      <c r="H250" s="233"/>
      <c r="I250" s="233"/>
      <c r="J250" s="148" t="s">
        <v>210</v>
      </c>
      <c r="K250" s="149">
        <v>154</v>
      </c>
      <c r="L250" s="234"/>
      <c r="M250" s="234"/>
      <c r="N250" s="235"/>
      <c r="O250" s="235"/>
      <c r="P250" s="235"/>
      <c r="Q250" s="235"/>
      <c r="R250" s="150"/>
      <c r="T250" s="151" t="s">
        <v>5</v>
      </c>
      <c r="U250" s="41" t="s">
        <v>43</v>
      </c>
      <c r="V250" s="152">
        <v>0</v>
      </c>
      <c r="W250" s="152">
        <f t="shared" si="63"/>
        <v>0</v>
      </c>
      <c r="X250" s="152">
        <v>0</v>
      </c>
      <c r="Y250" s="152">
        <f t="shared" si="64"/>
        <v>0</v>
      </c>
      <c r="Z250" s="152">
        <v>0</v>
      </c>
      <c r="AA250" s="153">
        <f t="shared" si="65"/>
        <v>0</v>
      </c>
      <c r="AR250" s="19" t="s">
        <v>235</v>
      </c>
      <c r="AT250" s="19" t="s">
        <v>207</v>
      </c>
      <c r="AU250" s="19" t="s">
        <v>91</v>
      </c>
      <c r="AY250" s="19" t="s">
        <v>206</v>
      </c>
      <c r="BE250" s="154">
        <f t="shared" si="66"/>
        <v>0</v>
      </c>
      <c r="BF250" s="154">
        <f t="shared" si="67"/>
        <v>0</v>
      </c>
      <c r="BG250" s="154">
        <f t="shared" si="68"/>
        <v>0</v>
      </c>
      <c r="BH250" s="154">
        <f t="shared" si="69"/>
        <v>0</v>
      </c>
      <c r="BI250" s="154">
        <f t="shared" si="70"/>
        <v>0</v>
      </c>
      <c r="BJ250" s="19" t="s">
        <v>87</v>
      </c>
      <c r="BK250" s="155">
        <f t="shared" si="71"/>
        <v>0</v>
      </c>
      <c r="BL250" s="19" t="s">
        <v>235</v>
      </c>
      <c r="BM250" s="19" t="s">
        <v>990</v>
      </c>
    </row>
    <row r="251" spans="2:65" s="1" customFormat="1" ht="38.25" customHeight="1" x14ac:dyDescent="0.3">
      <c r="B251" s="145"/>
      <c r="C251" s="146">
        <v>97</v>
      </c>
      <c r="D251" s="146" t="s">
        <v>207</v>
      </c>
      <c r="E251" s="147" t="s">
        <v>991</v>
      </c>
      <c r="F251" s="233" t="s">
        <v>992</v>
      </c>
      <c r="G251" s="233"/>
      <c r="H251" s="233"/>
      <c r="I251" s="233"/>
      <c r="J251" s="148" t="s">
        <v>210</v>
      </c>
      <c r="K251" s="149">
        <v>34.200000000000003</v>
      </c>
      <c r="L251" s="234"/>
      <c r="M251" s="234"/>
      <c r="N251" s="235"/>
      <c r="O251" s="235"/>
      <c r="P251" s="235"/>
      <c r="Q251" s="235"/>
      <c r="R251" s="150"/>
      <c r="T251" s="151" t="s">
        <v>5</v>
      </c>
      <c r="U251" s="41" t="s">
        <v>43</v>
      </c>
      <c r="V251" s="152">
        <v>0</v>
      </c>
      <c r="W251" s="152">
        <f t="shared" si="63"/>
        <v>0</v>
      </c>
      <c r="X251" s="152">
        <v>0</v>
      </c>
      <c r="Y251" s="152">
        <f t="shared" si="64"/>
        <v>0</v>
      </c>
      <c r="Z251" s="152">
        <v>0</v>
      </c>
      <c r="AA251" s="153">
        <f t="shared" si="65"/>
        <v>0</v>
      </c>
      <c r="AR251" s="19" t="s">
        <v>235</v>
      </c>
      <c r="AT251" s="19" t="s">
        <v>207</v>
      </c>
      <c r="AU251" s="19" t="s">
        <v>91</v>
      </c>
      <c r="AY251" s="19" t="s">
        <v>206</v>
      </c>
      <c r="BE251" s="154">
        <f t="shared" si="66"/>
        <v>0</v>
      </c>
      <c r="BF251" s="154">
        <f t="shared" si="67"/>
        <v>0</v>
      </c>
      <c r="BG251" s="154">
        <f t="shared" si="68"/>
        <v>0</v>
      </c>
      <c r="BH251" s="154">
        <f t="shared" si="69"/>
        <v>0</v>
      </c>
      <c r="BI251" s="154">
        <f t="shared" si="70"/>
        <v>0</v>
      </c>
      <c r="BJ251" s="19" t="s">
        <v>87</v>
      </c>
      <c r="BK251" s="155">
        <f t="shared" si="71"/>
        <v>0</v>
      </c>
      <c r="BL251" s="19" t="s">
        <v>235</v>
      </c>
      <c r="BM251" s="19" t="s">
        <v>993</v>
      </c>
    </row>
    <row r="252" spans="2:65" s="1" customFormat="1" ht="38.25" customHeight="1" x14ac:dyDescent="0.3">
      <c r="B252" s="145"/>
      <c r="C252" s="146">
        <v>98</v>
      </c>
      <c r="D252" s="146" t="s">
        <v>207</v>
      </c>
      <c r="E252" s="147" t="s">
        <v>995</v>
      </c>
      <c r="F252" s="233" t="s">
        <v>996</v>
      </c>
      <c r="G252" s="233"/>
      <c r="H252" s="233"/>
      <c r="I252" s="233"/>
      <c r="J252" s="148" t="s">
        <v>210</v>
      </c>
      <c r="K252" s="149">
        <v>34.200000000000003</v>
      </c>
      <c r="L252" s="234"/>
      <c r="M252" s="234"/>
      <c r="N252" s="235"/>
      <c r="O252" s="235"/>
      <c r="P252" s="235"/>
      <c r="Q252" s="235"/>
      <c r="R252" s="150"/>
      <c r="T252" s="151" t="s">
        <v>5</v>
      </c>
      <c r="U252" s="41" t="s">
        <v>43</v>
      </c>
      <c r="V252" s="152">
        <v>0</v>
      </c>
      <c r="W252" s="152">
        <f t="shared" si="63"/>
        <v>0</v>
      </c>
      <c r="X252" s="152">
        <v>0</v>
      </c>
      <c r="Y252" s="152">
        <f t="shared" si="64"/>
        <v>0</v>
      </c>
      <c r="Z252" s="152">
        <v>0</v>
      </c>
      <c r="AA252" s="153">
        <f t="shared" si="65"/>
        <v>0</v>
      </c>
      <c r="AR252" s="19" t="s">
        <v>235</v>
      </c>
      <c r="AT252" s="19" t="s">
        <v>207</v>
      </c>
      <c r="AU252" s="19" t="s">
        <v>91</v>
      </c>
      <c r="AY252" s="19" t="s">
        <v>206</v>
      </c>
      <c r="BE252" s="154">
        <f t="shared" si="66"/>
        <v>0</v>
      </c>
      <c r="BF252" s="154">
        <f t="shared" si="67"/>
        <v>0</v>
      </c>
      <c r="BG252" s="154">
        <f t="shared" si="68"/>
        <v>0</v>
      </c>
      <c r="BH252" s="154">
        <f t="shared" si="69"/>
        <v>0</v>
      </c>
      <c r="BI252" s="154">
        <f t="shared" si="70"/>
        <v>0</v>
      </c>
      <c r="BJ252" s="19" t="s">
        <v>87</v>
      </c>
      <c r="BK252" s="155">
        <f t="shared" si="71"/>
        <v>0</v>
      </c>
      <c r="BL252" s="19" t="s">
        <v>235</v>
      </c>
      <c r="BM252" s="19" t="s">
        <v>997</v>
      </c>
    </row>
    <row r="253" spans="2:65" s="1" customFormat="1" ht="38.25" customHeight="1" x14ac:dyDescent="0.3">
      <c r="B253" s="145"/>
      <c r="C253" s="146">
        <v>99</v>
      </c>
      <c r="D253" s="146" t="s">
        <v>207</v>
      </c>
      <c r="E253" s="147" t="s">
        <v>998</v>
      </c>
      <c r="F253" s="233" t="s">
        <v>999</v>
      </c>
      <c r="G253" s="233"/>
      <c r="H253" s="233"/>
      <c r="I253" s="233"/>
      <c r="J253" s="148" t="s">
        <v>210</v>
      </c>
      <c r="K253" s="149">
        <v>44.39</v>
      </c>
      <c r="L253" s="234"/>
      <c r="M253" s="234"/>
      <c r="N253" s="235"/>
      <c r="O253" s="235"/>
      <c r="P253" s="235"/>
      <c r="Q253" s="235"/>
      <c r="R253" s="150"/>
      <c r="T253" s="151" t="s">
        <v>5</v>
      </c>
      <c r="U253" s="41" t="s">
        <v>43</v>
      </c>
      <c r="V253" s="152">
        <v>0</v>
      </c>
      <c r="W253" s="152">
        <f t="shared" si="63"/>
        <v>0</v>
      </c>
      <c r="X253" s="152">
        <v>0</v>
      </c>
      <c r="Y253" s="152">
        <f t="shared" si="64"/>
        <v>0</v>
      </c>
      <c r="Z253" s="152">
        <v>0</v>
      </c>
      <c r="AA253" s="153">
        <f t="shared" si="65"/>
        <v>0</v>
      </c>
      <c r="AR253" s="19" t="s">
        <v>235</v>
      </c>
      <c r="AT253" s="19" t="s">
        <v>207</v>
      </c>
      <c r="AU253" s="19" t="s">
        <v>91</v>
      </c>
      <c r="AY253" s="19" t="s">
        <v>206</v>
      </c>
      <c r="BE253" s="154">
        <f t="shared" si="66"/>
        <v>0</v>
      </c>
      <c r="BF253" s="154">
        <f t="shared" si="67"/>
        <v>0</v>
      </c>
      <c r="BG253" s="154">
        <f t="shared" si="68"/>
        <v>0</v>
      </c>
      <c r="BH253" s="154">
        <f t="shared" si="69"/>
        <v>0</v>
      </c>
      <c r="BI253" s="154">
        <f t="shared" si="70"/>
        <v>0</v>
      </c>
      <c r="BJ253" s="19" t="s">
        <v>87</v>
      </c>
      <c r="BK253" s="155">
        <f t="shared" si="71"/>
        <v>0</v>
      </c>
      <c r="BL253" s="19" t="s">
        <v>235</v>
      </c>
      <c r="BM253" s="19" t="s">
        <v>1000</v>
      </c>
    </row>
    <row r="254" spans="2:65" s="1" customFormat="1" ht="38.25" customHeight="1" x14ac:dyDescent="0.3">
      <c r="B254" s="145"/>
      <c r="C254" s="146">
        <v>100</v>
      </c>
      <c r="D254" s="146" t="s">
        <v>207</v>
      </c>
      <c r="E254" s="147" t="s">
        <v>1002</v>
      </c>
      <c r="F254" s="233" t="s">
        <v>1003</v>
      </c>
      <c r="G254" s="233"/>
      <c r="H254" s="233"/>
      <c r="I254" s="233"/>
      <c r="J254" s="148" t="s">
        <v>210</v>
      </c>
      <c r="K254" s="149">
        <v>44.39</v>
      </c>
      <c r="L254" s="234"/>
      <c r="M254" s="234"/>
      <c r="N254" s="235"/>
      <c r="O254" s="235"/>
      <c r="P254" s="235"/>
      <c r="Q254" s="235"/>
      <c r="R254" s="150"/>
      <c r="T254" s="151" t="s">
        <v>5</v>
      </c>
      <c r="U254" s="41" t="s">
        <v>43</v>
      </c>
      <c r="V254" s="152">
        <v>0</v>
      </c>
      <c r="W254" s="152">
        <f t="shared" si="63"/>
        <v>0</v>
      </c>
      <c r="X254" s="152">
        <v>0</v>
      </c>
      <c r="Y254" s="152">
        <f t="shared" si="64"/>
        <v>0</v>
      </c>
      <c r="Z254" s="152">
        <v>0</v>
      </c>
      <c r="AA254" s="153">
        <f t="shared" si="65"/>
        <v>0</v>
      </c>
      <c r="AR254" s="19" t="s">
        <v>235</v>
      </c>
      <c r="AT254" s="19" t="s">
        <v>207</v>
      </c>
      <c r="AU254" s="19" t="s">
        <v>91</v>
      </c>
      <c r="AY254" s="19" t="s">
        <v>206</v>
      </c>
      <c r="BE254" s="154">
        <f t="shared" si="66"/>
        <v>0</v>
      </c>
      <c r="BF254" s="154">
        <f t="shared" si="67"/>
        <v>0</v>
      </c>
      <c r="BG254" s="154">
        <f t="shared" si="68"/>
        <v>0</v>
      </c>
      <c r="BH254" s="154">
        <f t="shared" si="69"/>
        <v>0</v>
      </c>
      <c r="BI254" s="154">
        <f t="shared" si="70"/>
        <v>0</v>
      </c>
      <c r="BJ254" s="19" t="s">
        <v>87</v>
      </c>
      <c r="BK254" s="155">
        <f t="shared" si="71"/>
        <v>0</v>
      </c>
      <c r="BL254" s="19" t="s">
        <v>235</v>
      </c>
      <c r="BM254" s="19" t="s">
        <v>1004</v>
      </c>
    </row>
    <row r="255" spans="2:65" s="10" customFormat="1" ht="37.35" customHeight="1" x14ac:dyDescent="0.35">
      <c r="B255" s="134"/>
      <c r="C255" s="135"/>
      <c r="D255" s="136" t="s">
        <v>723</v>
      </c>
      <c r="E255" s="136"/>
      <c r="F255" s="136"/>
      <c r="G255" s="136"/>
      <c r="H255" s="136"/>
      <c r="I255" s="136"/>
      <c r="J255" s="136"/>
      <c r="K255" s="136"/>
      <c r="L255" s="136"/>
      <c r="M255" s="136"/>
      <c r="N255" s="248"/>
      <c r="O255" s="249"/>
      <c r="P255" s="249"/>
      <c r="Q255" s="249"/>
      <c r="R255" s="137"/>
      <c r="T255" s="138"/>
      <c r="U255" s="135"/>
      <c r="V255" s="135"/>
      <c r="W255" s="139">
        <f>W256+W263</f>
        <v>0</v>
      </c>
      <c r="X255" s="135"/>
      <c r="Y255" s="139">
        <f>Y256+Y263</f>
        <v>0</v>
      </c>
      <c r="Z255" s="135"/>
      <c r="AA255" s="140">
        <f>AA256+AA263</f>
        <v>0</v>
      </c>
      <c r="AR255" s="141" t="s">
        <v>91</v>
      </c>
      <c r="AT255" s="142" t="s">
        <v>75</v>
      </c>
      <c r="AU255" s="142" t="s">
        <v>76</v>
      </c>
      <c r="AY255" s="141" t="s">
        <v>206</v>
      </c>
      <c r="BK255" s="143">
        <f>BK256+BK263</f>
        <v>0</v>
      </c>
    </row>
    <row r="256" spans="2:65" s="10" customFormat="1" ht="19.899999999999999" customHeight="1" x14ac:dyDescent="0.3">
      <c r="B256" s="134"/>
      <c r="C256" s="135"/>
      <c r="D256" s="144" t="s">
        <v>724</v>
      </c>
      <c r="E256" s="144"/>
      <c r="F256" s="144"/>
      <c r="G256" s="144"/>
      <c r="H256" s="144"/>
      <c r="I256" s="144"/>
      <c r="J256" s="144"/>
      <c r="K256" s="144"/>
      <c r="L256" s="144"/>
      <c r="M256" s="144"/>
      <c r="N256" s="246"/>
      <c r="O256" s="247"/>
      <c r="P256" s="247"/>
      <c r="Q256" s="247"/>
      <c r="R256" s="137"/>
      <c r="T256" s="138"/>
      <c r="U256" s="135"/>
      <c r="V256" s="135"/>
      <c r="W256" s="139">
        <f>SUM(W257:W262)</f>
        <v>0</v>
      </c>
      <c r="X256" s="135"/>
      <c r="Y256" s="139">
        <f>SUM(Y257:Y262)</f>
        <v>0</v>
      </c>
      <c r="Z256" s="135"/>
      <c r="AA256" s="140">
        <f>SUM(AA257:AA262)</f>
        <v>0</v>
      </c>
      <c r="AR256" s="141" t="s">
        <v>91</v>
      </c>
      <c r="AT256" s="142" t="s">
        <v>75</v>
      </c>
      <c r="AU256" s="142" t="s">
        <v>83</v>
      </c>
      <c r="AY256" s="141" t="s">
        <v>206</v>
      </c>
      <c r="BK256" s="143">
        <f>SUM(BK257:BK262)</f>
        <v>0</v>
      </c>
    </row>
    <row r="257" spans="2:65" s="1" customFormat="1" ht="25.5" customHeight="1" x14ac:dyDescent="0.3">
      <c r="B257" s="145"/>
      <c r="C257" s="146">
        <v>101</v>
      </c>
      <c r="D257" s="146" t="s">
        <v>207</v>
      </c>
      <c r="E257" s="147" t="s">
        <v>1005</v>
      </c>
      <c r="F257" s="233" t="s">
        <v>1006</v>
      </c>
      <c r="G257" s="233"/>
      <c r="H257" s="233"/>
      <c r="I257" s="233"/>
      <c r="J257" s="148" t="s">
        <v>372</v>
      </c>
      <c r="K257" s="149">
        <v>10</v>
      </c>
      <c r="L257" s="234"/>
      <c r="M257" s="234"/>
      <c r="N257" s="235"/>
      <c r="O257" s="235"/>
      <c r="P257" s="235"/>
      <c r="Q257" s="235"/>
      <c r="R257" s="150"/>
      <c r="T257" s="151" t="s">
        <v>5</v>
      </c>
      <c r="U257" s="41" t="s">
        <v>43</v>
      </c>
      <c r="V257" s="152">
        <v>0</v>
      </c>
      <c r="W257" s="152">
        <f t="shared" ref="W257:W262" si="72">V257*K257</f>
        <v>0</v>
      </c>
      <c r="X257" s="152">
        <v>0</v>
      </c>
      <c r="Y257" s="152">
        <f t="shared" ref="Y257:Y262" si="73">X257*K257</f>
        <v>0</v>
      </c>
      <c r="Z257" s="152">
        <v>0</v>
      </c>
      <c r="AA257" s="153">
        <f t="shared" ref="AA257:AA262" si="74">Z257*K257</f>
        <v>0</v>
      </c>
      <c r="AR257" s="19" t="s">
        <v>337</v>
      </c>
      <c r="AT257" s="19" t="s">
        <v>207</v>
      </c>
      <c r="AU257" s="19" t="s">
        <v>87</v>
      </c>
      <c r="AY257" s="19" t="s">
        <v>206</v>
      </c>
      <c r="BE257" s="154">
        <f t="shared" ref="BE257:BE262" si="75">IF(U257="základná",N257,0)</f>
        <v>0</v>
      </c>
      <c r="BF257" s="154">
        <f t="shared" ref="BF257:BF262" si="76">IF(U257="znížená",N257,0)</f>
        <v>0</v>
      </c>
      <c r="BG257" s="154">
        <f t="shared" ref="BG257:BG262" si="77">IF(U257="zákl. prenesená",N257,0)</f>
        <v>0</v>
      </c>
      <c r="BH257" s="154">
        <f t="shared" ref="BH257:BH262" si="78">IF(U257="zníž. prenesená",N257,0)</f>
        <v>0</v>
      </c>
      <c r="BI257" s="154">
        <f t="shared" ref="BI257:BI262" si="79">IF(U257="nulová",N257,0)</f>
        <v>0</v>
      </c>
      <c r="BJ257" s="19" t="s">
        <v>87</v>
      </c>
      <c r="BK257" s="155">
        <f t="shared" ref="BK257:BK262" si="80">ROUND(L257*K257,3)</f>
        <v>0</v>
      </c>
      <c r="BL257" s="19" t="s">
        <v>337</v>
      </c>
      <c r="BM257" s="19" t="s">
        <v>1007</v>
      </c>
    </row>
    <row r="258" spans="2:65" s="1" customFormat="1" ht="16.5" customHeight="1" x14ac:dyDescent="0.3">
      <c r="B258" s="145"/>
      <c r="C258" s="146">
        <v>102</v>
      </c>
      <c r="D258" s="146" t="s">
        <v>207</v>
      </c>
      <c r="E258" s="147" t="s">
        <v>1008</v>
      </c>
      <c r="F258" s="233" t="s">
        <v>1009</v>
      </c>
      <c r="G258" s="233"/>
      <c r="H258" s="233"/>
      <c r="I258" s="233"/>
      <c r="J258" s="148" t="s">
        <v>372</v>
      </c>
      <c r="K258" s="149">
        <v>10</v>
      </c>
      <c r="L258" s="234"/>
      <c r="M258" s="234"/>
      <c r="N258" s="235"/>
      <c r="O258" s="235"/>
      <c r="P258" s="235"/>
      <c r="Q258" s="235"/>
      <c r="R258" s="150"/>
      <c r="T258" s="151" t="s">
        <v>5</v>
      </c>
      <c r="U258" s="41" t="s">
        <v>43</v>
      </c>
      <c r="V258" s="152">
        <v>0</v>
      </c>
      <c r="W258" s="152">
        <f t="shared" si="72"/>
        <v>0</v>
      </c>
      <c r="X258" s="152">
        <v>0</v>
      </c>
      <c r="Y258" s="152">
        <f t="shared" si="73"/>
        <v>0</v>
      </c>
      <c r="Z258" s="152">
        <v>0</v>
      </c>
      <c r="AA258" s="153">
        <f t="shared" si="74"/>
        <v>0</v>
      </c>
      <c r="AR258" s="19" t="s">
        <v>337</v>
      </c>
      <c r="AT258" s="19" t="s">
        <v>207</v>
      </c>
      <c r="AU258" s="19" t="s">
        <v>87</v>
      </c>
      <c r="AY258" s="19" t="s">
        <v>206</v>
      </c>
      <c r="BE258" s="154">
        <f t="shared" si="75"/>
        <v>0</v>
      </c>
      <c r="BF258" s="154">
        <f t="shared" si="76"/>
        <v>0</v>
      </c>
      <c r="BG258" s="154">
        <f t="shared" si="77"/>
        <v>0</v>
      </c>
      <c r="BH258" s="154">
        <f t="shared" si="78"/>
        <v>0</v>
      </c>
      <c r="BI258" s="154">
        <f t="shared" si="79"/>
        <v>0</v>
      </c>
      <c r="BJ258" s="19" t="s">
        <v>87</v>
      </c>
      <c r="BK258" s="155">
        <f t="shared" si="80"/>
        <v>0</v>
      </c>
      <c r="BL258" s="19" t="s">
        <v>337</v>
      </c>
      <c r="BM258" s="19" t="s">
        <v>1010</v>
      </c>
    </row>
    <row r="259" spans="2:65" s="1" customFormat="1" ht="16.5" customHeight="1" x14ac:dyDescent="0.3">
      <c r="B259" s="145"/>
      <c r="C259" s="146">
        <v>103</v>
      </c>
      <c r="D259" s="146" t="s">
        <v>207</v>
      </c>
      <c r="E259" s="147" t="s">
        <v>1011</v>
      </c>
      <c r="F259" s="233" t="s">
        <v>1012</v>
      </c>
      <c r="G259" s="233"/>
      <c r="H259" s="233"/>
      <c r="I259" s="233"/>
      <c r="J259" s="148" t="s">
        <v>372</v>
      </c>
      <c r="K259" s="149">
        <v>4</v>
      </c>
      <c r="L259" s="234"/>
      <c r="M259" s="234"/>
      <c r="N259" s="235"/>
      <c r="O259" s="235"/>
      <c r="P259" s="235"/>
      <c r="Q259" s="235"/>
      <c r="R259" s="150"/>
      <c r="T259" s="151" t="s">
        <v>5</v>
      </c>
      <c r="U259" s="41" t="s">
        <v>43</v>
      </c>
      <c r="V259" s="152">
        <v>0</v>
      </c>
      <c r="W259" s="152">
        <f t="shared" si="72"/>
        <v>0</v>
      </c>
      <c r="X259" s="152">
        <v>0</v>
      </c>
      <c r="Y259" s="152">
        <f t="shared" si="73"/>
        <v>0</v>
      </c>
      <c r="Z259" s="152">
        <v>0</v>
      </c>
      <c r="AA259" s="153">
        <f t="shared" si="74"/>
        <v>0</v>
      </c>
      <c r="AR259" s="19" t="s">
        <v>337</v>
      </c>
      <c r="AT259" s="19" t="s">
        <v>207</v>
      </c>
      <c r="AU259" s="19" t="s">
        <v>87</v>
      </c>
      <c r="AY259" s="19" t="s">
        <v>206</v>
      </c>
      <c r="BE259" s="154">
        <f t="shared" si="75"/>
        <v>0</v>
      </c>
      <c r="BF259" s="154">
        <f t="shared" si="76"/>
        <v>0</v>
      </c>
      <c r="BG259" s="154">
        <f t="shared" si="77"/>
        <v>0</v>
      </c>
      <c r="BH259" s="154">
        <f t="shared" si="78"/>
        <v>0</v>
      </c>
      <c r="BI259" s="154">
        <f t="shared" si="79"/>
        <v>0</v>
      </c>
      <c r="BJ259" s="19" t="s">
        <v>87</v>
      </c>
      <c r="BK259" s="155">
        <f t="shared" si="80"/>
        <v>0</v>
      </c>
      <c r="BL259" s="19" t="s">
        <v>337</v>
      </c>
      <c r="BM259" s="19" t="s">
        <v>1013</v>
      </c>
    </row>
    <row r="260" spans="2:65" s="1" customFormat="1" ht="16.5" customHeight="1" x14ac:dyDescent="0.3">
      <c r="B260" s="145"/>
      <c r="C260" s="146">
        <v>104</v>
      </c>
      <c r="D260" s="146" t="s">
        <v>207</v>
      </c>
      <c r="E260" s="147" t="s">
        <v>1014</v>
      </c>
      <c r="F260" s="233" t="s">
        <v>1015</v>
      </c>
      <c r="G260" s="233"/>
      <c r="H260" s="233"/>
      <c r="I260" s="233"/>
      <c r="J260" s="148" t="s">
        <v>372</v>
      </c>
      <c r="K260" s="149">
        <v>4</v>
      </c>
      <c r="L260" s="234"/>
      <c r="M260" s="234"/>
      <c r="N260" s="235"/>
      <c r="O260" s="235"/>
      <c r="P260" s="235"/>
      <c r="Q260" s="235"/>
      <c r="R260" s="150"/>
      <c r="T260" s="151" t="s">
        <v>5</v>
      </c>
      <c r="U260" s="41" t="s">
        <v>43</v>
      </c>
      <c r="V260" s="152">
        <v>0</v>
      </c>
      <c r="W260" s="152">
        <f t="shared" si="72"/>
        <v>0</v>
      </c>
      <c r="X260" s="152">
        <v>0</v>
      </c>
      <c r="Y260" s="152">
        <f t="shared" si="73"/>
        <v>0</v>
      </c>
      <c r="Z260" s="152">
        <v>0</v>
      </c>
      <c r="AA260" s="153">
        <f t="shared" si="74"/>
        <v>0</v>
      </c>
      <c r="AR260" s="19" t="s">
        <v>337</v>
      </c>
      <c r="AT260" s="19" t="s">
        <v>207</v>
      </c>
      <c r="AU260" s="19" t="s">
        <v>87</v>
      </c>
      <c r="AY260" s="19" t="s">
        <v>206</v>
      </c>
      <c r="BE260" s="154">
        <f t="shared" si="75"/>
        <v>0</v>
      </c>
      <c r="BF260" s="154">
        <f t="shared" si="76"/>
        <v>0</v>
      </c>
      <c r="BG260" s="154">
        <f t="shared" si="77"/>
        <v>0</v>
      </c>
      <c r="BH260" s="154">
        <f t="shared" si="78"/>
        <v>0</v>
      </c>
      <c r="BI260" s="154">
        <f t="shared" si="79"/>
        <v>0</v>
      </c>
      <c r="BJ260" s="19" t="s">
        <v>87</v>
      </c>
      <c r="BK260" s="155">
        <f t="shared" si="80"/>
        <v>0</v>
      </c>
      <c r="BL260" s="19" t="s">
        <v>337</v>
      </c>
      <c r="BM260" s="19" t="s">
        <v>1016</v>
      </c>
    </row>
    <row r="261" spans="2:65" s="1" customFormat="1" ht="16.5" customHeight="1" x14ac:dyDescent="0.3">
      <c r="B261" s="145"/>
      <c r="C261" s="146">
        <v>105</v>
      </c>
      <c r="D261" s="146" t="s">
        <v>207</v>
      </c>
      <c r="E261" s="147" t="s">
        <v>1017</v>
      </c>
      <c r="F261" s="233" t="s">
        <v>1018</v>
      </c>
      <c r="G261" s="233"/>
      <c r="H261" s="233"/>
      <c r="I261" s="233"/>
      <c r="J261" s="148" t="s">
        <v>217</v>
      </c>
      <c r="K261" s="149">
        <v>100</v>
      </c>
      <c r="L261" s="234"/>
      <c r="M261" s="234"/>
      <c r="N261" s="235"/>
      <c r="O261" s="235"/>
      <c r="P261" s="235"/>
      <c r="Q261" s="235"/>
      <c r="R261" s="150"/>
      <c r="T261" s="151" t="s">
        <v>5</v>
      </c>
      <c r="U261" s="41" t="s">
        <v>43</v>
      </c>
      <c r="V261" s="152">
        <v>0</v>
      </c>
      <c r="W261" s="152">
        <f t="shared" si="72"/>
        <v>0</v>
      </c>
      <c r="X261" s="152">
        <v>0</v>
      </c>
      <c r="Y261" s="152">
        <f t="shared" si="73"/>
        <v>0</v>
      </c>
      <c r="Z261" s="152">
        <v>0</v>
      </c>
      <c r="AA261" s="153">
        <f t="shared" si="74"/>
        <v>0</v>
      </c>
      <c r="AR261" s="19" t="s">
        <v>337</v>
      </c>
      <c r="AT261" s="19" t="s">
        <v>207</v>
      </c>
      <c r="AU261" s="19" t="s">
        <v>87</v>
      </c>
      <c r="AY261" s="19" t="s">
        <v>206</v>
      </c>
      <c r="BE261" s="154">
        <f t="shared" si="75"/>
        <v>0</v>
      </c>
      <c r="BF261" s="154">
        <f t="shared" si="76"/>
        <v>0</v>
      </c>
      <c r="BG261" s="154">
        <f t="shared" si="77"/>
        <v>0</v>
      </c>
      <c r="BH261" s="154">
        <f t="shared" si="78"/>
        <v>0</v>
      </c>
      <c r="BI261" s="154">
        <f t="shared" si="79"/>
        <v>0</v>
      </c>
      <c r="BJ261" s="19" t="s">
        <v>87</v>
      </c>
      <c r="BK261" s="155">
        <f t="shared" si="80"/>
        <v>0</v>
      </c>
      <c r="BL261" s="19" t="s">
        <v>337</v>
      </c>
      <c r="BM261" s="19" t="s">
        <v>1019</v>
      </c>
    </row>
    <row r="262" spans="2:65" s="1" customFormat="1" ht="38.25" customHeight="1" x14ac:dyDescent="0.3">
      <c r="B262" s="145"/>
      <c r="C262" s="146">
        <v>106</v>
      </c>
      <c r="D262" s="146" t="s">
        <v>207</v>
      </c>
      <c r="E262" s="147" t="s">
        <v>1020</v>
      </c>
      <c r="F262" s="233" t="s">
        <v>1021</v>
      </c>
      <c r="G262" s="233"/>
      <c r="H262" s="233"/>
      <c r="I262" s="233"/>
      <c r="J262" s="148" t="s">
        <v>217</v>
      </c>
      <c r="K262" s="149">
        <v>200</v>
      </c>
      <c r="L262" s="234"/>
      <c r="M262" s="234"/>
      <c r="N262" s="235"/>
      <c r="O262" s="235"/>
      <c r="P262" s="235"/>
      <c r="Q262" s="235"/>
      <c r="R262" s="150"/>
      <c r="T262" s="151" t="s">
        <v>5</v>
      </c>
      <c r="U262" s="41" t="s">
        <v>43</v>
      </c>
      <c r="V262" s="152">
        <v>0</v>
      </c>
      <c r="W262" s="152">
        <f t="shared" si="72"/>
        <v>0</v>
      </c>
      <c r="X262" s="152">
        <v>0</v>
      </c>
      <c r="Y262" s="152">
        <f t="shared" si="73"/>
        <v>0</v>
      </c>
      <c r="Z262" s="152">
        <v>0</v>
      </c>
      <c r="AA262" s="153">
        <f t="shared" si="74"/>
        <v>0</v>
      </c>
      <c r="AR262" s="19" t="s">
        <v>337</v>
      </c>
      <c r="AT262" s="19" t="s">
        <v>207</v>
      </c>
      <c r="AU262" s="19" t="s">
        <v>87</v>
      </c>
      <c r="AY262" s="19" t="s">
        <v>206</v>
      </c>
      <c r="BE262" s="154">
        <f t="shared" si="75"/>
        <v>0</v>
      </c>
      <c r="BF262" s="154">
        <f t="shared" si="76"/>
        <v>0</v>
      </c>
      <c r="BG262" s="154">
        <f t="shared" si="77"/>
        <v>0</v>
      </c>
      <c r="BH262" s="154">
        <f t="shared" si="78"/>
        <v>0</v>
      </c>
      <c r="BI262" s="154">
        <f t="shared" si="79"/>
        <v>0</v>
      </c>
      <c r="BJ262" s="19" t="s">
        <v>87</v>
      </c>
      <c r="BK262" s="155">
        <f t="shared" si="80"/>
        <v>0</v>
      </c>
      <c r="BL262" s="19" t="s">
        <v>337</v>
      </c>
      <c r="BM262" s="19" t="s">
        <v>1022</v>
      </c>
    </row>
    <row r="263" spans="2:65" s="10" customFormat="1" ht="29.85" customHeight="1" x14ac:dyDescent="0.3">
      <c r="B263" s="134"/>
      <c r="C263" s="135"/>
      <c r="D263" s="144" t="s">
        <v>725</v>
      </c>
      <c r="E263" s="144"/>
      <c r="F263" s="144"/>
      <c r="G263" s="144"/>
      <c r="H263" s="144"/>
      <c r="I263" s="144"/>
      <c r="J263" s="144"/>
      <c r="K263" s="144"/>
      <c r="L263" s="144"/>
      <c r="M263" s="144"/>
      <c r="N263" s="240"/>
      <c r="O263" s="239"/>
      <c r="P263" s="239"/>
      <c r="Q263" s="239"/>
      <c r="R263" s="137"/>
      <c r="T263" s="138"/>
      <c r="U263" s="135"/>
      <c r="V263" s="135"/>
      <c r="W263" s="139">
        <f>SUM(W264:W269)</f>
        <v>0</v>
      </c>
      <c r="X263" s="135"/>
      <c r="Y263" s="139">
        <f>SUM(Y264:Y269)</f>
        <v>0</v>
      </c>
      <c r="Z263" s="135"/>
      <c r="AA263" s="140">
        <f>SUM(AA264:AA269)</f>
        <v>0</v>
      </c>
      <c r="AR263" s="141" t="s">
        <v>91</v>
      </c>
      <c r="AT263" s="142" t="s">
        <v>75</v>
      </c>
      <c r="AU263" s="142" t="s">
        <v>83</v>
      </c>
      <c r="AY263" s="141" t="s">
        <v>206</v>
      </c>
      <c r="BK263" s="143">
        <f>SUM(BK264:BK269)</f>
        <v>0</v>
      </c>
    </row>
    <row r="264" spans="2:65" s="1" customFormat="1" ht="25.5" customHeight="1" x14ac:dyDescent="0.3">
      <c r="B264" s="145"/>
      <c r="C264" s="146">
        <v>107</v>
      </c>
      <c r="D264" s="146" t="s">
        <v>207</v>
      </c>
      <c r="E264" s="147" t="s">
        <v>1023</v>
      </c>
      <c r="F264" s="233" t="s">
        <v>1024</v>
      </c>
      <c r="G264" s="233"/>
      <c r="H264" s="233"/>
      <c r="I264" s="233"/>
      <c r="J264" s="148" t="s">
        <v>372</v>
      </c>
      <c r="K264" s="149">
        <v>10</v>
      </c>
      <c r="L264" s="234"/>
      <c r="M264" s="234"/>
      <c r="N264" s="235"/>
      <c r="O264" s="235"/>
      <c r="P264" s="235"/>
      <c r="Q264" s="235"/>
      <c r="R264" s="150"/>
      <c r="T264" s="151" t="s">
        <v>5</v>
      </c>
      <c r="U264" s="41" t="s">
        <v>43</v>
      </c>
      <c r="V264" s="152">
        <v>0</v>
      </c>
      <c r="W264" s="152">
        <f t="shared" ref="W264:W269" si="81">V264*K264</f>
        <v>0</v>
      </c>
      <c r="X264" s="152">
        <v>0</v>
      </c>
      <c r="Y264" s="152">
        <f t="shared" ref="Y264:Y269" si="82">X264*K264</f>
        <v>0</v>
      </c>
      <c r="Z264" s="152">
        <v>0</v>
      </c>
      <c r="AA264" s="153">
        <f t="shared" ref="AA264:AA269" si="83">Z264*K264</f>
        <v>0</v>
      </c>
      <c r="AR264" s="19" t="s">
        <v>337</v>
      </c>
      <c r="AT264" s="19" t="s">
        <v>207</v>
      </c>
      <c r="AU264" s="19" t="s">
        <v>87</v>
      </c>
      <c r="AY264" s="19" t="s">
        <v>206</v>
      </c>
      <c r="BE264" s="154">
        <f t="shared" ref="BE264:BE269" si="84">IF(U264="základná",N264,0)</f>
        <v>0</v>
      </c>
      <c r="BF264" s="154">
        <f t="shared" ref="BF264:BF269" si="85">IF(U264="znížená",N264,0)</f>
        <v>0</v>
      </c>
      <c r="BG264" s="154">
        <f t="shared" ref="BG264:BG269" si="86">IF(U264="zákl. prenesená",N264,0)</f>
        <v>0</v>
      </c>
      <c r="BH264" s="154">
        <f t="shared" ref="BH264:BH269" si="87">IF(U264="zníž. prenesená",N264,0)</f>
        <v>0</v>
      </c>
      <c r="BI264" s="154">
        <f t="shared" ref="BI264:BI269" si="88">IF(U264="nulová",N264,0)</f>
        <v>0</v>
      </c>
      <c r="BJ264" s="19" t="s">
        <v>87</v>
      </c>
      <c r="BK264" s="155">
        <f t="shared" ref="BK264:BK269" si="89">ROUND(L264*K264,3)</f>
        <v>0</v>
      </c>
      <c r="BL264" s="19" t="s">
        <v>337</v>
      </c>
      <c r="BM264" s="19" t="s">
        <v>1025</v>
      </c>
    </row>
    <row r="265" spans="2:65" s="1" customFormat="1" ht="51" customHeight="1" x14ac:dyDescent="0.3">
      <c r="B265" s="145"/>
      <c r="C265" s="146">
        <v>108</v>
      </c>
      <c r="D265" s="146" t="s">
        <v>207</v>
      </c>
      <c r="E265" s="147" t="s">
        <v>1026</v>
      </c>
      <c r="F265" s="233" t="s">
        <v>1027</v>
      </c>
      <c r="G265" s="233"/>
      <c r="H265" s="233"/>
      <c r="I265" s="233"/>
      <c r="J265" s="148" t="s">
        <v>372</v>
      </c>
      <c r="K265" s="149">
        <v>10</v>
      </c>
      <c r="L265" s="234"/>
      <c r="M265" s="234"/>
      <c r="N265" s="235"/>
      <c r="O265" s="235"/>
      <c r="P265" s="235"/>
      <c r="Q265" s="235"/>
      <c r="R265" s="150"/>
      <c r="T265" s="151" t="s">
        <v>5</v>
      </c>
      <c r="U265" s="41" t="s">
        <v>43</v>
      </c>
      <c r="V265" s="152">
        <v>0</v>
      </c>
      <c r="W265" s="152">
        <f t="shared" si="81"/>
        <v>0</v>
      </c>
      <c r="X265" s="152">
        <v>0</v>
      </c>
      <c r="Y265" s="152">
        <f t="shared" si="82"/>
        <v>0</v>
      </c>
      <c r="Z265" s="152">
        <v>0</v>
      </c>
      <c r="AA265" s="153">
        <f t="shared" si="83"/>
        <v>0</v>
      </c>
      <c r="AR265" s="19" t="s">
        <v>337</v>
      </c>
      <c r="AT265" s="19" t="s">
        <v>207</v>
      </c>
      <c r="AU265" s="19" t="s">
        <v>87</v>
      </c>
      <c r="AY265" s="19" t="s">
        <v>206</v>
      </c>
      <c r="BE265" s="154">
        <f t="shared" si="84"/>
        <v>0</v>
      </c>
      <c r="BF265" s="154">
        <f t="shared" si="85"/>
        <v>0</v>
      </c>
      <c r="BG265" s="154">
        <f t="shared" si="86"/>
        <v>0</v>
      </c>
      <c r="BH265" s="154">
        <f t="shared" si="87"/>
        <v>0</v>
      </c>
      <c r="BI265" s="154">
        <f t="shared" si="88"/>
        <v>0</v>
      </c>
      <c r="BJ265" s="19" t="s">
        <v>87</v>
      </c>
      <c r="BK265" s="155">
        <f t="shared" si="89"/>
        <v>0</v>
      </c>
      <c r="BL265" s="19" t="s">
        <v>337</v>
      </c>
      <c r="BM265" s="19" t="s">
        <v>1028</v>
      </c>
    </row>
    <row r="266" spans="2:65" s="1" customFormat="1" ht="16.5" customHeight="1" x14ac:dyDescent="0.3">
      <c r="B266" s="145"/>
      <c r="C266" s="146">
        <v>109</v>
      </c>
      <c r="D266" s="146" t="s">
        <v>207</v>
      </c>
      <c r="E266" s="147" t="s">
        <v>1029</v>
      </c>
      <c r="F266" s="233" t="s">
        <v>1030</v>
      </c>
      <c r="G266" s="233"/>
      <c r="H266" s="233"/>
      <c r="I266" s="233"/>
      <c r="J266" s="148" t="s">
        <v>217</v>
      </c>
      <c r="K266" s="149">
        <v>90</v>
      </c>
      <c r="L266" s="234"/>
      <c r="M266" s="234"/>
      <c r="N266" s="235"/>
      <c r="O266" s="235"/>
      <c r="P266" s="235"/>
      <c r="Q266" s="235"/>
      <c r="R266" s="150"/>
      <c r="T266" s="151" t="s">
        <v>5</v>
      </c>
      <c r="U266" s="41" t="s">
        <v>43</v>
      </c>
      <c r="V266" s="152">
        <v>0</v>
      </c>
      <c r="W266" s="152">
        <f t="shared" si="81"/>
        <v>0</v>
      </c>
      <c r="X266" s="152">
        <v>0</v>
      </c>
      <c r="Y266" s="152">
        <f t="shared" si="82"/>
        <v>0</v>
      </c>
      <c r="Z266" s="152">
        <v>0</v>
      </c>
      <c r="AA266" s="153">
        <f t="shared" si="83"/>
        <v>0</v>
      </c>
      <c r="AR266" s="19" t="s">
        <v>337</v>
      </c>
      <c r="AT266" s="19" t="s">
        <v>207</v>
      </c>
      <c r="AU266" s="19" t="s">
        <v>87</v>
      </c>
      <c r="AY266" s="19" t="s">
        <v>206</v>
      </c>
      <c r="BE266" s="154">
        <f t="shared" si="84"/>
        <v>0</v>
      </c>
      <c r="BF266" s="154">
        <f t="shared" si="85"/>
        <v>0</v>
      </c>
      <c r="BG266" s="154">
        <f t="shared" si="86"/>
        <v>0</v>
      </c>
      <c r="BH266" s="154">
        <f t="shared" si="87"/>
        <v>0</v>
      </c>
      <c r="BI266" s="154">
        <f t="shared" si="88"/>
        <v>0</v>
      </c>
      <c r="BJ266" s="19" t="s">
        <v>87</v>
      </c>
      <c r="BK266" s="155">
        <f t="shared" si="89"/>
        <v>0</v>
      </c>
      <c r="BL266" s="19" t="s">
        <v>337</v>
      </c>
      <c r="BM266" s="19" t="s">
        <v>1031</v>
      </c>
    </row>
    <row r="267" spans="2:65" s="1" customFormat="1" ht="25.5" customHeight="1" x14ac:dyDescent="0.3">
      <c r="B267" s="145"/>
      <c r="C267" s="146">
        <v>110</v>
      </c>
      <c r="D267" s="146" t="s">
        <v>207</v>
      </c>
      <c r="E267" s="147" t="s">
        <v>1032</v>
      </c>
      <c r="F267" s="233" t="s">
        <v>1033</v>
      </c>
      <c r="G267" s="233"/>
      <c r="H267" s="233"/>
      <c r="I267" s="233"/>
      <c r="J267" s="148" t="s">
        <v>372</v>
      </c>
      <c r="K267" s="149">
        <v>1</v>
      </c>
      <c r="L267" s="234"/>
      <c r="M267" s="234"/>
      <c r="N267" s="235"/>
      <c r="O267" s="235"/>
      <c r="P267" s="235"/>
      <c r="Q267" s="235"/>
      <c r="R267" s="150"/>
      <c r="T267" s="151" t="s">
        <v>5</v>
      </c>
      <c r="U267" s="41" t="s">
        <v>43</v>
      </c>
      <c r="V267" s="152">
        <v>0</v>
      </c>
      <c r="W267" s="152">
        <f t="shared" si="81"/>
        <v>0</v>
      </c>
      <c r="X267" s="152">
        <v>0</v>
      </c>
      <c r="Y267" s="152">
        <f t="shared" si="82"/>
        <v>0</v>
      </c>
      <c r="Z267" s="152">
        <v>0</v>
      </c>
      <c r="AA267" s="153">
        <f t="shared" si="83"/>
        <v>0</v>
      </c>
      <c r="AR267" s="19" t="s">
        <v>337</v>
      </c>
      <c r="AT267" s="19" t="s">
        <v>207</v>
      </c>
      <c r="AU267" s="19" t="s">
        <v>87</v>
      </c>
      <c r="AY267" s="19" t="s">
        <v>206</v>
      </c>
      <c r="BE267" s="154">
        <f t="shared" si="84"/>
        <v>0</v>
      </c>
      <c r="BF267" s="154">
        <f t="shared" si="85"/>
        <v>0</v>
      </c>
      <c r="BG267" s="154">
        <f t="shared" si="86"/>
        <v>0</v>
      </c>
      <c r="BH267" s="154">
        <f t="shared" si="87"/>
        <v>0</v>
      </c>
      <c r="BI267" s="154">
        <f t="shared" si="88"/>
        <v>0</v>
      </c>
      <c r="BJ267" s="19" t="s">
        <v>87</v>
      </c>
      <c r="BK267" s="155">
        <f t="shared" si="89"/>
        <v>0</v>
      </c>
      <c r="BL267" s="19" t="s">
        <v>337</v>
      </c>
      <c r="BM267" s="19" t="s">
        <v>1034</v>
      </c>
    </row>
    <row r="268" spans="2:65" s="1" customFormat="1" ht="16.5" customHeight="1" x14ac:dyDescent="0.3">
      <c r="B268" s="145"/>
      <c r="C268" s="146">
        <v>111</v>
      </c>
      <c r="D268" s="146" t="s">
        <v>207</v>
      </c>
      <c r="E268" s="147" t="s">
        <v>1035</v>
      </c>
      <c r="F268" s="233" t="s">
        <v>1036</v>
      </c>
      <c r="G268" s="233"/>
      <c r="H268" s="233"/>
      <c r="I268" s="233"/>
      <c r="J268" s="148" t="s">
        <v>372</v>
      </c>
      <c r="K268" s="149">
        <v>1</v>
      </c>
      <c r="L268" s="234"/>
      <c r="M268" s="234"/>
      <c r="N268" s="235"/>
      <c r="O268" s="235"/>
      <c r="P268" s="235"/>
      <c r="Q268" s="235"/>
      <c r="R268" s="150"/>
      <c r="T268" s="151" t="s">
        <v>5</v>
      </c>
      <c r="U268" s="41" t="s">
        <v>43</v>
      </c>
      <c r="V268" s="152">
        <v>0</v>
      </c>
      <c r="W268" s="152">
        <f t="shared" si="81"/>
        <v>0</v>
      </c>
      <c r="X268" s="152">
        <v>0</v>
      </c>
      <c r="Y268" s="152">
        <f t="shared" si="82"/>
        <v>0</v>
      </c>
      <c r="Z268" s="152">
        <v>0</v>
      </c>
      <c r="AA268" s="153">
        <f t="shared" si="83"/>
        <v>0</v>
      </c>
      <c r="AR268" s="19" t="s">
        <v>337</v>
      </c>
      <c r="AT268" s="19" t="s">
        <v>207</v>
      </c>
      <c r="AU268" s="19" t="s">
        <v>87</v>
      </c>
      <c r="AY268" s="19" t="s">
        <v>206</v>
      </c>
      <c r="BE268" s="154">
        <f t="shared" si="84"/>
        <v>0</v>
      </c>
      <c r="BF268" s="154">
        <f t="shared" si="85"/>
        <v>0</v>
      </c>
      <c r="BG268" s="154">
        <f t="shared" si="86"/>
        <v>0</v>
      </c>
      <c r="BH268" s="154">
        <f t="shared" si="87"/>
        <v>0</v>
      </c>
      <c r="BI268" s="154">
        <f t="shared" si="88"/>
        <v>0</v>
      </c>
      <c r="BJ268" s="19" t="s">
        <v>87</v>
      </c>
      <c r="BK268" s="155">
        <f t="shared" si="89"/>
        <v>0</v>
      </c>
      <c r="BL268" s="19" t="s">
        <v>337</v>
      </c>
      <c r="BM268" s="19" t="s">
        <v>1037</v>
      </c>
    </row>
    <row r="269" spans="2:65" s="1" customFormat="1" ht="16.5" customHeight="1" x14ac:dyDescent="0.3">
      <c r="B269" s="145"/>
      <c r="C269" s="146">
        <v>112</v>
      </c>
      <c r="D269" s="146" t="s">
        <v>207</v>
      </c>
      <c r="E269" s="147" t="s">
        <v>1038</v>
      </c>
      <c r="F269" s="233" t="s">
        <v>1039</v>
      </c>
      <c r="G269" s="233"/>
      <c r="H269" s="233"/>
      <c r="I269" s="233"/>
      <c r="J269" s="148" t="s">
        <v>372</v>
      </c>
      <c r="K269" s="149">
        <v>1</v>
      </c>
      <c r="L269" s="234"/>
      <c r="M269" s="234"/>
      <c r="N269" s="235"/>
      <c r="O269" s="235"/>
      <c r="P269" s="235"/>
      <c r="Q269" s="235"/>
      <c r="R269" s="150"/>
      <c r="T269" s="151" t="s">
        <v>5</v>
      </c>
      <c r="U269" s="160" t="s">
        <v>43</v>
      </c>
      <c r="V269" s="161">
        <v>0</v>
      </c>
      <c r="W269" s="161">
        <f t="shared" si="81"/>
        <v>0</v>
      </c>
      <c r="X269" s="161">
        <v>0</v>
      </c>
      <c r="Y269" s="161">
        <f t="shared" si="82"/>
        <v>0</v>
      </c>
      <c r="Z269" s="161">
        <v>0</v>
      </c>
      <c r="AA269" s="162">
        <f t="shared" si="83"/>
        <v>0</v>
      </c>
      <c r="AR269" s="19" t="s">
        <v>337</v>
      </c>
      <c r="AT269" s="19" t="s">
        <v>207</v>
      </c>
      <c r="AU269" s="19" t="s">
        <v>87</v>
      </c>
      <c r="AY269" s="19" t="s">
        <v>206</v>
      </c>
      <c r="BE269" s="154">
        <f t="shared" si="84"/>
        <v>0</v>
      </c>
      <c r="BF269" s="154">
        <f t="shared" si="85"/>
        <v>0</v>
      </c>
      <c r="BG269" s="154">
        <f t="shared" si="86"/>
        <v>0</v>
      </c>
      <c r="BH269" s="154">
        <f t="shared" si="87"/>
        <v>0</v>
      </c>
      <c r="BI269" s="154">
        <f t="shared" si="88"/>
        <v>0</v>
      </c>
      <c r="BJ269" s="19" t="s">
        <v>87</v>
      </c>
      <c r="BK269" s="155">
        <f t="shared" si="89"/>
        <v>0</v>
      </c>
      <c r="BL269" s="19" t="s">
        <v>337</v>
      </c>
      <c r="BM269" s="19" t="s">
        <v>1040</v>
      </c>
    </row>
    <row r="270" spans="2:65" s="1" customFormat="1" ht="6.95" customHeight="1" x14ac:dyDescent="0.3">
      <c r="B270" s="56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8"/>
    </row>
  </sheetData>
  <mergeCells count="437">
    <mergeCell ref="N233:Q233"/>
    <mergeCell ref="N234:Q234"/>
    <mergeCell ref="N241:Q241"/>
    <mergeCell ref="N242:Q242"/>
    <mergeCell ref="N255:Q255"/>
    <mergeCell ref="N256:Q256"/>
    <mergeCell ref="N263:Q263"/>
    <mergeCell ref="H1:K1"/>
    <mergeCell ref="S2:AC2"/>
    <mergeCell ref="N182:Q182"/>
    <mergeCell ref="N183:Q183"/>
    <mergeCell ref="N184:Q184"/>
    <mergeCell ref="N188:Q188"/>
    <mergeCell ref="N194:Q194"/>
    <mergeCell ref="N195:Q195"/>
    <mergeCell ref="N202:Q202"/>
    <mergeCell ref="N204:Q204"/>
    <mergeCell ref="N226:Q226"/>
    <mergeCell ref="F260:I260"/>
    <mergeCell ref="L260:M260"/>
    <mergeCell ref="N260:Q260"/>
    <mergeCell ref="F261:I261"/>
    <mergeCell ref="L261:M261"/>
    <mergeCell ref="N261:Q261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2:I262"/>
    <mergeCell ref="L262:M262"/>
    <mergeCell ref="N262:Q262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0:I200"/>
    <mergeCell ref="L200:M200"/>
    <mergeCell ref="N200:Q200"/>
    <mergeCell ref="F201:I201"/>
    <mergeCell ref="L201:M201"/>
    <mergeCell ref="N201:Q201"/>
    <mergeCell ref="F203:I203"/>
    <mergeCell ref="L203:M203"/>
    <mergeCell ref="N203:Q203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2:I192"/>
    <mergeCell ref="L192:M192"/>
    <mergeCell ref="N192:Q192"/>
    <mergeCell ref="F193:I193"/>
    <mergeCell ref="L193:M193"/>
    <mergeCell ref="N193:Q193"/>
    <mergeCell ref="F196:I196"/>
    <mergeCell ref="L196:M196"/>
    <mergeCell ref="N196:Q196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7:I157"/>
    <mergeCell ref="L157:M157"/>
    <mergeCell ref="N157:Q157"/>
    <mergeCell ref="F159:I159"/>
    <mergeCell ref="L159:M159"/>
    <mergeCell ref="N159:Q159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2:I142"/>
    <mergeCell ref="L142:M142"/>
    <mergeCell ref="N142:Q142"/>
    <mergeCell ref="F144:I144"/>
    <mergeCell ref="L144:M144"/>
    <mergeCell ref="N144:Q144"/>
    <mergeCell ref="F146:I146"/>
    <mergeCell ref="L146:M146"/>
    <mergeCell ref="N146:Q146"/>
    <mergeCell ref="N143:Q143"/>
    <mergeCell ref="N145:Q145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M132:Q132"/>
    <mergeCell ref="F134:I134"/>
    <mergeCell ref="L134:M134"/>
    <mergeCell ref="N134:Q134"/>
    <mergeCell ref="F138:I138"/>
    <mergeCell ref="L138:M138"/>
    <mergeCell ref="N138:Q138"/>
    <mergeCell ref="N135:Q135"/>
    <mergeCell ref="N136:Q136"/>
    <mergeCell ref="N137:Q137"/>
    <mergeCell ref="N114:Q114"/>
    <mergeCell ref="L116:Q116"/>
    <mergeCell ref="C122:Q122"/>
    <mergeCell ref="F124:P124"/>
    <mergeCell ref="F126:P126"/>
    <mergeCell ref="F125:P125"/>
    <mergeCell ref="F127:P127"/>
    <mergeCell ref="M129:P129"/>
    <mergeCell ref="M131:Q131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3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8"/>
  <sheetViews>
    <sheetView showGridLines="0" workbookViewId="0">
      <pane ySplit="1" topLeftCell="A51" activePane="bottomLeft" state="frozen"/>
      <selection pane="bottomLeft" activeCell="S241" sqref="S24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111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172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174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175</v>
      </c>
      <c r="E9" s="33"/>
      <c r="F9" s="178" t="s">
        <v>1041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ROUND((SUM(BG104:BG105)+SUM(BG125:BG237)),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ROUND((SUM(BH104:BH105)+SUM(BH125:BH237)),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ROUND((SUM(BI104:BI105)+SUM(BI125:BI237)),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172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174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175</v>
      </c>
      <c r="D81" s="33"/>
      <c r="E81" s="33"/>
      <c r="F81" s="190" t="str">
        <f>F9</f>
        <v>A. - Výmena rozvodov a vykurovacích telies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188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648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4.85" customHeight="1" x14ac:dyDescent="0.3">
      <c r="B93" s="122"/>
      <c r="C93" s="95"/>
      <c r="D93" s="123" t="s">
        <v>651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8" customFormat="1" ht="19.899999999999999" customHeight="1" x14ac:dyDescent="0.3">
      <c r="B94" s="122"/>
      <c r="C94" s="95"/>
      <c r="D94" s="123" t="s">
        <v>1042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8" customFormat="1" ht="14.85" customHeight="1" x14ac:dyDescent="0.3">
      <c r="B95" s="122"/>
      <c r="C95" s="95"/>
      <c r="D95" s="123" t="s">
        <v>1043</v>
      </c>
      <c r="E95" s="95"/>
      <c r="F95" s="95"/>
      <c r="G95" s="95"/>
      <c r="H95" s="95"/>
      <c r="I95" s="95"/>
      <c r="J95" s="95"/>
      <c r="K95" s="95"/>
      <c r="L95" s="95"/>
      <c r="M95" s="95"/>
      <c r="N95" s="205"/>
      <c r="O95" s="206"/>
      <c r="P95" s="206"/>
      <c r="Q95" s="206"/>
      <c r="R95" s="124"/>
    </row>
    <row r="96" spans="2:47" s="8" customFormat="1" ht="14.85" customHeight="1" x14ac:dyDescent="0.3">
      <c r="B96" s="122"/>
      <c r="C96" s="95"/>
      <c r="D96" s="123" t="s">
        <v>1044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21" s="8" customFormat="1" ht="14.85" customHeight="1" x14ac:dyDescent="0.3">
      <c r="B97" s="122"/>
      <c r="C97" s="95"/>
      <c r="D97" s="123" t="s">
        <v>1045</v>
      </c>
      <c r="E97" s="95"/>
      <c r="F97" s="95"/>
      <c r="G97" s="95"/>
      <c r="H97" s="95"/>
      <c r="I97" s="95"/>
      <c r="J97" s="95"/>
      <c r="K97" s="95"/>
      <c r="L97" s="95"/>
      <c r="M97" s="95"/>
      <c r="N97" s="205"/>
      <c r="O97" s="206"/>
      <c r="P97" s="206"/>
      <c r="Q97" s="206"/>
      <c r="R97" s="124"/>
    </row>
    <row r="98" spans="2:21" s="8" customFormat="1" ht="19.899999999999999" customHeight="1" x14ac:dyDescent="0.3">
      <c r="B98" s="122"/>
      <c r="C98" s="95"/>
      <c r="D98" s="123" t="s">
        <v>189</v>
      </c>
      <c r="E98" s="95"/>
      <c r="F98" s="95"/>
      <c r="G98" s="95"/>
      <c r="H98" s="95"/>
      <c r="I98" s="95"/>
      <c r="J98" s="95"/>
      <c r="K98" s="95"/>
      <c r="L98" s="95"/>
      <c r="M98" s="95"/>
      <c r="N98" s="205"/>
      <c r="O98" s="206"/>
      <c r="P98" s="206"/>
      <c r="Q98" s="206"/>
      <c r="R98" s="124"/>
    </row>
    <row r="99" spans="2:21" s="8" customFormat="1" ht="14.85" customHeight="1" x14ac:dyDescent="0.3">
      <c r="B99" s="122"/>
      <c r="C99" s="95"/>
      <c r="D99" s="123" t="s">
        <v>1046</v>
      </c>
      <c r="E99" s="95"/>
      <c r="F99" s="95"/>
      <c r="G99" s="95"/>
      <c r="H99" s="95"/>
      <c r="I99" s="95"/>
      <c r="J99" s="95"/>
      <c r="K99" s="95"/>
      <c r="L99" s="95"/>
      <c r="M99" s="95"/>
      <c r="N99" s="205"/>
      <c r="O99" s="206"/>
      <c r="P99" s="206"/>
      <c r="Q99" s="206"/>
      <c r="R99" s="124"/>
    </row>
    <row r="100" spans="2:21" s="7" customFormat="1" ht="24.95" customHeight="1" x14ac:dyDescent="0.3">
      <c r="B100" s="118"/>
      <c r="C100" s="119"/>
      <c r="D100" s="120" t="s">
        <v>723</v>
      </c>
      <c r="E100" s="119"/>
      <c r="F100" s="119"/>
      <c r="G100" s="119"/>
      <c r="H100" s="119"/>
      <c r="I100" s="119"/>
      <c r="J100" s="119"/>
      <c r="K100" s="119"/>
      <c r="L100" s="119"/>
      <c r="M100" s="119"/>
      <c r="N100" s="228"/>
      <c r="O100" s="229"/>
      <c r="P100" s="229"/>
      <c r="Q100" s="229"/>
      <c r="R100" s="121"/>
    </row>
    <row r="101" spans="2:21" s="8" customFormat="1" ht="19.899999999999999" customHeight="1" x14ac:dyDescent="0.3">
      <c r="B101" s="122"/>
      <c r="C101" s="95"/>
      <c r="D101" s="123" t="s">
        <v>724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05"/>
      <c r="O101" s="206"/>
      <c r="P101" s="206"/>
      <c r="Q101" s="206"/>
      <c r="R101" s="124"/>
    </row>
    <row r="102" spans="2:21" s="8" customFormat="1" ht="19.899999999999999" customHeight="1" x14ac:dyDescent="0.3">
      <c r="B102" s="122"/>
      <c r="C102" s="95"/>
      <c r="D102" s="120" t="s">
        <v>3173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28"/>
      <c r="O102" s="229"/>
      <c r="P102" s="229"/>
      <c r="Q102" s="229"/>
      <c r="R102" s="124"/>
    </row>
    <row r="103" spans="2:21" s="1" customFormat="1" ht="21.75" customHeight="1" x14ac:dyDescent="0.3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21" s="1" customFormat="1" ht="29.25" customHeight="1" x14ac:dyDescent="0.3">
      <c r="B104" s="32"/>
      <c r="C104" s="117" t="s">
        <v>191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227"/>
      <c r="O104" s="230"/>
      <c r="P104" s="230"/>
      <c r="Q104" s="230"/>
      <c r="R104" s="34"/>
      <c r="T104" s="125"/>
      <c r="U104" s="126" t="s">
        <v>40</v>
      </c>
    </row>
    <row r="105" spans="2:21" s="1" customFormat="1" ht="18" customHeight="1" x14ac:dyDescent="0.3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21" s="1" customFormat="1" ht="29.25" customHeight="1" x14ac:dyDescent="0.3">
      <c r="B106" s="32"/>
      <c r="C106" s="108" t="s">
        <v>164</v>
      </c>
      <c r="D106" s="109"/>
      <c r="E106" s="109"/>
      <c r="F106" s="109"/>
      <c r="G106" s="109"/>
      <c r="H106" s="109"/>
      <c r="I106" s="109"/>
      <c r="J106" s="109"/>
      <c r="K106" s="109"/>
      <c r="L106" s="209"/>
      <c r="M106" s="209"/>
      <c r="N106" s="209"/>
      <c r="O106" s="209"/>
      <c r="P106" s="209"/>
      <c r="Q106" s="209"/>
      <c r="R106" s="34"/>
    </row>
    <row r="107" spans="2:21" s="1" customFormat="1" ht="6.95" customHeight="1" x14ac:dyDescent="0.3"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8"/>
    </row>
    <row r="111" spans="2:21" s="1" customFormat="1" ht="6.95" customHeight="1" x14ac:dyDescent="0.3"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1"/>
    </row>
    <row r="112" spans="2:21" s="1" customFormat="1" ht="36.950000000000003" customHeight="1" x14ac:dyDescent="0.3">
      <c r="B112" s="32"/>
      <c r="C112" s="174" t="s">
        <v>192</v>
      </c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34"/>
    </row>
    <row r="113" spans="2:63" s="1" customFormat="1" ht="6.9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3" s="1" customFormat="1" ht="30" customHeight="1" x14ac:dyDescent="0.3">
      <c r="B114" s="32"/>
      <c r="C114" s="29" t="s">
        <v>15</v>
      </c>
      <c r="D114" s="33"/>
      <c r="E114" s="33"/>
      <c r="F114" s="217" t="str">
        <f>F6</f>
        <v>Okresný úrad Košice - okolie, rekonštrukcia a modernizácia objektu</v>
      </c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33"/>
      <c r="R114" s="34"/>
    </row>
    <row r="115" spans="2:63" ht="30" customHeight="1" x14ac:dyDescent="0.3">
      <c r="B115" s="23"/>
      <c r="C115" s="29" t="s">
        <v>171</v>
      </c>
      <c r="D115" s="25"/>
      <c r="E115" s="25"/>
      <c r="F115" s="217" t="s">
        <v>172</v>
      </c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25"/>
      <c r="R115" s="24"/>
    </row>
    <row r="116" spans="2:63" ht="30" customHeight="1" x14ac:dyDescent="0.3">
      <c r="B116" s="23"/>
      <c r="C116" s="29" t="s">
        <v>173</v>
      </c>
      <c r="D116" s="25"/>
      <c r="E116" s="25"/>
      <c r="F116" s="217" t="s">
        <v>174</v>
      </c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25"/>
      <c r="R116" s="24"/>
    </row>
    <row r="117" spans="2:63" s="1" customFormat="1" ht="36.950000000000003" customHeight="1" x14ac:dyDescent="0.3">
      <c r="B117" s="32"/>
      <c r="C117" s="66" t="s">
        <v>175</v>
      </c>
      <c r="D117" s="33"/>
      <c r="E117" s="33"/>
      <c r="F117" s="190" t="str">
        <f>F9</f>
        <v>A. - Výmena rozvodov a vykurovacích telies</v>
      </c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33"/>
      <c r="R117" s="34"/>
    </row>
    <row r="118" spans="2:63" s="1" customFormat="1" ht="6.95" customHeight="1" x14ac:dyDescent="0.3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3" s="1" customFormat="1" ht="18" customHeight="1" x14ac:dyDescent="0.3">
      <c r="B119" s="32"/>
      <c r="C119" s="29" t="s">
        <v>19</v>
      </c>
      <c r="D119" s="33"/>
      <c r="E119" s="33"/>
      <c r="F119" s="27" t="str">
        <f>F11</f>
        <v>Košice, Hroncova 13, čís. parc.: 2616/1</v>
      </c>
      <c r="G119" s="33"/>
      <c r="H119" s="33"/>
      <c r="I119" s="33"/>
      <c r="J119" s="33"/>
      <c r="K119" s="29" t="s">
        <v>21</v>
      </c>
      <c r="L119" s="33"/>
      <c r="M119" s="220" t="str">
        <f>IF(O11="","",O11)</f>
        <v/>
      </c>
      <c r="N119" s="220"/>
      <c r="O119" s="220"/>
      <c r="P119" s="220"/>
      <c r="Q119" s="33"/>
      <c r="R119" s="34"/>
    </row>
    <row r="120" spans="2:63" s="1" customFormat="1" ht="6.95" customHeight="1" x14ac:dyDescent="0.3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3" s="1" customFormat="1" ht="15" x14ac:dyDescent="0.3">
      <c r="B121" s="32"/>
      <c r="C121" s="29" t="s">
        <v>22</v>
      </c>
      <c r="D121" s="33"/>
      <c r="E121" s="33"/>
      <c r="F121" s="27" t="str">
        <f>E14</f>
        <v>Ministerstvo vnútra SR,Pribinova 2, Bratislava</v>
      </c>
      <c r="G121" s="33"/>
      <c r="H121" s="33"/>
      <c r="I121" s="33"/>
      <c r="J121" s="33"/>
      <c r="K121" s="29" t="s">
        <v>29</v>
      </c>
      <c r="L121" s="33"/>
      <c r="M121" s="176" t="str">
        <f>E20</f>
        <v>Cobra Bauart s.r.o. Športová 40, Balog nad Ipľom</v>
      </c>
      <c r="N121" s="176"/>
      <c r="O121" s="176"/>
      <c r="P121" s="176"/>
      <c r="Q121" s="176"/>
      <c r="R121" s="34"/>
    </row>
    <row r="122" spans="2:63" s="1" customFormat="1" ht="14.45" customHeight="1" x14ac:dyDescent="0.3">
      <c r="B122" s="32"/>
      <c r="C122" s="29" t="s">
        <v>27</v>
      </c>
      <c r="D122" s="33"/>
      <c r="E122" s="33"/>
      <c r="F122" s="27" t="str">
        <f>IF(E17="","",E17)</f>
        <v xml:space="preserve"> </v>
      </c>
      <c r="G122" s="33"/>
      <c r="H122" s="33"/>
      <c r="I122" s="33"/>
      <c r="J122" s="33"/>
      <c r="K122" s="29" t="s">
        <v>35</v>
      </c>
      <c r="L122" s="33"/>
      <c r="M122" s="176" t="str">
        <f>E23</f>
        <v xml:space="preserve"> </v>
      </c>
      <c r="N122" s="176"/>
      <c r="O122" s="176"/>
      <c r="P122" s="176"/>
      <c r="Q122" s="176"/>
      <c r="R122" s="34"/>
    </row>
    <row r="123" spans="2:63" s="1" customFormat="1" ht="10.35" customHeight="1" x14ac:dyDescent="0.3"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</row>
    <row r="124" spans="2:63" s="9" customFormat="1" ht="29.25" customHeight="1" x14ac:dyDescent="0.3">
      <c r="B124" s="127"/>
      <c r="C124" s="128" t="s">
        <v>193</v>
      </c>
      <c r="D124" s="129" t="s">
        <v>194</v>
      </c>
      <c r="E124" s="129" t="s">
        <v>58</v>
      </c>
      <c r="F124" s="231" t="s">
        <v>195</v>
      </c>
      <c r="G124" s="231"/>
      <c r="H124" s="231"/>
      <c r="I124" s="231"/>
      <c r="J124" s="129" t="s">
        <v>196</v>
      </c>
      <c r="K124" s="129" t="s">
        <v>197</v>
      </c>
      <c r="L124" s="231" t="s">
        <v>198</v>
      </c>
      <c r="M124" s="231"/>
      <c r="N124" s="231" t="s">
        <v>181</v>
      </c>
      <c r="O124" s="231"/>
      <c r="P124" s="231"/>
      <c r="Q124" s="232"/>
      <c r="R124" s="130"/>
      <c r="T124" s="73" t="s">
        <v>199</v>
      </c>
      <c r="U124" s="74" t="s">
        <v>40</v>
      </c>
      <c r="V124" s="74" t="s">
        <v>200</v>
      </c>
      <c r="W124" s="74" t="s">
        <v>201</v>
      </c>
      <c r="X124" s="74" t="s">
        <v>202</v>
      </c>
      <c r="Y124" s="74" t="s">
        <v>203</v>
      </c>
      <c r="Z124" s="74" t="s">
        <v>204</v>
      </c>
      <c r="AA124" s="75" t="s">
        <v>205</v>
      </c>
    </row>
    <row r="125" spans="2:63" s="1" customFormat="1" ht="29.25" customHeight="1" x14ac:dyDescent="0.35">
      <c r="B125" s="32"/>
      <c r="C125" s="77" t="s">
        <v>177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243"/>
      <c r="O125" s="244"/>
      <c r="P125" s="244"/>
      <c r="Q125" s="244"/>
      <c r="R125" s="34"/>
      <c r="T125" s="76"/>
      <c r="U125" s="48"/>
      <c r="V125" s="48"/>
      <c r="W125" s="131">
        <f>W126+W230</f>
        <v>883.84681599999999</v>
      </c>
      <c r="X125" s="48"/>
      <c r="Y125" s="131">
        <f>Y126+Y230</f>
        <v>14.375574840000002</v>
      </c>
      <c r="Z125" s="48"/>
      <c r="AA125" s="132">
        <f>AA126+AA230</f>
        <v>4.4429999999999996</v>
      </c>
      <c r="AT125" s="19" t="s">
        <v>75</v>
      </c>
      <c r="AU125" s="19" t="s">
        <v>183</v>
      </c>
      <c r="BK125" s="133">
        <f>BK126+BK230</f>
        <v>0</v>
      </c>
    </row>
    <row r="126" spans="2:63" s="10" customFormat="1" ht="37.35" customHeight="1" x14ac:dyDescent="0.35">
      <c r="B126" s="134"/>
      <c r="C126" s="135"/>
      <c r="D126" s="136" t="s">
        <v>188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245"/>
      <c r="O126" s="228"/>
      <c r="P126" s="228"/>
      <c r="Q126" s="228"/>
      <c r="R126" s="137"/>
      <c r="T126" s="138"/>
      <c r="U126" s="135"/>
      <c r="V126" s="135"/>
      <c r="W126" s="139">
        <f>W127+W139+W210</f>
        <v>829.96153600000002</v>
      </c>
      <c r="X126" s="135"/>
      <c r="Y126" s="139">
        <f>Y127+Y139+Y210</f>
        <v>14.374554840000002</v>
      </c>
      <c r="Z126" s="135"/>
      <c r="AA126" s="140">
        <f>AA127+AA139+AA210</f>
        <v>4.4429999999999996</v>
      </c>
      <c r="AR126" s="141" t="s">
        <v>87</v>
      </c>
      <c r="AT126" s="142" t="s">
        <v>75</v>
      </c>
      <c r="AU126" s="142" t="s">
        <v>76</v>
      </c>
      <c r="AY126" s="141" t="s">
        <v>206</v>
      </c>
      <c r="BK126" s="143">
        <f>BK127+BK139+BK210</f>
        <v>0</v>
      </c>
    </row>
    <row r="127" spans="2:63" s="10" customFormat="1" ht="19.899999999999999" customHeight="1" x14ac:dyDescent="0.3">
      <c r="B127" s="134"/>
      <c r="C127" s="135"/>
      <c r="D127" s="144" t="s">
        <v>648</v>
      </c>
      <c r="E127" s="144"/>
      <c r="F127" s="144"/>
      <c r="G127" s="144"/>
      <c r="H127" s="144"/>
      <c r="I127" s="144"/>
      <c r="J127" s="144"/>
      <c r="K127" s="144"/>
      <c r="L127" s="144"/>
      <c r="M127" s="144"/>
      <c r="N127" s="250"/>
      <c r="O127" s="205"/>
      <c r="P127" s="205"/>
      <c r="Q127" s="205"/>
      <c r="R127" s="137"/>
      <c r="T127" s="138"/>
      <c r="U127" s="135"/>
      <c r="V127" s="135"/>
      <c r="W127" s="139">
        <f>W128</f>
        <v>58.717844999999997</v>
      </c>
      <c r="X127" s="135"/>
      <c r="Y127" s="139">
        <f>Y128</f>
        <v>0.11941084000000002</v>
      </c>
      <c r="Z127" s="135"/>
      <c r="AA127" s="140">
        <f>AA128</f>
        <v>0</v>
      </c>
      <c r="AR127" s="141" t="s">
        <v>87</v>
      </c>
      <c r="AT127" s="142" t="s">
        <v>75</v>
      </c>
      <c r="AU127" s="142" t="s">
        <v>83</v>
      </c>
      <c r="AY127" s="141" t="s">
        <v>206</v>
      </c>
      <c r="BK127" s="143">
        <f>BK128</f>
        <v>0</v>
      </c>
    </row>
    <row r="128" spans="2:63" s="10" customFormat="1" ht="14.85" customHeight="1" x14ac:dyDescent="0.3">
      <c r="B128" s="134"/>
      <c r="C128" s="135"/>
      <c r="D128" s="144" t="s">
        <v>651</v>
      </c>
      <c r="E128" s="144"/>
      <c r="F128" s="144"/>
      <c r="G128" s="144"/>
      <c r="H128" s="144"/>
      <c r="I128" s="144"/>
      <c r="J128" s="144"/>
      <c r="K128" s="144"/>
      <c r="L128" s="144"/>
      <c r="M128" s="144"/>
      <c r="N128" s="246"/>
      <c r="O128" s="247"/>
      <c r="P128" s="247"/>
      <c r="Q128" s="247"/>
      <c r="R128" s="137"/>
      <c r="T128" s="138"/>
      <c r="U128" s="135"/>
      <c r="V128" s="135"/>
      <c r="W128" s="139">
        <f>SUM(W129:W138)</f>
        <v>58.717844999999997</v>
      </c>
      <c r="X128" s="135"/>
      <c r="Y128" s="139">
        <f>SUM(Y129:Y138)</f>
        <v>0.11941084000000002</v>
      </c>
      <c r="Z128" s="135"/>
      <c r="AA128" s="140">
        <f>SUM(AA129:AA138)</f>
        <v>0</v>
      </c>
      <c r="AR128" s="141" t="s">
        <v>87</v>
      </c>
      <c r="AT128" s="142" t="s">
        <v>75</v>
      </c>
      <c r="AU128" s="142" t="s">
        <v>87</v>
      </c>
      <c r="AY128" s="141" t="s">
        <v>206</v>
      </c>
      <c r="BK128" s="143">
        <f>SUM(BK129:BK138)</f>
        <v>0</v>
      </c>
    </row>
    <row r="129" spans="2:65" s="1" customFormat="1" ht="25.5" customHeight="1" x14ac:dyDescent="0.3">
      <c r="B129" s="145"/>
      <c r="C129" s="146" t="s">
        <v>83</v>
      </c>
      <c r="D129" s="146" t="s">
        <v>207</v>
      </c>
      <c r="E129" s="147" t="s">
        <v>1048</v>
      </c>
      <c r="F129" s="233" t="s">
        <v>1049</v>
      </c>
      <c r="G129" s="233"/>
      <c r="H129" s="233"/>
      <c r="I129" s="233"/>
      <c r="J129" s="148" t="s">
        <v>217</v>
      </c>
      <c r="K129" s="149">
        <v>12.4</v>
      </c>
      <c r="L129" s="234"/>
      <c r="M129" s="234"/>
      <c r="N129" s="235"/>
      <c r="O129" s="235"/>
      <c r="P129" s="235"/>
      <c r="Q129" s="235"/>
      <c r="R129" s="150"/>
      <c r="T129" s="151" t="s">
        <v>5</v>
      </c>
      <c r="U129" s="41" t="s">
        <v>43</v>
      </c>
      <c r="V129" s="152">
        <v>8.1000000000000003E-2</v>
      </c>
      <c r="W129" s="152">
        <f t="shared" ref="W129:W138" si="0">V129*K129</f>
        <v>1.0044</v>
      </c>
      <c r="X129" s="152">
        <v>3.0000000000000001E-5</v>
      </c>
      <c r="Y129" s="152">
        <f t="shared" ref="Y129:Y138" si="1">X129*K129</f>
        <v>3.7200000000000004E-4</v>
      </c>
      <c r="Z129" s="152">
        <v>0</v>
      </c>
      <c r="AA129" s="153">
        <f t="shared" ref="AA129:AA138" si="2">Z129*K129</f>
        <v>0</v>
      </c>
      <c r="AR129" s="19" t="s">
        <v>235</v>
      </c>
      <c r="AT129" s="19" t="s">
        <v>207</v>
      </c>
      <c r="AU129" s="19" t="s">
        <v>91</v>
      </c>
      <c r="AY129" s="19" t="s">
        <v>206</v>
      </c>
      <c r="BE129" s="154">
        <f t="shared" ref="BE129:BE138" si="3">IF(U129="základná",N129,0)</f>
        <v>0</v>
      </c>
      <c r="BF129" s="154">
        <f t="shared" ref="BF129:BF138" si="4">IF(U129="znížená",N129,0)</f>
        <v>0</v>
      </c>
      <c r="BG129" s="154">
        <f t="shared" ref="BG129:BG138" si="5">IF(U129="zákl. prenesená",N129,0)</f>
        <v>0</v>
      </c>
      <c r="BH129" s="154">
        <f t="shared" ref="BH129:BH138" si="6">IF(U129="zníž. prenesená",N129,0)</f>
        <v>0</v>
      </c>
      <c r="BI129" s="154">
        <f t="shared" ref="BI129:BI138" si="7">IF(U129="nulová",N129,0)</f>
        <v>0</v>
      </c>
      <c r="BJ129" s="19" t="s">
        <v>87</v>
      </c>
      <c r="BK129" s="155">
        <f t="shared" ref="BK129:BK138" si="8">ROUND(L129*K129,3)</f>
        <v>0</v>
      </c>
      <c r="BL129" s="19" t="s">
        <v>235</v>
      </c>
      <c r="BM129" s="19" t="s">
        <v>1050</v>
      </c>
    </row>
    <row r="130" spans="2:65" s="1" customFormat="1" ht="25.5" customHeight="1" x14ac:dyDescent="0.3">
      <c r="B130" s="145"/>
      <c r="C130" s="156" t="s">
        <v>87</v>
      </c>
      <c r="D130" s="156" t="s">
        <v>214</v>
      </c>
      <c r="E130" s="157" t="s">
        <v>1051</v>
      </c>
      <c r="F130" s="236" t="s">
        <v>1052</v>
      </c>
      <c r="G130" s="236"/>
      <c r="H130" s="236"/>
      <c r="I130" s="236"/>
      <c r="J130" s="158" t="s">
        <v>217</v>
      </c>
      <c r="K130" s="159">
        <v>12.648</v>
      </c>
      <c r="L130" s="237"/>
      <c r="M130" s="237"/>
      <c r="N130" s="238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4.0000000000000003E-5</v>
      </c>
      <c r="Y130" s="152">
        <f t="shared" si="1"/>
        <v>5.0591999999999998E-4</v>
      </c>
      <c r="Z130" s="152">
        <v>0</v>
      </c>
      <c r="AA130" s="153">
        <f t="shared" si="2"/>
        <v>0</v>
      </c>
      <c r="AR130" s="19" t="s">
        <v>262</v>
      </c>
      <c r="AT130" s="19" t="s">
        <v>214</v>
      </c>
      <c r="AU130" s="19" t="s">
        <v>91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235</v>
      </c>
      <c r="BM130" s="19" t="s">
        <v>1053</v>
      </c>
    </row>
    <row r="131" spans="2:65" s="1" customFormat="1" ht="25.5" customHeight="1" x14ac:dyDescent="0.3">
      <c r="B131" s="145"/>
      <c r="C131" s="146" t="s">
        <v>91</v>
      </c>
      <c r="D131" s="146" t="s">
        <v>207</v>
      </c>
      <c r="E131" s="147" t="s">
        <v>1054</v>
      </c>
      <c r="F131" s="233" t="s">
        <v>1055</v>
      </c>
      <c r="G131" s="233"/>
      <c r="H131" s="233"/>
      <c r="I131" s="233"/>
      <c r="J131" s="148" t="s">
        <v>217</v>
      </c>
      <c r="K131" s="149">
        <v>91.4</v>
      </c>
      <c r="L131" s="234"/>
      <c r="M131" s="234"/>
      <c r="N131" s="235"/>
      <c r="O131" s="235"/>
      <c r="P131" s="235"/>
      <c r="Q131" s="235"/>
      <c r="R131" s="150"/>
      <c r="T131" s="151" t="s">
        <v>5</v>
      </c>
      <c r="U131" s="41" t="s">
        <v>43</v>
      </c>
      <c r="V131" s="152">
        <v>0.13400000000000001</v>
      </c>
      <c r="W131" s="152">
        <f t="shared" si="0"/>
        <v>12.247600000000002</v>
      </c>
      <c r="X131" s="152">
        <v>2.0000000000000002E-5</v>
      </c>
      <c r="Y131" s="152">
        <f t="shared" si="1"/>
        <v>1.8280000000000002E-3</v>
      </c>
      <c r="Z131" s="152">
        <v>0</v>
      </c>
      <c r="AA131" s="153">
        <f t="shared" si="2"/>
        <v>0</v>
      </c>
      <c r="AR131" s="19" t="s">
        <v>235</v>
      </c>
      <c r="AT131" s="19" t="s">
        <v>207</v>
      </c>
      <c r="AU131" s="19" t="s">
        <v>91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235</v>
      </c>
      <c r="BM131" s="19" t="s">
        <v>1056</v>
      </c>
    </row>
    <row r="132" spans="2:65" s="1" customFormat="1" ht="25.5" customHeight="1" x14ac:dyDescent="0.3">
      <c r="B132" s="145"/>
      <c r="C132" s="156" t="s">
        <v>96</v>
      </c>
      <c r="D132" s="156" t="s">
        <v>214</v>
      </c>
      <c r="E132" s="157" t="s">
        <v>1057</v>
      </c>
      <c r="F132" s="236" t="s">
        <v>1058</v>
      </c>
      <c r="G132" s="236"/>
      <c r="H132" s="236"/>
      <c r="I132" s="236"/>
      <c r="J132" s="158" t="s">
        <v>217</v>
      </c>
      <c r="K132" s="159">
        <v>21.623999999999999</v>
      </c>
      <c r="L132" s="237"/>
      <c r="M132" s="237"/>
      <c r="N132" s="238"/>
      <c r="O132" s="235"/>
      <c r="P132" s="235"/>
      <c r="Q132" s="235"/>
      <c r="R132" s="150"/>
      <c r="T132" s="151" t="s">
        <v>5</v>
      </c>
      <c r="U132" s="41" t="s">
        <v>43</v>
      </c>
      <c r="V132" s="152">
        <v>0</v>
      </c>
      <c r="W132" s="152">
        <f t="shared" si="0"/>
        <v>0</v>
      </c>
      <c r="X132" s="152">
        <v>1.3999999999999999E-4</v>
      </c>
      <c r="Y132" s="152">
        <f t="shared" si="1"/>
        <v>3.0273599999999998E-3</v>
      </c>
      <c r="Z132" s="152">
        <v>0</v>
      </c>
      <c r="AA132" s="153">
        <f t="shared" si="2"/>
        <v>0</v>
      </c>
      <c r="AR132" s="19" t="s">
        <v>262</v>
      </c>
      <c r="AT132" s="19" t="s">
        <v>214</v>
      </c>
      <c r="AU132" s="19" t="s">
        <v>91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235</v>
      </c>
      <c r="BM132" s="19" t="s">
        <v>1059</v>
      </c>
    </row>
    <row r="133" spans="2:65" s="1" customFormat="1" ht="25.5" customHeight="1" x14ac:dyDescent="0.3">
      <c r="B133" s="145"/>
      <c r="C133" s="156" t="s">
        <v>222</v>
      </c>
      <c r="D133" s="156" t="s">
        <v>214</v>
      </c>
      <c r="E133" s="157" t="s">
        <v>1060</v>
      </c>
      <c r="F133" s="236" t="s">
        <v>1061</v>
      </c>
      <c r="G133" s="236"/>
      <c r="H133" s="236"/>
      <c r="I133" s="236"/>
      <c r="J133" s="158" t="s">
        <v>217</v>
      </c>
      <c r="K133" s="159">
        <v>53.04</v>
      </c>
      <c r="L133" s="237"/>
      <c r="M133" s="237"/>
      <c r="N133" s="238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1.4999999999999999E-4</v>
      </c>
      <c r="Y133" s="152">
        <f t="shared" si="1"/>
        <v>7.9559999999999995E-3</v>
      </c>
      <c r="Z133" s="152">
        <v>0</v>
      </c>
      <c r="AA133" s="153">
        <f t="shared" si="2"/>
        <v>0</v>
      </c>
      <c r="AR133" s="19" t="s">
        <v>262</v>
      </c>
      <c r="AT133" s="19" t="s">
        <v>214</v>
      </c>
      <c r="AU133" s="19" t="s">
        <v>91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235</v>
      </c>
      <c r="BM133" s="19" t="s">
        <v>1062</v>
      </c>
    </row>
    <row r="134" spans="2:65" s="1" customFormat="1" ht="25.5" customHeight="1" x14ac:dyDescent="0.3">
      <c r="B134" s="145"/>
      <c r="C134" s="156" t="s">
        <v>219</v>
      </c>
      <c r="D134" s="156" t="s">
        <v>214</v>
      </c>
      <c r="E134" s="157" t="s">
        <v>1063</v>
      </c>
      <c r="F134" s="236" t="s">
        <v>1064</v>
      </c>
      <c r="G134" s="236"/>
      <c r="H134" s="236"/>
      <c r="I134" s="236"/>
      <c r="J134" s="158" t="s">
        <v>217</v>
      </c>
      <c r="K134" s="159">
        <v>18.564</v>
      </c>
      <c r="L134" s="237"/>
      <c r="M134" s="237"/>
      <c r="N134" s="238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 t="shared" si="0"/>
        <v>0</v>
      </c>
      <c r="X134" s="152">
        <v>1.9000000000000001E-4</v>
      </c>
      <c r="Y134" s="152">
        <f t="shared" si="1"/>
        <v>3.5271600000000001E-3</v>
      </c>
      <c r="Z134" s="152">
        <v>0</v>
      </c>
      <c r="AA134" s="153">
        <f t="shared" si="2"/>
        <v>0</v>
      </c>
      <c r="AR134" s="19" t="s">
        <v>262</v>
      </c>
      <c r="AT134" s="19" t="s">
        <v>214</v>
      </c>
      <c r="AU134" s="19" t="s">
        <v>91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235</v>
      </c>
      <c r="BM134" s="19" t="s">
        <v>1065</v>
      </c>
    </row>
    <row r="135" spans="2:65" s="1" customFormat="1" ht="25.5" customHeight="1" x14ac:dyDescent="0.3">
      <c r="B135" s="145"/>
      <c r="C135" s="146" t="s">
        <v>229</v>
      </c>
      <c r="D135" s="146" t="s">
        <v>207</v>
      </c>
      <c r="E135" s="147" t="s">
        <v>1066</v>
      </c>
      <c r="F135" s="233" t="s">
        <v>1067</v>
      </c>
      <c r="G135" s="233"/>
      <c r="H135" s="233"/>
      <c r="I135" s="233"/>
      <c r="J135" s="148" t="s">
        <v>217</v>
      </c>
      <c r="K135" s="149">
        <v>299.39999999999998</v>
      </c>
      <c r="L135" s="234"/>
      <c r="M135" s="234"/>
      <c r="N135" s="235"/>
      <c r="O135" s="235"/>
      <c r="P135" s="235"/>
      <c r="Q135" s="235"/>
      <c r="R135" s="150"/>
      <c r="T135" s="151" t="s">
        <v>5</v>
      </c>
      <c r="U135" s="41" t="s">
        <v>43</v>
      </c>
      <c r="V135" s="152">
        <v>0.151</v>
      </c>
      <c r="W135" s="152">
        <f t="shared" si="0"/>
        <v>45.209399999999995</v>
      </c>
      <c r="X135" s="152">
        <v>2.0000000000000002E-5</v>
      </c>
      <c r="Y135" s="152">
        <f t="shared" si="1"/>
        <v>5.9880000000000003E-3</v>
      </c>
      <c r="Z135" s="152">
        <v>0</v>
      </c>
      <c r="AA135" s="153">
        <f t="shared" si="2"/>
        <v>0</v>
      </c>
      <c r="AR135" s="19" t="s">
        <v>235</v>
      </c>
      <c r="AT135" s="19" t="s">
        <v>207</v>
      </c>
      <c r="AU135" s="19" t="s">
        <v>91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235</v>
      </c>
      <c r="BM135" s="19" t="s">
        <v>1068</v>
      </c>
    </row>
    <row r="136" spans="2:65" s="1" customFormat="1" ht="25.5" customHeight="1" x14ac:dyDescent="0.3">
      <c r="B136" s="145"/>
      <c r="C136" s="156" t="s">
        <v>218</v>
      </c>
      <c r="D136" s="156" t="s">
        <v>214</v>
      </c>
      <c r="E136" s="157" t="s">
        <v>1069</v>
      </c>
      <c r="F136" s="236" t="s">
        <v>1070</v>
      </c>
      <c r="G136" s="236"/>
      <c r="H136" s="236"/>
      <c r="I136" s="236"/>
      <c r="J136" s="158" t="s">
        <v>217</v>
      </c>
      <c r="K136" s="159">
        <v>67.319999999999993</v>
      </c>
      <c r="L136" s="237"/>
      <c r="M136" s="237"/>
      <c r="N136" s="238"/>
      <c r="O136" s="235"/>
      <c r="P136" s="235"/>
      <c r="Q136" s="235"/>
      <c r="R136" s="150"/>
      <c r="T136" s="151" t="s">
        <v>5</v>
      </c>
      <c r="U136" s="41" t="s">
        <v>43</v>
      </c>
      <c r="V136" s="152">
        <v>0</v>
      </c>
      <c r="W136" s="152">
        <f t="shared" si="0"/>
        <v>0</v>
      </c>
      <c r="X136" s="152">
        <v>2.4000000000000001E-4</v>
      </c>
      <c r="Y136" s="152">
        <f t="shared" si="1"/>
        <v>1.6156799999999999E-2</v>
      </c>
      <c r="Z136" s="152">
        <v>0</v>
      </c>
      <c r="AA136" s="153">
        <f t="shared" si="2"/>
        <v>0</v>
      </c>
      <c r="AR136" s="19" t="s">
        <v>262</v>
      </c>
      <c r="AT136" s="19" t="s">
        <v>214</v>
      </c>
      <c r="AU136" s="19" t="s">
        <v>91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235</v>
      </c>
      <c r="BM136" s="19" t="s">
        <v>1071</v>
      </c>
    </row>
    <row r="137" spans="2:65" s="1" customFormat="1" ht="25.5" customHeight="1" x14ac:dyDescent="0.3">
      <c r="B137" s="145"/>
      <c r="C137" s="156" t="s">
        <v>236</v>
      </c>
      <c r="D137" s="156" t="s">
        <v>214</v>
      </c>
      <c r="E137" s="157" t="s">
        <v>1072</v>
      </c>
      <c r="F137" s="236" t="s">
        <v>1073</v>
      </c>
      <c r="G137" s="236"/>
      <c r="H137" s="236"/>
      <c r="I137" s="236"/>
      <c r="J137" s="158" t="s">
        <v>217</v>
      </c>
      <c r="K137" s="159">
        <v>222.36</v>
      </c>
      <c r="L137" s="237"/>
      <c r="M137" s="237"/>
      <c r="N137" s="238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 t="shared" si="0"/>
        <v>0</v>
      </c>
      <c r="X137" s="152">
        <v>3.6000000000000002E-4</v>
      </c>
      <c r="Y137" s="152">
        <f t="shared" si="1"/>
        <v>8.0049600000000012E-2</v>
      </c>
      <c r="Z137" s="152">
        <v>0</v>
      </c>
      <c r="AA137" s="153">
        <f t="shared" si="2"/>
        <v>0</v>
      </c>
      <c r="AR137" s="19" t="s">
        <v>262</v>
      </c>
      <c r="AT137" s="19" t="s">
        <v>214</v>
      </c>
      <c r="AU137" s="19" t="s">
        <v>91</v>
      </c>
      <c r="AY137" s="19" t="s">
        <v>206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87</v>
      </c>
      <c r="BK137" s="155">
        <f t="shared" si="8"/>
        <v>0</v>
      </c>
      <c r="BL137" s="19" t="s">
        <v>235</v>
      </c>
      <c r="BM137" s="19" t="s">
        <v>1074</v>
      </c>
    </row>
    <row r="138" spans="2:65" s="1" customFormat="1" ht="25.5" customHeight="1" x14ac:dyDescent="0.3">
      <c r="B138" s="145"/>
      <c r="C138" s="146" t="s">
        <v>225</v>
      </c>
      <c r="D138" s="146" t="s">
        <v>207</v>
      </c>
      <c r="E138" s="147" t="s">
        <v>711</v>
      </c>
      <c r="F138" s="233" t="s">
        <v>712</v>
      </c>
      <c r="G138" s="233"/>
      <c r="H138" s="233"/>
      <c r="I138" s="233"/>
      <c r="J138" s="148" t="s">
        <v>329</v>
      </c>
      <c r="K138" s="149">
        <v>0.11899999999999999</v>
      </c>
      <c r="L138" s="234"/>
      <c r="M138" s="234"/>
      <c r="N138" s="235"/>
      <c r="O138" s="235"/>
      <c r="P138" s="235"/>
      <c r="Q138" s="235"/>
      <c r="R138" s="150"/>
      <c r="T138" s="151" t="s">
        <v>5</v>
      </c>
      <c r="U138" s="41" t="s">
        <v>43</v>
      </c>
      <c r="V138" s="152">
        <v>2.1549999999999998</v>
      </c>
      <c r="W138" s="152">
        <f t="shared" si="0"/>
        <v>0.25644499999999998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235</v>
      </c>
      <c r="AT138" s="19" t="s">
        <v>207</v>
      </c>
      <c r="AU138" s="19" t="s">
        <v>91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235</v>
      </c>
      <c r="BM138" s="19" t="s">
        <v>1075</v>
      </c>
    </row>
    <row r="139" spans="2:65" s="10" customFormat="1" ht="29.85" customHeight="1" x14ac:dyDescent="0.3">
      <c r="B139" s="134"/>
      <c r="C139" s="135"/>
      <c r="D139" s="144" t="s">
        <v>1042</v>
      </c>
      <c r="E139" s="144"/>
      <c r="F139" s="144"/>
      <c r="G139" s="144"/>
      <c r="H139" s="144"/>
      <c r="I139" s="144"/>
      <c r="J139" s="144"/>
      <c r="K139" s="144"/>
      <c r="L139" s="144"/>
      <c r="M139" s="144"/>
      <c r="N139" s="251"/>
      <c r="O139" s="252"/>
      <c r="P139" s="252"/>
      <c r="Q139" s="252"/>
      <c r="R139" s="137"/>
      <c r="T139" s="138"/>
      <c r="U139" s="135"/>
      <c r="V139" s="135"/>
      <c r="W139" s="139">
        <f>W140+W191+W195</f>
        <v>771.24369100000001</v>
      </c>
      <c r="X139" s="135"/>
      <c r="Y139" s="139">
        <f>Y140+Y191+Y195</f>
        <v>14.255144000000001</v>
      </c>
      <c r="Z139" s="135"/>
      <c r="AA139" s="140">
        <f>AA140+AA191+AA195</f>
        <v>4.4429999999999996</v>
      </c>
      <c r="AR139" s="141" t="s">
        <v>87</v>
      </c>
      <c r="AT139" s="142" t="s">
        <v>75</v>
      </c>
      <c r="AU139" s="142" t="s">
        <v>83</v>
      </c>
      <c r="AY139" s="141" t="s">
        <v>206</v>
      </c>
      <c r="BK139" s="143">
        <f>BK140+BK191+BK195</f>
        <v>0</v>
      </c>
    </row>
    <row r="140" spans="2:65" s="10" customFormat="1" ht="14.85" customHeight="1" x14ac:dyDescent="0.3">
      <c r="B140" s="134"/>
      <c r="C140" s="135"/>
      <c r="D140" s="144" t="s">
        <v>1043</v>
      </c>
      <c r="E140" s="144"/>
      <c r="F140" s="144"/>
      <c r="G140" s="144"/>
      <c r="H140" s="144"/>
      <c r="I140" s="144"/>
      <c r="J140" s="144"/>
      <c r="K140" s="144"/>
      <c r="L140" s="144"/>
      <c r="M140" s="144"/>
      <c r="N140" s="246"/>
      <c r="O140" s="247"/>
      <c r="P140" s="247"/>
      <c r="Q140" s="247"/>
      <c r="R140" s="137"/>
      <c r="T140" s="138"/>
      <c r="U140" s="135"/>
      <c r="V140" s="135"/>
      <c r="W140" s="139">
        <f>SUM(W141:W190)</f>
        <v>588.849153</v>
      </c>
      <c r="X140" s="135"/>
      <c r="Y140" s="139">
        <f>SUM(Y141:Y190)</f>
        <v>4.891114</v>
      </c>
      <c r="Z140" s="135"/>
      <c r="AA140" s="140">
        <f>SUM(AA141:AA190)</f>
        <v>1.4400000000000002</v>
      </c>
      <c r="AR140" s="141" t="s">
        <v>87</v>
      </c>
      <c r="AT140" s="142" t="s">
        <v>75</v>
      </c>
      <c r="AU140" s="142" t="s">
        <v>87</v>
      </c>
      <c r="AY140" s="141" t="s">
        <v>206</v>
      </c>
      <c r="BK140" s="143">
        <f>SUM(BK141:BK190)</f>
        <v>0</v>
      </c>
    </row>
    <row r="141" spans="2:65" s="1" customFormat="1" ht="25.5" customHeight="1" x14ac:dyDescent="0.3">
      <c r="B141" s="145"/>
      <c r="C141" s="146" t="s">
        <v>242</v>
      </c>
      <c r="D141" s="146" t="s">
        <v>207</v>
      </c>
      <c r="E141" s="147" t="s">
        <v>1076</v>
      </c>
      <c r="F141" s="233" t="s">
        <v>1077</v>
      </c>
      <c r="G141" s="233"/>
      <c r="H141" s="233"/>
      <c r="I141" s="233"/>
      <c r="J141" s="148" t="s">
        <v>217</v>
      </c>
      <c r="K141" s="149">
        <v>3.6</v>
      </c>
      <c r="L141" s="234"/>
      <c r="M141" s="234"/>
      <c r="N141" s="235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ref="W141:W172" si="9">V141*K141</f>
        <v>0</v>
      </c>
      <c r="X141" s="152">
        <v>1.5200000000000001E-3</v>
      </c>
      <c r="Y141" s="152">
        <f t="shared" ref="Y141:Y172" si="10">X141*K141</f>
        <v>5.4720000000000003E-3</v>
      </c>
      <c r="Z141" s="152">
        <v>0</v>
      </c>
      <c r="AA141" s="153">
        <f t="shared" ref="AA141:AA172" si="11">Z141*K141</f>
        <v>0</v>
      </c>
      <c r="AR141" s="19" t="s">
        <v>235</v>
      </c>
      <c r="AT141" s="19" t="s">
        <v>207</v>
      </c>
      <c r="AU141" s="19" t="s">
        <v>91</v>
      </c>
      <c r="AY141" s="19" t="s">
        <v>206</v>
      </c>
      <c r="BE141" s="154">
        <f t="shared" ref="BE141:BE172" si="12">IF(U141="základná",N141,0)</f>
        <v>0</v>
      </c>
      <c r="BF141" s="154">
        <f t="shared" ref="BF141:BF172" si="13">IF(U141="znížená",N141,0)</f>
        <v>0</v>
      </c>
      <c r="BG141" s="154">
        <f t="shared" ref="BG141:BG172" si="14">IF(U141="zákl. prenesená",N141,0)</f>
        <v>0</v>
      </c>
      <c r="BH141" s="154">
        <f t="shared" ref="BH141:BH172" si="15">IF(U141="zníž. prenesená",N141,0)</f>
        <v>0</v>
      </c>
      <c r="BI141" s="154">
        <f t="shared" ref="BI141:BI172" si="16">IF(U141="nulová",N141,0)</f>
        <v>0</v>
      </c>
      <c r="BJ141" s="19" t="s">
        <v>87</v>
      </c>
      <c r="BK141" s="155">
        <f t="shared" ref="BK141:BK172" si="17">ROUND(L141*K141,3)</f>
        <v>0</v>
      </c>
      <c r="BL141" s="19" t="s">
        <v>235</v>
      </c>
      <c r="BM141" s="19" t="s">
        <v>1078</v>
      </c>
    </row>
    <row r="142" spans="2:65" s="1" customFormat="1" ht="38.25" customHeight="1" x14ac:dyDescent="0.3">
      <c r="B142" s="145"/>
      <c r="C142" s="146" t="s">
        <v>228</v>
      </c>
      <c r="D142" s="146" t="s">
        <v>207</v>
      </c>
      <c r="E142" s="147" t="s">
        <v>1079</v>
      </c>
      <c r="F142" s="233" t="s">
        <v>1080</v>
      </c>
      <c r="G142" s="233"/>
      <c r="H142" s="233"/>
      <c r="I142" s="233"/>
      <c r="J142" s="148" t="s">
        <v>411</v>
      </c>
      <c r="K142" s="149">
        <v>450</v>
      </c>
      <c r="L142" s="234"/>
      <c r="M142" s="234"/>
      <c r="N142" s="235"/>
      <c r="O142" s="235"/>
      <c r="P142" s="235"/>
      <c r="Q142" s="235"/>
      <c r="R142" s="150"/>
      <c r="T142" s="151" t="s">
        <v>5</v>
      </c>
      <c r="U142" s="41" t="s">
        <v>43</v>
      </c>
      <c r="V142" s="152">
        <v>5.0040000000000001E-2</v>
      </c>
      <c r="W142" s="152">
        <f t="shared" si="9"/>
        <v>22.518000000000001</v>
      </c>
      <c r="X142" s="152">
        <v>2.0000000000000002E-5</v>
      </c>
      <c r="Y142" s="152">
        <f t="shared" si="10"/>
        <v>9.0000000000000011E-3</v>
      </c>
      <c r="Z142" s="152">
        <v>3.2000000000000002E-3</v>
      </c>
      <c r="AA142" s="153">
        <f t="shared" si="11"/>
        <v>1.4400000000000002</v>
      </c>
      <c r="AR142" s="19" t="s">
        <v>235</v>
      </c>
      <c r="AT142" s="19" t="s">
        <v>207</v>
      </c>
      <c r="AU142" s="19" t="s">
        <v>91</v>
      </c>
      <c r="AY142" s="19" t="s">
        <v>206</v>
      </c>
      <c r="BE142" s="154">
        <f t="shared" si="12"/>
        <v>0</v>
      </c>
      <c r="BF142" s="154">
        <f t="shared" si="13"/>
        <v>0</v>
      </c>
      <c r="BG142" s="154">
        <f t="shared" si="14"/>
        <v>0</v>
      </c>
      <c r="BH142" s="154">
        <f t="shared" si="15"/>
        <v>0</v>
      </c>
      <c r="BI142" s="154">
        <f t="shared" si="16"/>
        <v>0</v>
      </c>
      <c r="BJ142" s="19" t="s">
        <v>87</v>
      </c>
      <c r="BK142" s="155">
        <f t="shared" si="17"/>
        <v>0</v>
      </c>
      <c r="BL142" s="19" t="s">
        <v>235</v>
      </c>
      <c r="BM142" s="19" t="s">
        <v>1081</v>
      </c>
    </row>
    <row r="143" spans="2:65" s="1" customFormat="1" ht="38.25" customHeight="1" x14ac:dyDescent="0.3">
      <c r="B143" s="145"/>
      <c r="C143" s="146" t="s">
        <v>249</v>
      </c>
      <c r="D143" s="146" t="s">
        <v>207</v>
      </c>
      <c r="E143" s="147" t="s">
        <v>1082</v>
      </c>
      <c r="F143" s="233" t="s">
        <v>1083</v>
      </c>
      <c r="G143" s="233"/>
      <c r="H143" s="233"/>
      <c r="I143" s="233"/>
      <c r="J143" s="148" t="s">
        <v>217</v>
      </c>
      <c r="K143" s="149">
        <v>663.6</v>
      </c>
      <c r="L143" s="234"/>
      <c r="M143" s="234"/>
      <c r="N143" s="235"/>
      <c r="O143" s="235"/>
      <c r="P143" s="235"/>
      <c r="Q143" s="235"/>
      <c r="R143" s="150"/>
      <c r="T143" s="151" t="s">
        <v>5</v>
      </c>
      <c r="U143" s="41" t="s">
        <v>43</v>
      </c>
      <c r="V143" s="152">
        <v>0.33500000000000002</v>
      </c>
      <c r="W143" s="152">
        <f t="shared" si="9"/>
        <v>222.30600000000001</v>
      </c>
      <c r="X143" s="152">
        <v>1.5200000000000001E-3</v>
      </c>
      <c r="Y143" s="152">
        <f t="shared" si="10"/>
        <v>1.008672</v>
      </c>
      <c r="Z143" s="152">
        <v>0</v>
      </c>
      <c r="AA143" s="153">
        <f t="shared" si="11"/>
        <v>0</v>
      </c>
      <c r="AR143" s="19" t="s">
        <v>235</v>
      </c>
      <c r="AT143" s="19" t="s">
        <v>207</v>
      </c>
      <c r="AU143" s="19" t="s">
        <v>91</v>
      </c>
      <c r="AY143" s="19" t="s">
        <v>206</v>
      </c>
      <c r="BE143" s="154">
        <f t="shared" si="12"/>
        <v>0</v>
      </c>
      <c r="BF143" s="154">
        <f t="shared" si="13"/>
        <v>0</v>
      </c>
      <c r="BG143" s="154">
        <f t="shared" si="14"/>
        <v>0</v>
      </c>
      <c r="BH143" s="154">
        <f t="shared" si="15"/>
        <v>0</v>
      </c>
      <c r="BI143" s="154">
        <f t="shared" si="16"/>
        <v>0</v>
      </c>
      <c r="BJ143" s="19" t="s">
        <v>87</v>
      </c>
      <c r="BK143" s="155">
        <f t="shared" si="17"/>
        <v>0</v>
      </c>
      <c r="BL143" s="19" t="s">
        <v>235</v>
      </c>
      <c r="BM143" s="19" t="s">
        <v>1084</v>
      </c>
    </row>
    <row r="144" spans="2:65" s="1" customFormat="1" ht="38.25" customHeight="1" x14ac:dyDescent="0.3">
      <c r="B144" s="145"/>
      <c r="C144" s="146" t="s">
        <v>232</v>
      </c>
      <c r="D144" s="146" t="s">
        <v>207</v>
      </c>
      <c r="E144" s="147" t="s">
        <v>1085</v>
      </c>
      <c r="F144" s="233" t="s">
        <v>1086</v>
      </c>
      <c r="G144" s="233"/>
      <c r="H144" s="233"/>
      <c r="I144" s="233"/>
      <c r="J144" s="148" t="s">
        <v>217</v>
      </c>
      <c r="K144" s="149">
        <v>72.5</v>
      </c>
      <c r="L144" s="234"/>
      <c r="M144" s="234"/>
      <c r="N144" s="235"/>
      <c r="O144" s="235"/>
      <c r="P144" s="235"/>
      <c r="Q144" s="235"/>
      <c r="R144" s="150"/>
      <c r="T144" s="151" t="s">
        <v>5</v>
      </c>
      <c r="U144" s="41" t="s">
        <v>43</v>
      </c>
      <c r="V144" s="152">
        <v>0.33500000000000002</v>
      </c>
      <c r="W144" s="152">
        <f t="shared" si="9"/>
        <v>24.287500000000001</v>
      </c>
      <c r="X144" s="152">
        <v>1.5200000000000001E-3</v>
      </c>
      <c r="Y144" s="152">
        <f t="shared" si="10"/>
        <v>0.11020000000000001</v>
      </c>
      <c r="Z144" s="152">
        <v>0</v>
      </c>
      <c r="AA144" s="153">
        <f t="shared" si="11"/>
        <v>0</v>
      </c>
      <c r="AR144" s="19" t="s">
        <v>235</v>
      </c>
      <c r="AT144" s="19" t="s">
        <v>207</v>
      </c>
      <c r="AU144" s="19" t="s">
        <v>91</v>
      </c>
      <c r="AY144" s="19" t="s">
        <v>206</v>
      </c>
      <c r="BE144" s="154">
        <f t="shared" si="12"/>
        <v>0</v>
      </c>
      <c r="BF144" s="154">
        <f t="shared" si="13"/>
        <v>0</v>
      </c>
      <c r="BG144" s="154">
        <f t="shared" si="14"/>
        <v>0</v>
      </c>
      <c r="BH144" s="154">
        <f t="shared" si="15"/>
        <v>0</v>
      </c>
      <c r="BI144" s="154">
        <f t="shared" si="16"/>
        <v>0</v>
      </c>
      <c r="BJ144" s="19" t="s">
        <v>87</v>
      </c>
      <c r="BK144" s="155">
        <f t="shared" si="17"/>
        <v>0</v>
      </c>
      <c r="BL144" s="19" t="s">
        <v>235</v>
      </c>
      <c r="BM144" s="19" t="s">
        <v>1087</v>
      </c>
    </row>
    <row r="145" spans="2:65" s="1" customFormat="1" ht="25.5" customHeight="1" x14ac:dyDescent="0.3">
      <c r="B145" s="145"/>
      <c r="C145" s="156" t="s">
        <v>256</v>
      </c>
      <c r="D145" s="156" t="s">
        <v>214</v>
      </c>
      <c r="E145" s="157" t="s">
        <v>1088</v>
      </c>
      <c r="F145" s="236" t="s">
        <v>1089</v>
      </c>
      <c r="G145" s="236"/>
      <c r="H145" s="236"/>
      <c r="I145" s="236"/>
      <c r="J145" s="158" t="s">
        <v>217</v>
      </c>
      <c r="K145" s="159">
        <v>736.1</v>
      </c>
      <c r="L145" s="237"/>
      <c r="M145" s="237"/>
      <c r="N145" s="238"/>
      <c r="O145" s="235"/>
      <c r="P145" s="235"/>
      <c r="Q145" s="235"/>
      <c r="R145" s="150"/>
      <c r="T145" s="151" t="s">
        <v>5</v>
      </c>
      <c r="U145" s="41" t="s">
        <v>43</v>
      </c>
      <c r="V145" s="152">
        <v>0</v>
      </c>
      <c r="W145" s="152">
        <f t="shared" si="9"/>
        <v>0</v>
      </c>
      <c r="X145" s="152">
        <v>0</v>
      </c>
      <c r="Y145" s="152">
        <f t="shared" si="10"/>
        <v>0</v>
      </c>
      <c r="Z145" s="152">
        <v>0</v>
      </c>
      <c r="AA145" s="153">
        <f t="shared" si="11"/>
        <v>0</v>
      </c>
      <c r="AR145" s="19" t="s">
        <v>262</v>
      </c>
      <c r="AT145" s="19" t="s">
        <v>214</v>
      </c>
      <c r="AU145" s="19" t="s">
        <v>91</v>
      </c>
      <c r="AY145" s="19" t="s">
        <v>206</v>
      </c>
      <c r="BE145" s="154">
        <f t="shared" si="12"/>
        <v>0</v>
      </c>
      <c r="BF145" s="154">
        <f t="shared" si="13"/>
        <v>0</v>
      </c>
      <c r="BG145" s="154">
        <f t="shared" si="14"/>
        <v>0</v>
      </c>
      <c r="BH145" s="154">
        <f t="shared" si="15"/>
        <v>0</v>
      </c>
      <c r="BI145" s="154">
        <f t="shared" si="16"/>
        <v>0</v>
      </c>
      <c r="BJ145" s="19" t="s">
        <v>87</v>
      </c>
      <c r="BK145" s="155">
        <f t="shared" si="17"/>
        <v>0</v>
      </c>
      <c r="BL145" s="19" t="s">
        <v>235</v>
      </c>
      <c r="BM145" s="19" t="s">
        <v>1090</v>
      </c>
    </row>
    <row r="146" spans="2:65" s="1" customFormat="1" ht="38.25" customHeight="1" x14ac:dyDescent="0.3">
      <c r="B146" s="145"/>
      <c r="C146" s="146" t="s">
        <v>235</v>
      </c>
      <c r="D146" s="146" t="s">
        <v>207</v>
      </c>
      <c r="E146" s="147" t="s">
        <v>1091</v>
      </c>
      <c r="F146" s="233" t="s">
        <v>1092</v>
      </c>
      <c r="G146" s="233"/>
      <c r="H146" s="233"/>
      <c r="I146" s="233"/>
      <c r="J146" s="148" t="s">
        <v>217</v>
      </c>
      <c r="K146" s="149">
        <v>24</v>
      </c>
      <c r="L146" s="234"/>
      <c r="M146" s="234"/>
      <c r="N146" s="235"/>
      <c r="O146" s="235"/>
      <c r="P146" s="235"/>
      <c r="Q146" s="235"/>
      <c r="R146" s="150"/>
      <c r="T146" s="151" t="s">
        <v>5</v>
      </c>
      <c r="U146" s="41" t="s">
        <v>43</v>
      </c>
      <c r="V146" s="152">
        <v>0.33700000000000002</v>
      </c>
      <c r="W146" s="152">
        <f t="shared" si="9"/>
        <v>8.088000000000001</v>
      </c>
      <c r="X146" s="152">
        <v>1.9400000000000001E-3</v>
      </c>
      <c r="Y146" s="152">
        <f t="shared" si="10"/>
        <v>4.6560000000000004E-2</v>
      </c>
      <c r="Z146" s="152">
        <v>0</v>
      </c>
      <c r="AA146" s="153">
        <f t="shared" si="11"/>
        <v>0</v>
      </c>
      <c r="AR146" s="19" t="s">
        <v>235</v>
      </c>
      <c r="AT146" s="19" t="s">
        <v>207</v>
      </c>
      <c r="AU146" s="19" t="s">
        <v>91</v>
      </c>
      <c r="AY146" s="19" t="s">
        <v>206</v>
      </c>
      <c r="BE146" s="154">
        <f t="shared" si="12"/>
        <v>0</v>
      </c>
      <c r="BF146" s="154">
        <f t="shared" si="13"/>
        <v>0</v>
      </c>
      <c r="BG146" s="154">
        <f t="shared" si="14"/>
        <v>0</v>
      </c>
      <c r="BH146" s="154">
        <f t="shared" si="15"/>
        <v>0</v>
      </c>
      <c r="BI146" s="154">
        <f t="shared" si="16"/>
        <v>0</v>
      </c>
      <c r="BJ146" s="19" t="s">
        <v>87</v>
      </c>
      <c r="BK146" s="155">
        <f t="shared" si="17"/>
        <v>0</v>
      </c>
      <c r="BL146" s="19" t="s">
        <v>235</v>
      </c>
      <c r="BM146" s="19" t="s">
        <v>1093</v>
      </c>
    </row>
    <row r="147" spans="2:65" s="1" customFormat="1" ht="25.5" customHeight="1" x14ac:dyDescent="0.3">
      <c r="B147" s="145"/>
      <c r="C147" s="146" t="s">
        <v>263</v>
      </c>
      <c r="D147" s="146" t="s">
        <v>207</v>
      </c>
      <c r="E147" s="147" t="s">
        <v>1094</v>
      </c>
      <c r="F147" s="233" t="s">
        <v>1095</v>
      </c>
      <c r="G147" s="233"/>
      <c r="H147" s="233"/>
      <c r="I147" s="233"/>
      <c r="J147" s="148" t="s">
        <v>217</v>
      </c>
      <c r="K147" s="149">
        <v>28</v>
      </c>
      <c r="L147" s="234"/>
      <c r="M147" s="234"/>
      <c r="N147" s="235"/>
      <c r="O147" s="235"/>
      <c r="P147" s="235"/>
      <c r="Q147" s="235"/>
      <c r="R147" s="150"/>
      <c r="T147" s="151" t="s">
        <v>5</v>
      </c>
      <c r="U147" s="41" t="s">
        <v>43</v>
      </c>
      <c r="V147" s="152">
        <v>0.33700000000000002</v>
      </c>
      <c r="W147" s="152">
        <f t="shared" si="9"/>
        <v>9.4359999999999999</v>
      </c>
      <c r="X147" s="152">
        <v>1.9400000000000001E-3</v>
      </c>
      <c r="Y147" s="152">
        <f t="shared" si="10"/>
        <v>5.432E-2</v>
      </c>
      <c r="Z147" s="152">
        <v>0</v>
      </c>
      <c r="AA147" s="153">
        <f t="shared" si="11"/>
        <v>0</v>
      </c>
      <c r="AR147" s="19" t="s">
        <v>235</v>
      </c>
      <c r="AT147" s="19" t="s">
        <v>207</v>
      </c>
      <c r="AU147" s="19" t="s">
        <v>91</v>
      </c>
      <c r="AY147" s="19" t="s">
        <v>206</v>
      </c>
      <c r="BE147" s="154">
        <f t="shared" si="12"/>
        <v>0</v>
      </c>
      <c r="BF147" s="154">
        <f t="shared" si="13"/>
        <v>0</v>
      </c>
      <c r="BG147" s="154">
        <f t="shared" si="14"/>
        <v>0</v>
      </c>
      <c r="BH147" s="154">
        <f t="shared" si="15"/>
        <v>0</v>
      </c>
      <c r="BI147" s="154">
        <f t="shared" si="16"/>
        <v>0</v>
      </c>
      <c r="BJ147" s="19" t="s">
        <v>87</v>
      </c>
      <c r="BK147" s="155">
        <f t="shared" si="17"/>
        <v>0</v>
      </c>
      <c r="BL147" s="19" t="s">
        <v>235</v>
      </c>
      <c r="BM147" s="19" t="s">
        <v>1096</v>
      </c>
    </row>
    <row r="148" spans="2:65" s="1" customFormat="1" ht="25.5" customHeight="1" x14ac:dyDescent="0.3">
      <c r="B148" s="145"/>
      <c r="C148" s="156" t="s">
        <v>239</v>
      </c>
      <c r="D148" s="156" t="s">
        <v>214</v>
      </c>
      <c r="E148" s="157" t="s">
        <v>1097</v>
      </c>
      <c r="F148" s="236" t="s">
        <v>1098</v>
      </c>
      <c r="G148" s="236"/>
      <c r="H148" s="236"/>
      <c r="I148" s="236"/>
      <c r="J148" s="158" t="s">
        <v>217</v>
      </c>
      <c r="K148" s="159">
        <v>52</v>
      </c>
      <c r="L148" s="237"/>
      <c r="M148" s="237"/>
      <c r="N148" s="238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9"/>
        <v>0</v>
      </c>
      <c r="X148" s="152">
        <v>0</v>
      </c>
      <c r="Y148" s="152">
        <f t="shared" si="10"/>
        <v>0</v>
      </c>
      <c r="Z148" s="152">
        <v>0</v>
      </c>
      <c r="AA148" s="153">
        <f t="shared" si="11"/>
        <v>0</v>
      </c>
      <c r="AR148" s="19" t="s">
        <v>262</v>
      </c>
      <c r="AT148" s="19" t="s">
        <v>214</v>
      </c>
      <c r="AU148" s="19" t="s">
        <v>91</v>
      </c>
      <c r="AY148" s="19" t="s">
        <v>206</v>
      </c>
      <c r="BE148" s="154">
        <f t="shared" si="12"/>
        <v>0</v>
      </c>
      <c r="BF148" s="154">
        <f t="shared" si="13"/>
        <v>0</v>
      </c>
      <c r="BG148" s="154">
        <f t="shared" si="14"/>
        <v>0</v>
      </c>
      <c r="BH148" s="154">
        <f t="shared" si="15"/>
        <v>0</v>
      </c>
      <c r="BI148" s="154">
        <f t="shared" si="16"/>
        <v>0</v>
      </c>
      <c r="BJ148" s="19" t="s">
        <v>87</v>
      </c>
      <c r="BK148" s="155">
        <f t="shared" si="17"/>
        <v>0</v>
      </c>
      <c r="BL148" s="19" t="s">
        <v>235</v>
      </c>
      <c r="BM148" s="19" t="s">
        <v>1099</v>
      </c>
    </row>
    <row r="149" spans="2:65" s="1" customFormat="1" ht="38.25" customHeight="1" x14ac:dyDescent="0.3">
      <c r="B149" s="145"/>
      <c r="C149" s="146" t="s">
        <v>270</v>
      </c>
      <c r="D149" s="146" t="s">
        <v>207</v>
      </c>
      <c r="E149" s="147" t="s">
        <v>1100</v>
      </c>
      <c r="F149" s="233" t="s">
        <v>1101</v>
      </c>
      <c r="G149" s="233"/>
      <c r="H149" s="233"/>
      <c r="I149" s="233"/>
      <c r="J149" s="148" t="s">
        <v>217</v>
      </c>
      <c r="K149" s="149">
        <v>80</v>
      </c>
      <c r="L149" s="234"/>
      <c r="M149" s="234"/>
      <c r="N149" s="235"/>
      <c r="O149" s="235"/>
      <c r="P149" s="235"/>
      <c r="Q149" s="235"/>
      <c r="R149" s="150"/>
      <c r="T149" s="151" t="s">
        <v>5</v>
      </c>
      <c r="U149" s="41" t="s">
        <v>43</v>
      </c>
      <c r="V149" s="152">
        <v>0.39</v>
      </c>
      <c r="W149" s="152">
        <f t="shared" si="9"/>
        <v>31.200000000000003</v>
      </c>
      <c r="X149" s="152">
        <v>2.9099999999999998E-3</v>
      </c>
      <c r="Y149" s="152">
        <f t="shared" si="10"/>
        <v>0.23279999999999998</v>
      </c>
      <c r="Z149" s="152">
        <v>0</v>
      </c>
      <c r="AA149" s="153">
        <f t="shared" si="11"/>
        <v>0</v>
      </c>
      <c r="AR149" s="19" t="s">
        <v>235</v>
      </c>
      <c r="AT149" s="19" t="s">
        <v>207</v>
      </c>
      <c r="AU149" s="19" t="s">
        <v>91</v>
      </c>
      <c r="AY149" s="19" t="s">
        <v>206</v>
      </c>
      <c r="BE149" s="154">
        <f t="shared" si="12"/>
        <v>0</v>
      </c>
      <c r="BF149" s="154">
        <f t="shared" si="13"/>
        <v>0</v>
      </c>
      <c r="BG149" s="154">
        <f t="shared" si="14"/>
        <v>0</v>
      </c>
      <c r="BH149" s="154">
        <f t="shared" si="15"/>
        <v>0</v>
      </c>
      <c r="BI149" s="154">
        <f t="shared" si="16"/>
        <v>0</v>
      </c>
      <c r="BJ149" s="19" t="s">
        <v>87</v>
      </c>
      <c r="BK149" s="155">
        <f t="shared" si="17"/>
        <v>0</v>
      </c>
      <c r="BL149" s="19" t="s">
        <v>235</v>
      </c>
      <c r="BM149" s="19" t="s">
        <v>1102</v>
      </c>
    </row>
    <row r="150" spans="2:65" s="1" customFormat="1" ht="25.5" customHeight="1" x14ac:dyDescent="0.3">
      <c r="B150" s="145"/>
      <c r="C150" s="146" t="s">
        <v>10</v>
      </c>
      <c r="D150" s="146" t="s">
        <v>207</v>
      </c>
      <c r="E150" s="147" t="s">
        <v>1103</v>
      </c>
      <c r="F150" s="233" t="s">
        <v>1104</v>
      </c>
      <c r="G150" s="233"/>
      <c r="H150" s="233"/>
      <c r="I150" s="233"/>
      <c r="J150" s="148" t="s">
        <v>217</v>
      </c>
      <c r="K150" s="149">
        <v>120</v>
      </c>
      <c r="L150" s="234"/>
      <c r="M150" s="234"/>
      <c r="N150" s="235"/>
      <c r="O150" s="235"/>
      <c r="P150" s="235"/>
      <c r="Q150" s="235"/>
      <c r="R150" s="150"/>
      <c r="T150" s="151" t="s">
        <v>5</v>
      </c>
      <c r="U150" s="41" t="s">
        <v>43</v>
      </c>
      <c r="V150" s="152">
        <v>0.39</v>
      </c>
      <c r="W150" s="152">
        <f t="shared" si="9"/>
        <v>46.800000000000004</v>
      </c>
      <c r="X150" s="152">
        <v>2.9099999999999998E-3</v>
      </c>
      <c r="Y150" s="152">
        <f t="shared" si="10"/>
        <v>0.34919999999999995</v>
      </c>
      <c r="Z150" s="152">
        <v>0</v>
      </c>
      <c r="AA150" s="153">
        <f t="shared" si="11"/>
        <v>0</v>
      </c>
      <c r="AR150" s="19" t="s">
        <v>235</v>
      </c>
      <c r="AT150" s="19" t="s">
        <v>207</v>
      </c>
      <c r="AU150" s="19" t="s">
        <v>91</v>
      </c>
      <c r="AY150" s="19" t="s">
        <v>206</v>
      </c>
      <c r="BE150" s="154">
        <f t="shared" si="12"/>
        <v>0</v>
      </c>
      <c r="BF150" s="154">
        <f t="shared" si="13"/>
        <v>0</v>
      </c>
      <c r="BG150" s="154">
        <f t="shared" si="14"/>
        <v>0</v>
      </c>
      <c r="BH150" s="154">
        <f t="shared" si="15"/>
        <v>0</v>
      </c>
      <c r="BI150" s="154">
        <f t="shared" si="16"/>
        <v>0</v>
      </c>
      <c r="BJ150" s="19" t="s">
        <v>87</v>
      </c>
      <c r="BK150" s="155">
        <f t="shared" si="17"/>
        <v>0</v>
      </c>
      <c r="BL150" s="19" t="s">
        <v>235</v>
      </c>
      <c r="BM150" s="19" t="s">
        <v>1105</v>
      </c>
    </row>
    <row r="151" spans="2:65" s="1" customFormat="1" ht="25.5" customHeight="1" x14ac:dyDescent="0.3">
      <c r="B151" s="145"/>
      <c r="C151" s="156" t="s">
        <v>277</v>
      </c>
      <c r="D151" s="156" t="s">
        <v>214</v>
      </c>
      <c r="E151" s="157" t="s">
        <v>1106</v>
      </c>
      <c r="F151" s="236" t="s">
        <v>1107</v>
      </c>
      <c r="G151" s="236"/>
      <c r="H151" s="236"/>
      <c r="I151" s="236"/>
      <c r="J151" s="158" t="s">
        <v>217</v>
      </c>
      <c r="K151" s="159">
        <v>200</v>
      </c>
      <c r="L151" s="237"/>
      <c r="M151" s="237"/>
      <c r="N151" s="238"/>
      <c r="O151" s="235"/>
      <c r="P151" s="235"/>
      <c r="Q151" s="235"/>
      <c r="R151" s="150"/>
      <c r="T151" s="151" t="s">
        <v>5</v>
      </c>
      <c r="U151" s="41" t="s">
        <v>43</v>
      </c>
      <c r="V151" s="152">
        <v>0</v>
      </c>
      <c r="W151" s="152">
        <f t="shared" si="9"/>
        <v>0</v>
      </c>
      <c r="X151" s="152">
        <v>1E-3</v>
      </c>
      <c r="Y151" s="152">
        <f t="shared" si="10"/>
        <v>0.2</v>
      </c>
      <c r="Z151" s="152">
        <v>0</v>
      </c>
      <c r="AA151" s="153">
        <f t="shared" si="11"/>
        <v>0</v>
      </c>
      <c r="AR151" s="19" t="s">
        <v>262</v>
      </c>
      <c r="AT151" s="19" t="s">
        <v>214</v>
      </c>
      <c r="AU151" s="19" t="s">
        <v>91</v>
      </c>
      <c r="AY151" s="19" t="s">
        <v>206</v>
      </c>
      <c r="BE151" s="154">
        <f t="shared" si="12"/>
        <v>0</v>
      </c>
      <c r="BF151" s="154">
        <f t="shared" si="13"/>
        <v>0</v>
      </c>
      <c r="BG151" s="154">
        <f t="shared" si="14"/>
        <v>0</v>
      </c>
      <c r="BH151" s="154">
        <f t="shared" si="15"/>
        <v>0</v>
      </c>
      <c r="BI151" s="154">
        <f t="shared" si="16"/>
        <v>0</v>
      </c>
      <c r="BJ151" s="19" t="s">
        <v>87</v>
      </c>
      <c r="BK151" s="155">
        <f t="shared" si="17"/>
        <v>0</v>
      </c>
      <c r="BL151" s="19" t="s">
        <v>235</v>
      </c>
      <c r="BM151" s="19" t="s">
        <v>1108</v>
      </c>
    </row>
    <row r="152" spans="2:65" s="1" customFormat="1" ht="38.25" customHeight="1" x14ac:dyDescent="0.3">
      <c r="B152" s="145"/>
      <c r="C152" s="146" t="s">
        <v>245</v>
      </c>
      <c r="D152" s="146" t="s">
        <v>207</v>
      </c>
      <c r="E152" s="147" t="s">
        <v>1109</v>
      </c>
      <c r="F152" s="233" t="s">
        <v>1110</v>
      </c>
      <c r="G152" s="233"/>
      <c r="H152" s="233"/>
      <c r="I152" s="233"/>
      <c r="J152" s="148" t="s">
        <v>217</v>
      </c>
      <c r="K152" s="149">
        <v>14</v>
      </c>
      <c r="L152" s="234"/>
      <c r="M152" s="234"/>
      <c r="N152" s="235"/>
      <c r="O152" s="235"/>
      <c r="P152" s="235"/>
      <c r="Q152" s="235"/>
      <c r="R152" s="150"/>
      <c r="T152" s="151" t="s">
        <v>5</v>
      </c>
      <c r="U152" s="41" t="s">
        <v>43</v>
      </c>
      <c r="V152" s="152">
        <v>0.45200000000000001</v>
      </c>
      <c r="W152" s="152">
        <f t="shared" si="9"/>
        <v>6.3280000000000003</v>
      </c>
      <c r="X152" s="152">
        <v>3.81E-3</v>
      </c>
      <c r="Y152" s="152">
        <f t="shared" si="10"/>
        <v>5.3339999999999999E-2</v>
      </c>
      <c r="Z152" s="152">
        <v>0</v>
      </c>
      <c r="AA152" s="153">
        <f t="shared" si="11"/>
        <v>0</v>
      </c>
      <c r="AR152" s="19" t="s">
        <v>235</v>
      </c>
      <c r="AT152" s="19" t="s">
        <v>207</v>
      </c>
      <c r="AU152" s="19" t="s">
        <v>91</v>
      </c>
      <c r="AY152" s="19" t="s">
        <v>206</v>
      </c>
      <c r="BE152" s="154">
        <f t="shared" si="12"/>
        <v>0</v>
      </c>
      <c r="BF152" s="154">
        <f t="shared" si="13"/>
        <v>0</v>
      </c>
      <c r="BG152" s="154">
        <f t="shared" si="14"/>
        <v>0</v>
      </c>
      <c r="BH152" s="154">
        <f t="shared" si="15"/>
        <v>0</v>
      </c>
      <c r="BI152" s="154">
        <f t="shared" si="16"/>
        <v>0</v>
      </c>
      <c r="BJ152" s="19" t="s">
        <v>87</v>
      </c>
      <c r="BK152" s="155">
        <f t="shared" si="17"/>
        <v>0</v>
      </c>
      <c r="BL152" s="19" t="s">
        <v>235</v>
      </c>
      <c r="BM152" s="19" t="s">
        <v>1111</v>
      </c>
    </row>
    <row r="153" spans="2:65" s="1" customFormat="1" ht="25.5" customHeight="1" x14ac:dyDescent="0.3">
      <c r="B153" s="145"/>
      <c r="C153" s="146" t="s">
        <v>284</v>
      </c>
      <c r="D153" s="146" t="s">
        <v>207</v>
      </c>
      <c r="E153" s="147" t="s">
        <v>1112</v>
      </c>
      <c r="F153" s="233" t="s">
        <v>1113</v>
      </c>
      <c r="G153" s="233"/>
      <c r="H153" s="233"/>
      <c r="I153" s="233"/>
      <c r="J153" s="148" t="s">
        <v>217</v>
      </c>
      <c r="K153" s="149">
        <v>115</v>
      </c>
      <c r="L153" s="234"/>
      <c r="M153" s="234"/>
      <c r="N153" s="235"/>
      <c r="O153" s="235"/>
      <c r="P153" s="235"/>
      <c r="Q153" s="235"/>
      <c r="R153" s="150"/>
      <c r="T153" s="151" t="s">
        <v>5</v>
      </c>
      <c r="U153" s="41" t="s">
        <v>43</v>
      </c>
      <c r="V153" s="152">
        <v>0.45200000000000001</v>
      </c>
      <c r="W153" s="152">
        <f t="shared" si="9"/>
        <v>51.980000000000004</v>
      </c>
      <c r="X153" s="152">
        <v>3.81E-3</v>
      </c>
      <c r="Y153" s="152">
        <f t="shared" si="10"/>
        <v>0.43814999999999998</v>
      </c>
      <c r="Z153" s="152">
        <v>0</v>
      </c>
      <c r="AA153" s="153">
        <f t="shared" si="11"/>
        <v>0</v>
      </c>
      <c r="AR153" s="19" t="s">
        <v>235</v>
      </c>
      <c r="AT153" s="19" t="s">
        <v>207</v>
      </c>
      <c r="AU153" s="19" t="s">
        <v>91</v>
      </c>
      <c r="AY153" s="19" t="s">
        <v>206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9" t="s">
        <v>87</v>
      </c>
      <c r="BK153" s="155">
        <f t="shared" si="17"/>
        <v>0</v>
      </c>
      <c r="BL153" s="19" t="s">
        <v>235</v>
      </c>
      <c r="BM153" s="19" t="s">
        <v>1114</v>
      </c>
    </row>
    <row r="154" spans="2:65" s="1" customFormat="1" ht="25.5" customHeight="1" x14ac:dyDescent="0.3">
      <c r="B154" s="145"/>
      <c r="C154" s="156" t="s">
        <v>248</v>
      </c>
      <c r="D154" s="156" t="s">
        <v>214</v>
      </c>
      <c r="E154" s="157" t="s">
        <v>1115</v>
      </c>
      <c r="F154" s="236" t="s">
        <v>1116</v>
      </c>
      <c r="G154" s="236"/>
      <c r="H154" s="236"/>
      <c r="I154" s="236"/>
      <c r="J154" s="158" t="s">
        <v>217</v>
      </c>
      <c r="K154" s="159">
        <v>129</v>
      </c>
      <c r="L154" s="237"/>
      <c r="M154" s="237"/>
      <c r="N154" s="238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9"/>
        <v>0</v>
      </c>
      <c r="X154" s="152">
        <v>0</v>
      </c>
      <c r="Y154" s="152">
        <f t="shared" si="10"/>
        <v>0</v>
      </c>
      <c r="Z154" s="152">
        <v>0</v>
      </c>
      <c r="AA154" s="153">
        <f t="shared" si="11"/>
        <v>0</v>
      </c>
      <c r="AR154" s="19" t="s">
        <v>262</v>
      </c>
      <c r="AT154" s="19" t="s">
        <v>214</v>
      </c>
      <c r="AU154" s="19" t="s">
        <v>91</v>
      </c>
      <c r="AY154" s="19" t="s">
        <v>206</v>
      </c>
      <c r="BE154" s="154">
        <f t="shared" si="12"/>
        <v>0</v>
      </c>
      <c r="BF154" s="154">
        <f t="shared" si="13"/>
        <v>0</v>
      </c>
      <c r="BG154" s="154">
        <f t="shared" si="14"/>
        <v>0</v>
      </c>
      <c r="BH154" s="154">
        <f t="shared" si="15"/>
        <v>0</v>
      </c>
      <c r="BI154" s="154">
        <f t="shared" si="16"/>
        <v>0</v>
      </c>
      <c r="BJ154" s="19" t="s">
        <v>87</v>
      </c>
      <c r="BK154" s="155">
        <f t="shared" si="17"/>
        <v>0</v>
      </c>
      <c r="BL154" s="19" t="s">
        <v>235</v>
      </c>
      <c r="BM154" s="19" t="s">
        <v>1117</v>
      </c>
    </row>
    <row r="155" spans="2:65" s="1" customFormat="1" ht="38.25" customHeight="1" x14ac:dyDescent="0.3">
      <c r="B155" s="145"/>
      <c r="C155" s="146" t="s">
        <v>291</v>
      </c>
      <c r="D155" s="146" t="s">
        <v>207</v>
      </c>
      <c r="E155" s="147" t="s">
        <v>1118</v>
      </c>
      <c r="F155" s="233" t="s">
        <v>1119</v>
      </c>
      <c r="G155" s="233"/>
      <c r="H155" s="233"/>
      <c r="I155" s="233"/>
      <c r="J155" s="148" t="s">
        <v>217</v>
      </c>
      <c r="K155" s="149">
        <v>66</v>
      </c>
      <c r="L155" s="234"/>
      <c r="M155" s="234"/>
      <c r="N155" s="235"/>
      <c r="O155" s="235"/>
      <c r="P155" s="235"/>
      <c r="Q155" s="235"/>
      <c r="R155" s="150"/>
      <c r="T155" s="151" t="s">
        <v>5</v>
      </c>
      <c r="U155" s="41" t="s">
        <v>43</v>
      </c>
      <c r="V155" s="152">
        <v>0.49299999999999999</v>
      </c>
      <c r="W155" s="152">
        <f t="shared" si="9"/>
        <v>32.537999999999997</v>
      </c>
      <c r="X155" s="152">
        <v>4.5399999999999998E-3</v>
      </c>
      <c r="Y155" s="152">
        <f t="shared" si="10"/>
        <v>0.29963999999999996</v>
      </c>
      <c r="Z155" s="152">
        <v>0</v>
      </c>
      <c r="AA155" s="153">
        <f t="shared" si="11"/>
        <v>0</v>
      </c>
      <c r="AR155" s="19" t="s">
        <v>235</v>
      </c>
      <c r="AT155" s="19" t="s">
        <v>207</v>
      </c>
      <c r="AU155" s="19" t="s">
        <v>91</v>
      </c>
      <c r="AY155" s="19" t="s">
        <v>206</v>
      </c>
      <c r="BE155" s="154">
        <f t="shared" si="12"/>
        <v>0</v>
      </c>
      <c r="BF155" s="154">
        <f t="shared" si="13"/>
        <v>0</v>
      </c>
      <c r="BG155" s="154">
        <f t="shared" si="14"/>
        <v>0</v>
      </c>
      <c r="BH155" s="154">
        <f t="shared" si="15"/>
        <v>0</v>
      </c>
      <c r="BI155" s="154">
        <f t="shared" si="16"/>
        <v>0</v>
      </c>
      <c r="BJ155" s="19" t="s">
        <v>87</v>
      </c>
      <c r="BK155" s="155">
        <f t="shared" si="17"/>
        <v>0</v>
      </c>
      <c r="BL155" s="19" t="s">
        <v>235</v>
      </c>
      <c r="BM155" s="19" t="s">
        <v>1120</v>
      </c>
    </row>
    <row r="156" spans="2:65" s="1" customFormat="1" ht="25.5" customHeight="1" x14ac:dyDescent="0.3">
      <c r="B156" s="145"/>
      <c r="C156" s="156" t="s">
        <v>252</v>
      </c>
      <c r="D156" s="156" t="s">
        <v>214</v>
      </c>
      <c r="E156" s="157" t="s">
        <v>1121</v>
      </c>
      <c r="F156" s="236" t="s">
        <v>1122</v>
      </c>
      <c r="G156" s="236"/>
      <c r="H156" s="236"/>
      <c r="I156" s="236"/>
      <c r="J156" s="158" t="s">
        <v>217</v>
      </c>
      <c r="K156" s="159">
        <v>66</v>
      </c>
      <c r="L156" s="237"/>
      <c r="M156" s="237"/>
      <c r="N156" s="238"/>
      <c r="O156" s="235"/>
      <c r="P156" s="235"/>
      <c r="Q156" s="235"/>
      <c r="R156" s="150"/>
      <c r="T156" s="151" t="s">
        <v>5</v>
      </c>
      <c r="U156" s="41" t="s">
        <v>43</v>
      </c>
      <c r="V156" s="152">
        <v>0</v>
      </c>
      <c r="W156" s="152">
        <f t="shared" si="9"/>
        <v>0</v>
      </c>
      <c r="X156" s="152">
        <v>1.5E-3</v>
      </c>
      <c r="Y156" s="152">
        <f t="shared" si="10"/>
        <v>9.9000000000000005E-2</v>
      </c>
      <c r="Z156" s="152">
        <v>0</v>
      </c>
      <c r="AA156" s="153">
        <f t="shared" si="11"/>
        <v>0</v>
      </c>
      <c r="AR156" s="19" t="s">
        <v>262</v>
      </c>
      <c r="AT156" s="19" t="s">
        <v>214</v>
      </c>
      <c r="AU156" s="19" t="s">
        <v>91</v>
      </c>
      <c r="AY156" s="19" t="s">
        <v>206</v>
      </c>
      <c r="BE156" s="154">
        <f t="shared" si="12"/>
        <v>0</v>
      </c>
      <c r="BF156" s="154">
        <f t="shared" si="13"/>
        <v>0</v>
      </c>
      <c r="BG156" s="154">
        <f t="shared" si="14"/>
        <v>0</v>
      </c>
      <c r="BH156" s="154">
        <f t="shared" si="15"/>
        <v>0</v>
      </c>
      <c r="BI156" s="154">
        <f t="shared" si="16"/>
        <v>0</v>
      </c>
      <c r="BJ156" s="19" t="s">
        <v>87</v>
      </c>
      <c r="BK156" s="155">
        <f t="shared" si="17"/>
        <v>0</v>
      </c>
      <c r="BL156" s="19" t="s">
        <v>235</v>
      </c>
      <c r="BM156" s="19" t="s">
        <v>1123</v>
      </c>
    </row>
    <row r="157" spans="2:65" s="1" customFormat="1" ht="38.25" customHeight="1" x14ac:dyDescent="0.3">
      <c r="B157" s="145"/>
      <c r="C157" s="146" t="s">
        <v>298</v>
      </c>
      <c r="D157" s="146" t="s">
        <v>207</v>
      </c>
      <c r="E157" s="147" t="s">
        <v>1124</v>
      </c>
      <c r="F157" s="233" t="s">
        <v>1125</v>
      </c>
      <c r="G157" s="233"/>
      <c r="H157" s="233"/>
      <c r="I157" s="233"/>
      <c r="J157" s="148" t="s">
        <v>217</v>
      </c>
      <c r="K157" s="149">
        <v>218</v>
      </c>
      <c r="L157" s="234"/>
      <c r="M157" s="234"/>
      <c r="N157" s="235"/>
      <c r="O157" s="235"/>
      <c r="P157" s="235"/>
      <c r="Q157" s="235"/>
      <c r="R157" s="150"/>
      <c r="T157" s="151" t="s">
        <v>5</v>
      </c>
      <c r="U157" s="41" t="s">
        <v>43</v>
      </c>
      <c r="V157" s="152">
        <v>0.54215999999999998</v>
      </c>
      <c r="W157" s="152">
        <f t="shared" si="9"/>
        <v>118.19087999999999</v>
      </c>
      <c r="X157" s="152">
        <v>5.45E-3</v>
      </c>
      <c r="Y157" s="152">
        <f t="shared" si="10"/>
        <v>1.1880999999999999</v>
      </c>
      <c r="Z157" s="152">
        <v>0</v>
      </c>
      <c r="AA157" s="153">
        <f t="shared" si="11"/>
        <v>0</v>
      </c>
      <c r="AR157" s="19" t="s">
        <v>235</v>
      </c>
      <c r="AT157" s="19" t="s">
        <v>207</v>
      </c>
      <c r="AU157" s="19" t="s">
        <v>91</v>
      </c>
      <c r="AY157" s="19" t="s">
        <v>206</v>
      </c>
      <c r="BE157" s="154">
        <f t="shared" si="12"/>
        <v>0</v>
      </c>
      <c r="BF157" s="154">
        <f t="shared" si="13"/>
        <v>0</v>
      </c>
      <c r="BG157" s="154">
        <f t="shared" si="14"/>
        <v>0</v>
      </c>
      <c r="BH157" s="154">
        <f t="shared" si="15"/>
        <v>0</v>
      </c>
      <c r="BI157" s="154">
        <f t="shared" si="16"/>
        <v>0</v>
      </c>
      <c r="BJ157" s="19" t="s">
        <v>87</v>
      </c>
      <c r="BK157" s="155">
        <f t="shared" si="17"/>
        <v>0</v>
      </c>
      <c r="BL157" s="19" t="s">
        <v>235</v>
      </c>
      <c r="BM157" s="19" t="s">
        <v>1126</v>
      </c>
    </row>
    <row r="158" spans="2:65" s="1" customFormat="1" ht="25.5" customHeight="1" x14ac:dyDescent="0.3">
      <c r="B158" s="145"/>
      <c r="C158" s="156" t="s">
        <v>255</v>
      </c>
      <c r="D158" s="156" t="s">
        <v>214</v>
      </c>
      <c r="E158" s="157" t="s">
        <v>1127</v>
      </c>
      <c r="F158" s="236" t="s">
        <v>1128</v>
      </c>
      <c r="G158" s="236"/>
      <c r="H158" s="236"/>
      <c r="I158" s="236"/>
      <c r="J158" s="158" t="s">
        <v>217</v>
      </c>
      <c r="K158" s="159">
        <v>218</v>
      </c>
      <c r="L158" s="237"/>
      <c r="M158" s="237"/>
      <c r="N158" s="238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 t="shared" si="9"/>
        <v>0</v>
      </c>
      <c r="X158" s="152">
        <v>3.65E-3</v>
      </c>
      <c r="Y158" s="152">
        <f t="shared" si="10"/>
        <v>0.79569999999999996</v>
      </c>
      <c r="Z158" s="152">
        <v>0</v>
      </c>
      <c r="AA158" s="153">
        <f t="shared" si="11"/>
        <v>0</v>
      </c>
      <c r="AR158" s="19" t="s">
        <v>262</v>
      </c>
      <c r="AT158" s="19" t="s">
        <v>214</v>
      </c>
      <c r="AU158" s="19" t="s">
        <v>91</v>
      </c>
      <c r="AY158" s="19" t="s">
        <v>206</v>
      </c>
      <c r="BE158" s="154">
        <f t="shared" si="12"/>
        <v>0</v>
      </c>
      <c r="BF158" s="154">
        <f t="shared" si="13"/>
        <v>0</v>
      </c>
      <c r="BG158" s="154">
        <f t="shared" si="14"/>
        <v>0</v>
      </c>
      <c r="BH158" s="154">
        <f t="shared" si="15"/>
        <v>0</v>
      </c>
      <c r="BI158" s="154">
        <f t="shared" si="16"/>
        <v>0</v>
      </c>
      <c r="BJ158" s="19" t="s">
        <v>87</v>
      </c>
      <c r="BK158" s="155">
        <f t="shared" si="17"/>
        <v>0</v>
      </c>
      <c r="BL158" s="19" t="s">
        <v>235</v>
      </c>
      <c r="BM158" s="19" t="s">
        <v>1129</v>
      </c>
    </row>
    <row r="159" spans="2:65" s="1" customFormat="1" ht="16.5" customHeight="1" x14ac:dyDescent="0.3">
      <c r="B159" s="145"/>
      <c r="C159" s="156" t="s">
        <v>305</v>
      </c>
      <c r="D159" s="156" t="s">
        <v>214</v>
      </c>
      <c r="E159" s="157" t="s">
        <v>1130</v>
      </c>
      <c r="F159" s="236" t="s">
        <v>1131</v>
      </c>
      <c r="G159" s="236"/>
      <c r="H159" s="236"/>
      <c r="I159" s="236"/>
      <c r="J159" s="158" t="s">
        <v>372</v>
      </c>
      <c r="K159" s="159">
        <v>54</v>
      </c>
      <c r="L159" s="237"/>
      <c r="M159" s="237"/>
      <c r="N159" s="238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 t="shared" si="9"/>
        <v>0</v>
      </c>
      <c r="X159" s="152">
        <v>0</v>
      </c>
      <c r="Y159" s="152">
        <f t="shared" si="10"/>
        <v>0</v>
      </c>
      <c r="Z159" s="152">
        <v>0</v>
      </c>
      <c r="AA159" s="153">
        <f t="shared" si="11"/>
        <v>0</v>
      </c>
      <c r="AR159" s="19" t="s">
        <v>262</v>
      </c>
      <c r="AT159" s="19" t="s">
        <v>214</v>
      </c>
      <c r="AU159" s="19" t="s">
        <v>91</v>
      </c>
      <c r="AY159" s="19" t="s">
        <v>206</v>
      </c>
      <c r="BE159" s="154">
        <f t="shared" si="12"/>
        <v>0</v>
      </c>
      <c r="BF159" s="154">
        <f t="shared" si="13"/>
        <v>0</v>
      </c>
      <c r="BG159" s="154">
        <f t="shared" si="14"/>
        <v>0</v>
      </c>
      <c r="BH159" s="154">
        <f t="shared" si="15"/>
        <v>0</v>
      </c>
      <c r="BI159" s="154">
        <f t="shared" si="16"/>
        <v>0</v>
      </c>
      <c r="BJ159" s="19" t="s">
        <v>87</v>
      </c>
      <c r="BK159" s="155">
        <f t="shared" si="17"/>
        <v>0</v>
      </c>
      <c r="BL159" s="19" t="s">
        <v>235</v>
      </c>
      <c r="BM159" s="19" t="s">
        <v>1132</v>
      </c>
    </row>
    <row r="160" spans="2:65" s="1" customFormat="1" ht="16.5" customHeight="1" x14ac:dyDescent="0.3">
      <c r="B160" s="145"/>
      <c r="C160" s="156" t="s">
        <v>259</v>
      </c>
      <c r="D160" s="156" t="s">
        <v>214</v>
      </c>
      <c r="E160" s="157" t="s">
        <v>1133</v>
      </c>
      <c r="F160" s="236" t="s">
        <v>1134</v>
      </c>
      <c r="G160" s="236"/>
      <c r="H160" s="236"/>
      <c r="I160" s="236"/>
      <c r="J160" s="158" t="s">
        <v>372</v>
      </c>
      <c r="K160" s="159">
        <v>50</v>
      </c>
      <c r="L160" s="237"/>
      <c r="M160" s="237"/>
      <c r="N160" s="238"/>
      <c r="O160" s="235"/>
      <c r="P160" s="235"/>
      <c r="Q160" s="235"/>
      <c r="R160" s="150"/>
      <c r="T160" s="151" t="s">
        <v>5</v>
      </c>
      <c r="U160" s="41" t="s">
        <v>43</v>
      </c>
      <c r="V160" s="152">
        <v>0</v>
      </c>
      <c r="W160" s="152">
        <f t="shared" si="9"/>
        <v>0</v>
      </c>
      <c r="X160" s="152">
        <v>0</v>
      </c>
      <c r="Y160" s="152">
        <f t="shared" si="10"/>
        <v>0</v>
      </c>
      <c r="Z160" s="152">
        <v>0</v>
      </c>
      <c r="AA160" s="153">
        <f t="shared" si="11"/>
        <v>0</v>
      </c>
      <c r="AR160" s="19" t="s">
        <v>262</v>
      </c>
      <c r="AT160" s="19" t="s">
        <v>214</v>
      </c>
      <c r="AU160" s="19" t="s">
        <v>91</v>
      </c>
      <c r="AY160" s="19" t="s">
        <v>206</v>
      </c>
      <c r="BE160" s="154">
        <f t="shared" si="12"/>
        <v>0</v>
      </c>
      <c r="BF160" s="154">
        <f t="shared" si="13"/>
        <v>0</v>
      </c>
      <c r="BG160" s="154">
        <f t="shared" si="14"/>
        <v>0</v>
      </c>
      <c r="BH160" s="154">
        <f t="shared" si="15"/>
        <v>0</v>
      </c>
      <c r="BI160" s="154">
        <f t="shared" si="16"/>
        <v>0</v>
      </c>
      <c r="BJ160" s="19" t="s">
        <v>87</v>
      </c>
      <c r="BK160" s="155">
        <f t="shared" si="17"/>
        <v>0</v>
      </c>
      <c r="BL160" s="19" t="s">
        <v>235</v>
      </c>
      <c r="BM160" s="19" t="s">
        <v>1135</v>
      </c>
    </row>
    <row r="161" spans="2:65" s="1" customFormat="1" ht="16.5" customHeight="1" x14ac:dyDescent="0.3">
      <c r="B161" s="145"/>
      <c r="C161" s="156" t="s">
        <v>312</v>
      </c>
      <c r="D161" s="156" t="s">
        <v>214</v>
      </c>
      <c r="E161" s="157" t="s">
        <v>1136</v>
      </c>
      <c r="F161" s="236" t="s">
        <v>1137</v>
      </c>
      <c r="G161" s="236"/>
      <c r="H161" s="236"/>
      <c r="I161" s="236"/>
      <c r="J161" s="158" t="s">
        <v>372</v>
      </c>
      <c r="K161" s="159">
        <v>20</v>
      </c>
      <c r="L161" s="237"/>
      <c r="M161" s="237"/>
      <c r="N161" s="238"/>
      <c r="O161" s="235"/>
      <c r="P161" s="235"/>
      <c r="Q161" s="235"/>
      <c r="R161" s="150"/>
      <c r="T161" s="151" t="s">
        <v>5</v>
      </c>
      <c r="U161" s="41" t="s">
        <v>43</v>
      </c>
      <c r="V161" s="152">
        <v>0</v>
      </c>
      <c r="W161" s="152">
        <f t="shared" si="9"/>
        <v>0</v>
      </c>
      <c r="X161" s="152">
        <v>0</v>
      </c>
      <c r="Y161" s="152">
        <f t="shared" si="10"/>
        <v>0</v>
      </c>
      <c r="Z161" s="152">
        <v>0</v>
      </c>
      <c r="AA161" s="153">
        <f t="shared" si="11"/>
        <v>0</v>
      </c>
      <c r="AR161" s="19" t="s">
        <v>262</v>
      </c>
      <c r="AT161" s="19" t="s">
        <v>214</v>
      </c>
      <c r="AU161" s="19" t="s">
        <v>91</v>
      </c>
      <c r="AY161" s="19" t="s">
        <v>206</v>
      </c>
      <c r="BE161" s="154">
        <f t="shared" si="12"/>
        <v>0</v>
      </c>
      <c r="BF161" s="154">
        <f t="shared" si="13"/>
        <v>0</v>
      </c>
      <c r="BG161" s="154">
        <f t="shared" si="14"/>
        <v>0</v>
      </c>
      <c r="BH161" s="154">
        <f t="shared" si="15"/>
        <v>0</v>
      </c>
      <c r="BI161" s="154">
        <f t="shared" si="16"/>
        <v>0</v>
      </c>
      <c r="BJ161" s="19" t="s">
        <v>87</v>
      </c>
      <c r="BK161" s="155">
        <f t="shared" si="17"/>
        <v>0</v>
      </c>
      <c r="BL161" s="19" t="s">
        <v>235</v>
      </c>
      <c r="BM161" s="19" t="s">
        <v>1138</v>
      </c>
    </row>
    <row r="162" spans="2:65" s="1" customFormat="1" ht="16.5" customHeight="1" x14ac:dyDescent="0.3">
      <c r="B162" s="145"/>
      <c r="C162" s="156" t="s">
        <v>262</v>
      </c>
      <c r="D162" s="156" t="s">
        <v>214</v>
      </c>
      <c r="E162" s="157" t="s">
        <v>1139</v>
      </c>
      <c r="F162" s="236" t="s">
        <v>1140</v>
      </c>
      <c r="G162" s="236"/>
      <c r="H162" s="236"/>
      <c r="I162" s="236"/>
      <c r="J162" s="158" t="s">
        <v>372</v>
      </c>
      <c r="K162" s="159">
        <v>42</v>
      </c>
      <c r="L162" s="237"/>
      <c r="M162" s="237"/>
      <c r="N162" s="238"/>
      <c r="O162" s="235"/>
      <c r="P162" s="235"/>
      <c r="Q162" s="235"/>
      <c r="R162" s="150"/>
      <c r="T162" s="151" t="s">
        <v>5</v>
      </c>
      <c r="U162" s="41" t="s">
        <v>43</v>
      </c>
      <c r="V162" s="152">
        <v>0</v>
      </c>
      <c r="W162" s="152">
        <f t="shared" si="9"/>
        <v>0</v>
      </c>
      <c r="X162" s="152">
        <v>0</v>
      </c>
      <c r="Y162" s="152">
        <f t="shared" si="10"/>
        <v>0</v>
      </c>
      <c r="Z162" s="152">
        <v>0</v>
      </c>
      <c r="AA162" s="153">
        <f t="shared" si="11"/>
        <v>0</v>
      </c>
      <c r="AR162" s="19" t="s">
        <v>262</v>
      </c>
      <c r="AT162" s="19" t="s">
        <v>214</v>
      </c>
      <c r="AU162" s="19" t="s">
        <v>91</v>
      </c>
      <c r="AY162" s="19" t="s">
        <v>206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9" t="s">
        <v>87</v>
      </c>
      <c r="BK162" s="155">
        <f t="shared" si="17"/>
        <v>0</v>
      </c>
      <c r="BL162" s="19" t="s">
        <v>235</v>
      </c>
      <c r="BM162" s="19" t="s">
        <v>1141</v>
      </c>
    </row>
    <row r="163" spans="2:65" s="1" customFormat="1" ht="16.5" customHeight="1" x14ac:dyDescent="0.3">
      <c r="B163" s="145"/>
      <c r="C163" s="156" t="s">
        <v>319</v>
      </c>
      <c r="D163" s="156" t="s">
        <v>214</v>
      </c>
      <c r="E163" s="157" t="s">
        <v>1142</v>
      </c>
      <c r="F163" s="236" t="s">
        <v>1143</v>
      </c>
      <c r="G163" s="236"/>
      <c r="H163" s="236"/>
      <c r="I163" s="236"/>
      <c r="J163" s="158" t="s">
        <v>372</v>
      </c>
      <c r="K163" s="159">
        <v>70</v>
      </c>
      <c r="L163" s="237"/>
      <c r="M163" s="237"/>
      <c r="N163" s="238"/>
      <c r="O163" s="235"/>
      <c r="P163" s="235"/>
      <c r="Q163" s="235"/>
      <c r="R163" s="150"/>
      <c r="T163" s="151" t="s">
        <v>5</v>
      </c>
      <c r="U163" s="41" t="s">
        <v>43</v>
      </c>
      <c r="V163" s="152">
        <v>0</v>
      </c>
      <c r="W163" s="152">
        <f t="shared" si="9"/>
        <v>0</v>
      </c>
      <c r="X163" s="152">
        <v>0</v>
      </c>
      <c r="Y163" s="152">
        <f t="shared" si="10"/>
        <v>0</v>
      </c>
      <c r="Z163" s="152">
        <v>0</v>
      </c>
      <c r="AA163" s="153">
        <f t="shared" si="11"/>
        <v>0</v>
      </c>
      <c r="AR163" s="19" t="s">
        <v>262</v>
      </c>
      <c r="AT163" s="19" t="s">
        <v>214</v>
      </c>
      <c r="AU163" s="19" t="s">
        <v>91</v>
      </c>
      <c r="AY163" s="19" t="s">
        <v>206</v>
      </c>
      <c r="BE163" s="154">
        <f t="shared" si="12"/>
        <v>0</v>
      </c>
      <c r="BF163" s="154">
        <f t="shared" si="13"/>
        <v>0</v>
      </c>
      <c r="BG163" s="154">
        <f t="shared" si="14"/>
        <v>0</v>
      </c>
      <c r="BH163" s="154">
        <f t="shared" si="15"/>
        <v>0</v>
      </c>
      <c r="BI163" s="154">
        <f t="shared" si="16"/>
        <v>0</v>
      </c>
      <c r="BJ163" s="19" t="s">
        <v>87</v>
      </c>
      <c r="BK163" s="155">
        <f t="shared" si="17"/>
        <v>0</v>
      </c>
      <c r="BL163" s="19" t="s">
        <v>235</v>
      </c>
      <c r="BM163" s="19" t="s">
        <v>1144</v>
      </c>
    </row>
    <row r="164" spans="2:65" s="1" customFormat="1" ht="16.5" customHeight="1" x14ac:dyDescent="0.3">
      <c r="B164" s="145"/>
      <c r="C164" s="156" t="s">
        <v>266</v>
      </c>
      <c r="D164" s="156" t="s">
        <v>214</v>
      </c>
      <c r="E164" s="157" t="s">
        <v>1145</v>
      </c>
      <c r="F164" s="236" t="s">
        <v>1146</v>
      </c>
      <c r="G164" s="236"/>
      <c r="H164" s="236"/>
      <c r="I164" s="236"/>
      <c r="J164" s="158" t="s">
        <v>372</v>
      </c>
      <c r="K164" s="159">
        <v>44</v>
      </c>
      <c r="L164" s="237"/>
      <c r="M164" s="237"/>
      <c r="N164" s="238"/>
      <c r="O164" s="235"/>
      <c r="P164" s="235"/>
      <c r="Q164" s="235"/>
      <c r="R164" s="150"/>
      <c r="T164" s="151" t="s">
        <v>5</v>
      </c>
      <c r="U164" s="41" t="s">
        <v>43</v>
      </c>
      <c r="V164" s="152">
        <v>0</v>
      </c>
      <c r="W164" s="152">
        <f t="shared" si="9"/>
        <v>0</v>
      </c>
      <c r="X164" s="152">
        <v>0</v>
      </c>
      <c r="Y164" s="152">
        <f t="shared" si="10"/>
        <v>0</v>
      </c>
      <c r="Z164" s="152">
        <v>0</v>
      </c>
      <c r="AA164" s="153">
        <f t="shared" si="11"/>
        <v>0</v>
      </c>
      <c r="AR164" s="19" t="s">
        <v>262</v>
      </c>
      <c r="AT164" s="19" t="s">
        <v>214</v>
      </c>
      <c r="AU164" s="19" t="s">
        <v>91</v>
      </c>
      <c r="AY164" s="19" t="s">
        <v>206</v>
      </c>
      <c r="BE164" s="154">
        <f t="shared" si="12"/>
        <v>0</v>
      </c>
      <c r="BF164" s="154">
        <f t="shared" si="13"/>
        <v>0</v>
      </c>
      <c r="BG164" s="154">
        <f t="shared" si="14"/>
        <v>0</v>
      </c>
      <c r="BH164" s="154">
        <f t="shared" si="15"/>
        <v>0</v>
      </c>
      <c r="BI164" s="154">
        <f t="shared" si="16"/>
        <v>0</v>
      </c>
      <c r="BJ164" s="19" t="s">
        <v>87</v>
      </c>
      <c r="BK164" s="155">
        <f t="shared" si="17"/>
        <v>0</v>
      </c>
      <c r="BL164" s="19" t="s">
        <v>235</v>
      </c>
      <c r="BM164" s="19" t="s">
        <v>1147</v>
      </c>
    </row>
    <row r="165" spans="2:65" s="1" customFormat="1" ht="16.5" customHeight="1" x14ac:dyDescent="0.3">
      <c r="B165" s="145"/>
      <c r="C165" s="156" t="s">
        <v>326</v>
      </c>
      <c r="D165" s="156" t="s">
        <v>214</v>
      </c>
      <c r="E165" s="157" t="s">
        <v>1148</v>
      </c>
      <c r="F165" s="236" t="s">
        <v>1149</v>
      </c>
      <c r="G165" s="236"/>
      <c r="H165" s="236"/>
      <c r="I165" s="236"/>
      <c r="J165" s="158" t="s">
        <v>372</v>
      </c>
      <c r="K165" s="159">
        <v>36</v>
      </c>
      <c r="L165" s="237"/>
      <c r="M165" s="237"/>
      <c r="N165" s="238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9"/>
        <v>0</v>
      </c>
      <c r="X165" s="152">
        <v>0</v>
      </c>
      <c r="Y165" s="152">
        <f t="shared" si="10"/>
        <v>0</v>
      </c>
      <c r="Z165" s="152">
        <v>0</v>
      </c>
      <c r="AA165" s="153">
        <f t="shared" si="11"/>
        <v>0</v>
      </c>
      <c r="AR165" s="19" t="s">
        <v>262</v>
      </c>
      <c r="AT165" s="19" t="s">
        <v>214</v>
      </c>
      <c r="AU165" s="19" t="s">
        <v>91</v>
      </c>
      <c r="AY165" s="19" t="s">
        <v>206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9" t="s">
        <v>87</v>
      </c>
      <c r="BK165" s="155">
        <f t="shared" si="17"/>
        <v>0</v>
      </c>
      <c r="BL165" s="19" t="s">
        <v>235</v>
      </c>
      <c r="BM165" s="19" t="s">
        <v>1150</v>
      </c>
    </row>
    <row r="166" spans="2:65" s="1" customFormat="1" ht="25.5" customHeight="1" x14ac:dyDescent="0.3">
      <c r="B166" s="145"/>
      <c r="C166" s="156" t="s">
        <v>269</v>
      </c>
      <c r="D166" s="156" t="s">
        <v>214</v>
      </c>
      <c r="E166" s="157" t="s">
        <v>1151</v>
      </c>
      <c r="F166" s="236" t="s">
        <v>1152</v>
      </c>
      <c r="G166" s="236"/>
      <c r="H166" s="236"/>
      <c r="I166" s="236"/>
      <c r="J166" s="158" t="s">
        <v>372</v>
      </c>
      <c r="K166" s="159">
        <v>40</v>
      </c>
      <c r="L166" s="237"/>
      <c r="M166" s="237"/>
      <c r="N166" s="238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 t="shared" si="9"/>
        <v>0</v>
      </c>
      <c r="X166" s="152">
        <v>0</v>
      </c>
      <c r="Y166" s="152">
        <f t="shared" si="10"/>
        <v>0</v>
      </c>
      <c r="Z166" s="152">
        <v>0</v>
      </c>
      <c r="AA166" s="153">
        <f t="shared" si="11"/>
        <v>0</v>
      </c>
      <c r="AR166" s="19" t="s">
        <v>262</v>
      </c>
      <c r="AT166" s="19" t="s">
        <v>214</v>
      </c>
      <c r="AU166" s="19" t="s">
        <v>91</v>
      </c>
      <c r="AY166" s="19" t="s">
        <v>206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9" t="s">
        <v>87</v>
      </c>
      <c r="BK166" s="155">
        <f t="shared" si="17"/>
        <v>0</v>
      </c>
      <c r="BL166" s="19" t="s">
        <v>235</v>
      </c>
      <c r="BM166" s="19" t="s">
        <v>1153</v>
      </c>
    </row>
    <row r="167" spans="2:65" s="1" customFormat="1" ht="25.5" customHeight="1" x14ac:dyDescent="0.3">
      <c r="B167" s="145"/>
      <c r="C167" s="156" t="s">
        <v>334</v>
      </c>
      <c r="D167" s="156" t="s">
        <v>214</v>
      </c>
      <c r="E167" s="157" t="s">
        <v>1154</v>
      </c>
      <c r="F167" s="236" t="s">
        <v>1155</v>
      </c>
      <c r="G167" s="236"/>
      <c r="H167" s="236"/>
      <c r="I167" s="236"/>
      <c r="J167" s="158" t="s">
        <v>372</v>
      </c>
      <c r="K167" s="159">
        <v>10</v>
      </c>
      <c r="L167" s="237"/>
      <c r="M167" s="237"/>
      <c r="N167" s="238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 t="shared" si="9"/>
        <v>0</v>
      </c>
      <c r="X167" s="152">
        <v>0</v>
      </c>
      <c r="Y167" s="152">
        <f t="shared" si="10"/>
        <v>0</v>
      </c>
      <c r="Z167" s="152">
        <v>0</v>
      </c>
      <c r="AA167" s="153">
        <f t="shared" si="11"/>
        <v>0</v>
      </c>
      <c r="AR167" s="19" t="s">
        <v>262</v>
      </c>
      <c r="AT167" s="19" t="s">
        <v>214</v>
      </c>
      <c r="AU167" s="19" t="s">
        <v>91</v>
      </c>
      <c r="AY167" s="19" t="s">
        <v>206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9" t="s">
        <v>87</v>
      </c>
      <c r="BK167" s="155">
        <f t="shared" si="17"/>
        <v>0</v>
      </c>
      <c r="BL167" s="19" t="s">
        <v>235</v>
      </c>
      <c r="BM167" s="19" t="s">
        <v>1156</v>
      </c>
    </row>
    <row r="168" spans="2:65" s="1" customFormat="1" ht="25.5" customHeight="1" x14ac:dyDescent="0.3">
      <c r="B168" s="145"/>
      <c r="C168" s="156" t="s">
        <v>273</v>
      </c>
      <c r="D168" s="156" t="s">
        <v>214</v>
      </c>
      <c r="E168" s="157" t="s">
        <v>1157</v>
      </c>
      <c r="F168" s="236" t="s">
        <v>1158</v>
      </c>
      <c r="G168" s="236"/>
      <c r="H168" s="236"/>
      <c r="I168" s="236"/>
      <c r="J168" s="158" t="s">
        <v>372</v>
      </c>
      <c r="K168" s="159">
        <v>25</v>
      </c>
      <c r="L168" s="237"/>
      <c r="M168" s="237"/>
      <c r="N168" s="238"/>
      <c r="O168" s="235"/>
      <c r="P168" s="235"/>
      <c r="Q168" s="235"/>
      <c r="R168" s="150"/>
      <c r="T168" s="151" t="s">
        <v>5</v>
      </c>
      <c r="U168" s="41" t="s">
        <v>43</v>
      </c>
      <c r="V168" s="152">
        <v>0</v>
      </c>
      <c r="W168" s="152">
        <f t="shared" si="9"/>
        <v>0</v>
      </c>
      <c r="X168" s="152">
        <v>0</v>
      </c>
      <c r="Y168" s="152">
        <f t="shared" si="10"/>
        <v>0</v>
      </c>
      <c r="Z168" s="152">
        <v>0</v>
      </c>
      <c r="AA168" s="153">
        <f t="shared" si="11"/>
        <v>0</v>
      </c>
      <c r="AR168" s="19" t="s">
        <v>262</v>
      </c>
      <c r="AT168" s="19" t="s">
        <v>214</v>
      </c>
      <c r="AU168" s="19" t="s">
        <v>91</v>
      </c>
      <c r="AY168" s="19" t="s">
        <v>206</v>
      </c>
      <c r="BE168" s="154">
        <f t="shared" si="12"/>
        <v>0</v>
      </c>
      <c r="BF168" s="154">
        <f t="shared" si="13"/>
        <v>0</v>
      </c>
      <c r="BG168" s="154">
        <f t="shared" si="14"/>
        <v>0</v>
      </c>
      <c r="BH168" s="154">
        <f t="shared" si="15"/>
        <v>0</v>
      </c>
      <c r="BI168" s="154">
        <f t="shared" si="16"/>
        <v>0</v>
      </c>
      <c r="BJ168" s="19" t="s">
        <v>87</v>
      </c>
      <c r="BK168" s="155">
        <f t="shared" si="17"/>
        <v>0</v>
      </c>
      <c r="BL168" s="19" t="s">
        <v>235</v>
      </c>
      <c r="BM168" s="19" t="s">
        <v>1159</v>
      </c>
    </row>
    <row r="169" spans="2:65" s="1" customFormat="1" ht="25.5" customHeight="1" x14ac:dyDescent="0.3">
      <c r="B169" s="145"/>
      <c r="C169" s="156" t="s">
        <v>341</v>
      </c>
      <c r="D169" s="156" t="s">
        <v>214</v>
      </c>
      <c r="E169" s="157" t="s">
        <v>1160</v>
      </c>
      <c r="F169" s="236" t="s">
        <v>1161</v>
      </c>
      <c r="G169" s="236"/>
      <c r="H169" s="236"/>
      <c r="I169" s="236"/>
      <c r="J169" s="158" t="s">
        <v>372</v>
      </c>
      <c r="K169" s="159">
        <v>150</v>
      </c>
      <c r="L169" s="237"/>
      <c r="M169" s="237"/>
      <c r="N169" s="238"/>
      <c r="O169" s="235"/>
      <c r="P169" s="235"/>
      <c r="Q169" s="235"/>
      <c r="R169" s="150"/>
      <c r="T169" s="151" t="s">
        <v>5</v>
      </c>
      <c r="U169" s="41" t="s">
        <v>43</v>
      </c>
      <c r="V169" s="152">
        <v>0</v>
      </c>
      <c r="W169" s="152">
        <f t="shared" si="9"/>
        <v>0</v>
      </c>
      <c r="X169" s="152">
        <v>0</v>
      </c>
      <c r="Y169" s="152">
        <f t="shared" si="10"/>
        <v>0</v>
      </c>
      <c r="Z169" s="152">
        <v>0</v>
      </c>
      <c r="AA169" s="153">
        <f t="shared" si="11"/>
        <v>0</v>
      </c>
      <c r="AR169" s="19" t="s">
        <v>262</v>
      </c>
      <c r="AT169" s="19" t="s">
        <v>214</v>
      </c>
      <c r="AU169" s="19" t="s">
        <v>91</v>
      </c>
      <c r="AY169" s="19" t="s">
        <v>206</v>
      </c>
      <c r="BE169" s="154">
        <f t="shared" si="12"/>
        <v>0</v>
      </c>
      <c r="BF169" s="154">
        <f t="shared" si="13"/>
        <v>0</v>
      </c>
      <c r="BG169" s="154">
        <f t="shared" si="14"/>
        <v>0</v>
      </c>
      <c r="BH169" s="154">
        <f t="shared" si="15"/>
        <v>0</v>
      </c>
      <c r="BI169" s="154">
        <f t="shared" si="16"/>
        <v>0</v>
      </c>
      <c r="BJ169" s="19" t="s">
        <v>87</v>
      </c>
      <c r="BK169" s="155">
        <f t="shared" si="17"/>
        <v>0</v>
      </c>
      <c r="BL169" s="19" t="s">
        <v>235</v>
      </c>
      <c r="BM169" s="19" t="s">
        <v>1162</v>
      </c>
    </row>
    <row r="170" spans="2:65" s="1" customFormat="1" ht="25.5" customHeight="1" x14ac:dyDescent="0.3">
      <c r="B170" s="145"/>
      <c r="C170" s="156" t="s">
        <v>276</v>
      </c>
      <c r="D170" s="156" t="s">
        <v>214</v>
      </c>
      <c r="E170" s="157" t="s">
        <v>1163</v>
      </c>
      <c r="F170" s="236" t="s">
        <v>1164</v>
      </c>
      <c r="G170" s="236"/>
      <c r="H170" s="236"/>
      <c r="I170" s="236"/>
      <c r="J170" s="158" t="s">
        <v>372</v>
      </c>
      <c r="K170" s="159">
        <v>150</v>
      </c>
      <c r="L170" s="237"/>
      <c r="M170" s="237"/>
      <c r="N170" s="238"/>
      <c r="O170" s="235"/>
      <c r="P170" s="235"/>
      <c r="Q170" s="235"/>
      <c r="R170" s="150"/>
      <c r="T170" s="151" t="s">
        <v>5</v>
      </c>
      <c r="U170" s="41" t="s">
        <v>43</v>
      </c>
      <c r="V170" s="152">
        <v>0</v>
      </c>
      <c r="W170" s="152">
        <f t="shared" si="9"/>
        <v>0</v>
      </c>
      <c r="X170" s="152">
        <v>0</v>
      </c>
      <c r="Y170" s="152">
        <f t="shared" si="10"/>
        <v>0</v>
      </c>
      <c r="Z170" s="152">
        <v>0</v>
      </c>
      <c r="AA170" s="153">
        <f t="shared" si="11"/>
        <v>0</v>
      </c>
      <c r="AR170" s="19" t="s">
        <v>262</v>
      </c>
      <c r="AT170" s="19" t="s">
        <v>214</v>
      </c>
      <c r="AU170" s="19" t="s">
        <v>91</v>
      </c>
      <c r="AY170" s="19" t="s">
        <v>206</v>
      </c>
      <c r="BE170" s="154">
        <f t="shared" si="12"/>
        <v>0</v>
      </c>
      <c r="BF170" s="154">
        <f t="shared" si="13"/>
        <v>0</v>
      </c>
      <c r="BG170" s="154">
        <f t="shared" si="14"/>
        <v>0</v>
      </c>
      <c r="BH170" s="154">
        <f t="shared" si="15"/>
        <v>0</v>
      </c>
      <c r="BI170" s="154">
        <f t="shared" si="16"/>
        <v>0</v>
      </c>
      <c r="BJ170" s="19" t="s">
        <v>87</v>
      </c>
      <c r="BK170" s="155">
        <f t="shared" si="17"/>
        <v>0</v>
      </c>
      <c r="BL170" s="19" t="s">
        <v>235</v>
      </c>
      <c r="BM170" s="19" t="s">
        <v>1165</v>
      </c>
    </row>
    <row r="171" spans="2:65" s="1" customFormat="1" ht="25.5" customHeight="1" x14ac:dyDescent="0.3">
      <c r="B171" s="145"/>
      <c r="C171" s="156" t="s">
        <v>348</v>
      </c>
      <c r="D171" s="156" t="s">
        <v>214</v>
      </c>
      <c r="E171" s="157" t="s">
        <v>1166</v>
      </c>
      <c r="F171" s="236" t="s">
        <v>1167</v>
      </c>
      <c r="G171" s="236"/>
      <c r="H171" s="236"/>
      <c r="I171" s="236"/>
      <c r="J171" s="158" t="s">
        <v>372</v>
      </c>
      <c r="K171" s="159">
        <v>220</v>
      </c>
      <c r="L171" s="237"/>
      <c r="M171" s="237"/>
      <c r="N171" s="238"/>
      <c r="O171" s="235"/>
      <c r="P171" s="235"/>
      <c r="Q171" s="235"/>
      <c r="R171" s="150"/>
      <c r="T171" s="151" t="s">
        <v>5</v>
      </c>
      <c r="U171" s="41" t="s">
        <v>43</v>
      </c>
      <c r="V171" s="152">
        <v>0</v>
      </c>
      <c r="W171" s="152">
        <f t="shared" si="9"/>
        <v>0</v>
      </c>
      <c r="X171" s="152">
        <v>0</v>
      </c>
      <c r="Y171" s="152">
        <f t="shared" si="10"/>
        <v>0</v>
      </c>
      <c r="Z171" s="152">
        <v>0</v>
      </c>
      <c r="AA171" s="153">
        <f t="shared" si="11"/>
        <v>0</v>
      </c>
      <c r="AR171" s="19" t="s">
        <v>262</v>
      </c>
      <c r="AT171" s="19" t="s">
        <v>214</v>
      </c>
      <c r="AU171" s="19" t="s">
        <v>91</v>
      </c>
      <c r="AY171" s="19" t="s">
        <v>206</v>
      </c>
      <c r="BE171" s="154">
        <f t="shared" si="12"/>
        <v>0</v>
      </c>
      <c r="BF171" s="154">
        <f t="shared" si="13"/>
        <v>0</v>
      </c>
      <c r="BG171" s="154">
        <f t="shared" si="14"/>
        <v>0</v>
      </c>
      <c r="BH171" s="154">
        <f t="shared" si="15"/>
        <v>0</v>
      </c>
      <c r="BI171" s="154">
        <f t="shared" si="16"/>
        <v>0</v>
      </c>
      <c r="BJ171" s="19" t="s">
        <v>87</v>
      </c>
      <c r="BK171" s="155">
        <f t="shared" si="17"/>
        <v>0</v>
      </c>
      <c r="BL171" s="19" t="s">
        <v>235</v>
      </c>
      <c r="BM171" s="19" t="s">
        <v>1168</v>
      </c>
    </row>
    <row r="172" spans="2:65" s="1" customFormat="1" ht="25.5" customHeight="1" x14ac:dyDescent="0.3">
      <c r="B172" s="145"/>
      <c r="C172" s="156" t="s">
        <v>280</v>
      </c>
      <c r="D172" s="156" t="s">
        <v>214</v>
      </c>
      <c r="E172" s="157" t="s">
        <v>1169</v>
      </c>
      <c r="F172" s="236" t="s">
        <v>1170</v>
      </c>
      <c r="G172" s="236"/>
      <c r="H172" s="236"/>
      <c r="I172" s="236"/>
      <c r="J172" s="158" t="s">
        <v>372</v>
      </c>
      <c r="K172" s="159">
        <v>220</v>
      </c>
      <c r="L172" s="237"/>
      <c r="M172" s="237"/>
      <c r="N172" s="238"/>
      <c r="O172" s="235"/>
      <c r="P172" s="235"/>
      <c r="Q172" s="235"/>
      <c r="R172" s="150"/>
      <c r="T172" s="151" t="s">
        <v>5</v>
      </c>
      <c r="U172" s="41" t="s">
        <v>43</v>
      </c>
      <c r="V172" s="152">
        <v>0</v>
      </c>
      <c r="W172" s="152">
        <f t="shared" si="9"/>
        <v>0</v>
      </c>
      <c r="X172" s="152">
        <v>0</v>
      </c>
      <c r="Y172" s="152">
        <f t="shared" si="10"/>
        <v>0</v>
      </c>
      <c r="Z172" s="152">
        <v>0</v>
      </c>
      <c r="AA172" s="153">
        <f t="shared" si="11"/>
        <v>0</v>
      </c>
      <c r="AR172" s="19" t="s">
        <v>262</v>
      </c>
      <c r="AT172" s="19" t="s">
        <v>214</v>
      </c>
      <c r="AU172" s="19" t="s">
        <v>91</v>
      </c>
      <c r="AY172" s="19" t="s">
        <v>206</v>
      </c>
      <c r="BE172" s="154">
        <f t="shared" si="12"/>
        <v>0</v>
      </c>
      <c r="BF172" s="154">
        <f t="shared" si="13"/>
        <v>0</v>
      </c>
      <c r="BG172" s="154">
        <f t="shared" si="14"/>
        <v>0</v>
      </c>
      <c r="BH172" s="154">
        <f t="shared" si="15"/>
        <v>0</v>
      </c>
      <c r="BI172" s="154">
        <f t="shared" si="16"/>
        <v>0</v>
      </c>
      <c r="BJ172" s="19" t="s">
        <v>87</v>
      </c>
      <c r="BK172" s="155">
        <f t="shared" si="17"/>
        <v>0</v>
      </c>
      <c r="BL172" s="19" t="s">
        <v>235</v>
      </c>
      <c r="BM172" s="19" t="s">
        <v>1171</v>
      </c>
    </row>
    <row r="173" spans="2:65" s="1" customFormat="1" ht="25.5" customHeight="1" x14ac:dyDescent="0.3">
      <c r="B173" s="145"/>
      <c r="C173" s="156" t="s">
        <v>355</v>
      </c>
      <c r="D173" s="156" t="s">
        <v>214</v>
      </c>
      <c r="E173" s="157" t="s">
        <v>1172</v>
      </c>
      <c r="F173" s="236" t="s">
        <v>1173</v>
      </c>
      <c r="G173" s="236"/>
      <c r="H173" s="236"/>
      <c r="I173" s="236"/>
      <c r="J173" s="158" t="s">
        <v>372</v>
      </c>
      <c r="K173" s="159">
        <v>130</v>
      </c>
      <c r="L173" s="237"/>
      <c r="M173" s="237"/>
      <c r="N173" s="238"/>
      <c r="O173" s="235"/>
      <c r="P173" s="235"/>
      <c r="Q173" s="235"/>
      <c r="R173" s="150"/>
      <c r="T173" s="151" t="s">
        <v>5</v>
      </c>
      <c r="U173" s="41" t="s">
        <v>43</v>
      </c>
      <c r="V173" s="152">
        <v>0</v>
      </c>
      <c r="W173" s="152">
        <f t="shared" ref="W173:W190" si="18">V173*K173</f>
        <v>0</v>
      </c>
      <c r="X173" s="152">
        <v>0</v>
      </c>
      <c r="Y173" s="152">
        <f t="shared" ref="Y173:Y190" si="19">X173*K173</f>
        <v>0</v>
      </c>
      <c r="Z173" s="152">
        <v>0</v>
      </c>
      <c r="AA173" s="153">
        <f t="shared" ref="AA173:AA190" si="20">Z173*K173</f>
        <v>0</v>
      </c>
      <c r="AR173" s="19" t="s">
        <v>262</v>
      </c>
      <c r="AT173" s="19" t="s">
        <v>214</v>
      </c>
      <c r="AU173" s="19" t="s">
        <v>91</v>
      </c>
      <c r="AY173" s="19" t="s">
        <v>206</v>
      </c>
      <c r="BE173" s="154">
        <f t="shared" ref="BE173:BE190" si="21">IF(U173="základná",N173,0)</f>
        <v>0</v>
      </c>
      <c r="BF173" s="154">
        <f t="shared" ref="BF173:BF190" si="22">IF(U173="znížená",N173,0)</f>
        <v>0</v>
      </c>
      <c r="BG173" s="154">
        <f t="shared" ref="BG173:BG190" si="23">IF(U173="zákl. prenesená",N173,0)</f>
        <v>0</v>
      </c>
      <c r="BH173" s="154">
        <f t="shared" ref="BH173:BH190" si="24">IF(U173="zníž. prenesená",N173,0)</f>
        <v>0</v>
      </c>
      <c r="BI173" s="154">
        <f t="shared" ref="BI173:BI190" si="25">IF(U173="nulová",N173,0)</f>
        <v>0</v>
      </c>
      <c r="BJ173" s="19" t="s">
        <v>87</v>
      </c>
      <c r="BK173" s="155">
        <f t="shared" ref="BK173:BK190" si="26">ROUND(L173*K173,3)</f>
        <v>0</v>
      </c>
      <c r="BL173" s="19" t="s">
        <v>235</v>
      </c>
      <c r="BM173" s="19" t="s">
        <v>1174</v>
      </c>
    </row>
    <row r="174" spans="2:65" s="1" customFormat="1" ht="25.5" customHeight="1" x14ac:dyDescent="0.3">
      <c r="B174" s="145"/>
      <c r="C174" s="156" t="s">
        <v>283</v>
      </c>
      <c r="D174" s="156" t="s">
        <v>214</v>
      </c>
      <c r="E174" s="157" t="s">
        <v>1175</v>
      </c>
      <c r="F174" s="236" t="s">
        <v>1176</v>
      </c>
      <c r="G174" s="236"/>
      <c r="H174" s="236"/>
      <c r="I174" s="236"/>
      <c r="J174" s="158" t="s">
        <v>372</v>
      </c>
      <c r="K174" s="159">
        <v>130</v>
      </c>
      <c r="L174" s="237"/>
      <c r="M174" s="237"/>
      <c r="N174" s="238"/>
      <c r="O174" s="235"/>
      <c r="P174" s="235"/>
      <c r="Q174" s="235"/>
      <c r="R174" s="150"/>
      <c r="T174" s="151" t="s">
        <v>5</v>
      </c>
      <c r="U174" s="41" t="s">
        <v>43</v>
      </c>
      <c r="V174" s="152">
        <v>0</v>
      </c>
      <c r="W174" s="152">
        <f t="shared" si="18"/>
        <v>0</v>
      </c>
      <c r="X174" s="152">
        <v>0</v>
      </c>
      <c r="Y174" s="152">
        <f t="shared" si="19"/>
        <v>0</v>
      </c>
      <c r="Z174" s="152">
        <v>0</v>
      </c>
      <c r="AA174" s="153">
        <f t="shared" si="20"/>
        <v>0</v>
      </c>
      <c r="AR174" s="19" t="s">
        <v>262</v>
      </c>
      <c r="AT174" s="19" t="s">
        <v>214</v>
      </c>
      <c r="AU174" s="19" t="s">
        <v>91</v>
      </c>
      <c r="AY174" s="19" t="s">
        <v>206</v>
      </c>
      <c r="BE174" s="154">
        <f t="shared" si="21"/>
        <v>0</v>
      </c>
      <c r="BF174" s="154">
        <f t="shared" si="22"/>
        <v>0</v>
      </c>
      <c r="BG174" s="154">
        <f t="shared" si="23"/>
        <v>0</v>
      </c>
      <c r="BH174" s="154">
        <f t="shared" si="24"/>
        <v>0</v>
      </c>
      <c r="BI174" s="154">
        <f t="shared" si="25"/>
        <v>0</v>
      </c>
      <c r="BJ174" s="19" t="s">
        <v>87</v>
      </c>
      <c r="BK174" s="155">
        <f t="shared" si="26"/>
        <v>0</v>
      </c>
      <c r="BL174" s="19" t="s">
        <v>235</v>
      </c>
      <c r="BM174" s="19" t="s">
        <v>1177</v>
      </c>
    </row>
    <row r="175" spans="2:65" s="1" customFormat="1" ht="25.5" customHeight="1" x14ac:dyDescent="0.3">
      <c r="B175" s="145"/>
      <c r="C175" s="156" t="s">
        <v>362</v>
      </c>
      <c r="D175" s="156" t="s">
        <v>214</v>
      </c>
      <c r="E175" s="157" t="s">
        <v>1178</v>
      </c>
      <c r="F175" s="236" t="s">
        <v>1179</v>
      </c>
      <c r="G175" s="236"/>
      <c r="H175" s="236"/>
      <c r="I175" s="236"/>
      <c r="J175" s="158" t="s">
        <v>372</v>
      </c>
      <c r="K175" s="159">
        <v>180</v>
      </c>
      <c r="L175" s="237"/>
      <c r="M175" s="237"/>
      <c r="N175" s="238"/>
      <c r="O175" s="235"/>
      <c r="P175" s="235"/>
      <c r="Q175" s="235"/>
      <c r="R175" s="150"/>
      <c r="T175" s="151" t="s">
        <v>5</v>
      </c>
      <c r="U175" s="41" t="s">
        <v>43</v>
      </c>
      <c r="V175" s="152">
        <v>0</v>
      </c>
      <c r="W175" s="152">
        <f t="shared" si="18"/>
        <v>0</v>
      </c>
      <c r="X175" s="152">
        <v>0</v>
      </c>
      <c r="Y175" s="152">
        <f t="shared" si="19"/>
        <v>0</v>
      </c>
      <c r="Z175" s="152">
        <v>0</v>
      </c>
      <c r="AA175" s="153">
        <f t="shared" si="20"/>
        <v>0</v>
      </c>
      <c r="AR175" s="19" t="s">
        <v>262</v>
      </c>
      <c r="AT175" s="19" t="s">
        <v>214</v>
      </c>
      <c r="AU175" s="19" t="s">
        <v>91</v>
      </c>
      <c r="AY175" s="19" t="s">
        <v>206</v>
      </c>
      <c r="BE175" s="154">
        <f t="shared" si="21"/>
        <v>0</v>
      </c>
      <c r="BF175" s="154">
        <f t="shared" si="22"/>
        <v>0</v>
      </c>
      <c r="BG175" s="154">
        <f t="shared" si="23"/>
        <v>0</v>
      </c>
      <c r="BH175" s="154">
        <f t="shared" si="24"/>
        <v>0</v>
      </c>
      <c r="BI175" s="154">
        <f t="shared" si="25"/>
        <v>0</v>
      </c>
      <c r="BJ175" s="19" t="s">
        <v>87</v>
      </c>
      <c r="BK175" s="155">
        <f t="shared" si="26"/>
        <v>0</v>
      </c>
      <c r="BL175" s="19" t="s">
        <v>235</v>
      </c>
      <c r="BM175" s="19" t="s">
        <v>1180</v>
      </c>
    </row>
    <row r="176" spans="2:65" s="1" customFormat="1" ht="25.5" customHeight="1" x14ac:dyDescent="0.3">
      <c r="B176" s="145"/>
      <c r="C176" s="156" t="s">
        <v>287</v>
      </c>
      <c r="D176" s="156" t="s">
        <v>214</v>
      </c>
      <c r="E176" s="157" t="s">
        <v>1181</v>
      </c>
      <c r="F176" s="236" t="s">
        <v>1182</v>
      </c>
      <c r="G176" s="236"/>
      <c r="H176" s="236"/>
      <c r="I176" s="236"/>
      <c r="J176" s="158" t="s">
        <v>372</v>
      </c>
      <c r="K176" s="159">
        <v>180</v>
      </c>
      <c r="L176" s="237"/>
      <c r="M176" s="237"/>
      <c r="N176" s="238"/>
      <c r="O176" s="235"/>
      <c r="P176" s="235"/>
      <c r="Q176" s="235"/>
      <c r="R176" s="150"/>
      <c r="T176" s="151" t="s">
        <v>5</v>
      </c>
      <c r="U176" s="41" t="s">
        <v>43</v>
      </c>
      <c r="V176" s="152">
        <v>0</v>
      </c>
      <c r="W176" s="152">
        <f t="shared" si="18"/>
        <v>0</v>
      </c>
      <c r="X176" s="152">
        <v>0</v>
      </c>
      <c r="Y176" s="152">
        <f t="shared" si="19"/>
        <v>0</v>
      </c>
      <c r="Z176" s="152">
        <v>0</v>
      </c>
      <c r="AA176" s="153">
        <f t="shared" si="20"/>
        <v>0</v>
      </c>
      <c r="AR176" s="19" t="s">
        <v>262</v>
      </c>
      <c r="AT176" s="19" t="s">
        <v>214</v>
      </c>
      <c r="AU176" s="19" t="s">
        <v>91</v>
      </c>
      <c r="AY176" s="19" t="s">
        <v>206</v>
      </c>
      <c r="BE176" s="154">
        <f t="shared" si="21"/>
        <v>0</v>
      </c>
      <c r="BF176" s="154">
        <f t="shared" si="22"/>
        <v>0</v>
      </c>
      <c r="BG176" s="154">
        <f t="shared" si="23"/>
        <v>0</v>
      </c>
      <c r="BH176" s="154">
        <f t="shared" si="24"/>
        <v>0</v>
      </c>
      <c r="BI176" s="154">
        <f t="shared" si="25"/>
        <v>0</v>
      </c>
      <c r="BJ176" s="19" t="s">
        <v>87</v>
      </c>
      <c r="BK176" s="155">
        <f t="shared" si="26"/>
        <v>0</v>
      </c>
      <c r="BL176" s="19" t="s">
        <v>235</v>
      </c>
      <c r="BM176" s="19" t="s">
        <v>1183</v>
      </c>
    </row>
    <row r="177" spans="2:65" s="1" customFormat="1" ht="25.5" customHeight="1" x14ac:dyDescent="0.3">
      <c r="B177" s="145"/>
      <c r="C177" s="156" t="s">
        <v>369</v>
      </c>
      <c r="D177" s="156" t="s">
        <v>214</v>
      </c>
      <c r="E177" s="157" t="s">
        <v>1184</v>
      </c>
      <c r="F177" s="236" t="s">
        <v>1185</v>
      </c>
      <c r="G177" s="236"/>
      <c r="H177" s="236"/>
      <c r="I177" s="236"/>
      <c r="J177" s="158" t="s">
        <v>372</v>
      </c>
      <c r="K177" s="159">
        <v>120</v>
      </c>
      <c r="L177" s="237"/>
      <c r="M177" s="237"/>
      <c r="N177" s="238"/>
      <c r="O177" s="235"/>
      <c r="P177" s="235"/>
      <c r="Q177" s="235"/>
      <c r="R177" s="150"/>
      <c r="T177" s="151" t="s">
        <v>5</v>
      </c>
      <c r="U177" s="41" t="s">
        <v>43</v>
      </c>
      <c r="V177" s="152">
        <v>0</v>
      </c>
      <c r="W177" s="152">
        <f t="shared" si="18"/>
        <v>0</v>
      </c>
      <c r="X177" s="152">
        <v>0</v>
      </c>
      <c r="Y177" s="152">
        <f t="shared" si="19"/>
        <v>0</v>
      </c>
      <c r="Z177" s="152">
        <v>0</v>
      </c>
      <c r="AA177" s="153">
        <f t="shared" si="20"/>
        <v>0</v>
      </c>
      <c r="AR177" s="19" t="s">
        <v>262</v>
      </c>
      <c r="AT177" s="19" t="s">
        <v>214</v>
      </c>
      <c r="AU177" s="19" t="s">
        <v>91</v>
      </c>
      <c r="AY177" s="19" t="s">
        <v>206</v>
      </c>
      <c r="BE177" s="154">
        <f t="shared" si="21"/>
        <v>0</v>
      </c>
      <c r="BF177" s="154">
        <f t="shared" si="22"/>
        <v>0</v>
      </c>
      <c r="BG177" s="154">
        <f t="shared" si="23"/>
        <v>0</v>
      </c>
      <c r="BH177" s="154">
        <f t="shared" si="24"/>
        <v>0</v>
      </c>
      <c r="BI177" s="154">
        <f t="shared" si="25"/>
        <v>0</v>
      </c>
      <c r="BJ177" s="19" t="s">
        <v>87</v>
      </c>
      <c r="BK177" s="155">
        <f t="shared" si="26"/>
        <v>0</v>
      </c>
      <c r="BL177" s="19" t="s">
        <v>235</v>
      </c>
      <c r="BM177" s="19" t="s">
        <v>1186</v>
      </c>
    </row>
    <row r="178" spans="2:65" s="1" customFormat="1" ht="25.5" customHeight="1" x14ac:dyDescent="0.3">
      <c r="B178" s="145"/>
      <c r="C178" s="156" t="s">
        <v>290</v>
      </c>
      <c r="D178" s="156" t="s">
        <v>214</v>
      </c>
      <c r="E178" s="157" t="s">
        <v>1187</v>
      </c>
      <c r="F178" s="236" t="s">
        <v>1188</v>
      </c>
      <c r="G178" s="236"/>
      <c r="H178" s="236"/>
      <c r="I178" s="236"/>
      <c r="J178" s="158" t="s">
        <v>372</v>
      </c>
      <c r="K178" s="159">
        <v>120</v>
      </c>
      <c r="L178" s="237"/>
      <c r="M178" s="237"/>
      <c r="N178" s="238"/>
      <c r="O178" s="235"/>
      <c r="P178" s="235"/>
      <c r="Q178" s="235"/>
      <c r="R178" s="150"/>
      <c r="T178" s="151" t="s">
        <v>5</v>
      </c>
      <c r="U178" s="41" t="s">
        <v>43</v>
      </c>
      <c r="V178" s="152">
        <v>0</v>
      </c>
      <c r="W178" s="152">
        <f t="shared" si="18"/>
        <v>0</v>
      </c>
      <c r="X178" s="152">
        <v>0</v>
      </c>
      <c r="Y178" s="152">
        <f t="shared" si="19"/>
        <v>0</v>
      </c>
      <c r="Z178" s="152">
        <v>0</v>
      </c>
      <c r="AA178" s="153">
        <f t="shared" si="20"/>
        <v>0</v>
      </c>
      <c r="AR178" s="19" t="s">
        <v>262</v>
      </c>
      <c r="AT178" s="19" t="s">
        <v>214</v>
      </c>
      <c r="AU178" s="19" t="s">
        <v>91</v>
      </c>
      <c r="AY178" s="19" t="s">
        <v>206</v>
      </c>
      <c r="BE178" s="154">
        <f t="shared" si="21"/>
        <v>0</v>
      </c>
      <c r="BF178" s="154">
        <f t="shared" si="22"/>
        <v>0</v>
      </c>
      <c r="BG178" s="154">
        <f t="shared" si="23"/>
        <v>0</v>
      </c>
      <c r="BH178" s="154">
        <f t="shared" si="24"/>
        <v>0</v>
      </c>
      <c r="BI178" s="154">
        <f t="shared" si="25"/>
        <v>0</v>
      </c>
      <c r="BJ178" s="19" t="s">
        <v>87</v>
      </c>
      <c r="BK178" s="155">
        <f t="shared" si="26"/>
        <v>0</v>
      </c>
      <c r="BL178" s="19" t="s">
        <v>235</v>
      </c>
      <c r="BM178" s="19" t="s">
        <v>1189</v>
      </c>
    </row>
    <row r="179" spans="2:65" s="1" customFormat="1" ht="16.5" customHeight="1" x14ac:dyDescent="0.3">
      <c r="B179" s="145"/>
      <c r="C179" s="156" t="s">
        <v>377</v>
      </c>
      <c r="D179" s="156" t="s">
        <v>214</v>
      </c>
      <c r="E179" s="157" t="s">
        <v>1190</v>
      </c>
      <c r="F179" s="236" t="s">
        <v>1191</v>
      </c>
      <c r="G179" s="236"/>
      <c r="H179" s="236"/>
      <c r="I179" s="236"/>
      <c r="J179" s="158" t="s">
        <v>372</v>
      </c>
      <c r="K179" s="159">
        <v>250</v>
      </c>
      <c r="L179" s="237"/>
      <c r="M179" s="237"/>
      <c r="N179" s="238"/>
      <c r="O179" s="235"/>
      <c r="P179" s="235"/>
      <c r="Q179" s="235"/>
      <c r="R179" s="150"/>
      <c r="T179" s="151" t="s">
        <v>5</v>
      </c>
      <c r="U179" s="41" t="s">
        <v>43</v>
      </c>
      <c r="V179" s="152">
        <v>0</v>
      </c>
      <c r="W179" s="152">
        <f t="shared" si="18"/>
        <v>0</v>
      </c>
      <c r="X179" s="152">
        <v>0</v>
      </c>
      <c r="Y179" s="152">
        <f t="shared" si="19"/>
        <v>0</v>
      </c>
      <c r="Z179" s="152">
        <v>0</v>
      </c>
      <c r="AA179" s="153">
        <f t="shared" si="20"/>
        <v>0</v>
      </c>
      <c r="AR179" s="19" t="s">
        <v>262</v>
      </c>
      <c r="AT179" s="19" t="s">
        <v>214</v>
      </c>
      <c r="AU179" s="19" t="s">
        <v>91</v>
      </c>
      <c r="AY179" s="19" t="s">
        <v>206</v>
      </c>
      <c r="BE179" s="154">
        <f t="shared" si="21"/>
        <v>0</v>
      </c>
      <c r="BF179" s="154">
        <f t="shared" si="22"/>
        <v>0</v>
      </c>
      <c r="BG179" s="154">
        <f t="shared" si="23"/>
        <v>0</v>
      </c>
      <c r="BH179" s="154">
        <f t="shared" si="24"/>
        <v>0</v>
      </c>
      <c r="BI179" s="154">
        <f t="shared" si="25"/>
        <v>0</v>
      </c>
      <c r="BJ179" s="19" t="s">
        <v>87</v>
      </c>
      <c r="BK179" s="155">
        <f t="shared" si="26"/>
        <v>0</v>
      </c>
      <c r="BL179" s="19" t="s">
        <v>235</v>
      </c>
      <c r="BM179" s="19" t="s">
        <v>1192</v>
      </c>
    </row>
    <row r="180" spans="2:65" s="1" customFormat="1" ht="16.5" customHeight="1" x14ac:dyDescent="0.3">
      <c r="B180" s="145"/>
      <c r="C180" s="156" t="s">
        <v>294</v>
      </c>
      <c r="D180" s="156" t="s">
        <v>214</v>
      </c>
      <c r="E180" s="157" t="s">
        <v>1193</v>
      </c>
      <c r="F180" s="236" t="s">
        <v>1194</v>
      </c>
      <c r="G180" s="236"/>
      <c r="H180" s="236"/>
      <c r="I180" s="236"/>
      <c r="J180" s="158" t="s">
        <v>372</v>
      </c>
      <c r="K180" s="159">
        <v>300</v>
      </c>
      <c r="L180" s="237"/>
      <c r="M180" s="237"/>
      <c r="N180" s="238"/>
      <c r="O180" s="235"/>
      <c r="P180" s="235"/>
      <c r="Q180" s="235"/>
      <c r="R180" s="150"/>
      <c r="T180" s="151" t="s">
        <v>5</v>
      </c>
      <c r="U180" s="41" t="s">
        <v>43</v>
      </c>
      <c r="V180" s="152">
        <v>0</v>
      </c>
      <c r="W180" s="152">
        <f t="shared" si="18"/>
        <v>0</v>
      </c>
      <c r="X180" s="152">
        <v>0</v>
      </c>
      <c r="Y180" s="152">
        <f t="shared" si="19"/>
        <v>0</v>
      </c>
      <c r="Z180" s="152">
        <v>0</v>
      </c>
      <c r="AA180" s="153">
        <f t="shared" si="20"/>
        <v>0</v>
      </c>
      <c r="AR180" s="19" t="s">
        <v>262</v>
      </c>
      <c r="AT180" s="19" t="s">
        <v>214</v>
      </c>
      <c r="AU180" s="19" t="s">
        <v>91</v>
      </c>
      <c r="AY180" s="19" t="s">
        <v>206</v>
      </c>
      <c r="BE180" s="154">
        <f t="shared" si="21"/>
        <v>0</v>
      </c>
      <c r="BF180" s="154">
        <f t="shared" si="22"/>
        <v>0</v>
      </c>
      <c r="BG180" s="154">
        <f t="shared" si="23"/>
        <v>0</v>
      </c>
      <c r="BH180" s="154">
        <f t="shared" si="24"/>
        <v>0</v>
      </c>
      <c r="BI180" s="154">
        <f t="shared" si="25"/>
        <v>0</v>
      </c>
      <c r="BJ180" s="19" t="s">
        <v>87</v>
      </c>
      <c r="BK180" s="155">
        <f t="shared" si="26"/>
        <v>0</v>
      </c>
      <c r="BL180" s="19" t="s">
        <v>235</v>
      </c>
      <c r="BM180" s="19" t="s">
        <v>1195</v>
      </c>
    </row>
    <row r="181" spans="2:65" s="1" customFormat="1" ht="16.5" customHeight="1" x14ac:dyDescent="0.3">
      <c r="B181" s="145"/>
      <c r="C181" s="156" t="s">
        <v>384</v>
      </c>
      <c r="D181" s="156" t="s">
        <v>214</v>
      </c>
      <c r="E181" s="157" t="s">
        <v>1196</v>
      </c>
      <c r="F181" s="236" t="s">
        <v>1197</v>
      </c>
      <c r="G181" s="236"/>
      <c r="H181" s="236"/>
      <c r="I181" s="236"/>
      <c r="J181" s="158" t="s">
        <v>372</v>
      </c>
      <c r="K181" s="159">
        <v>50</v>
      </c>
      <c r="L181" s="237"/>
      <c r="M181" s="237"/>
      <c r="N181" s="238"/>
      <c r="O181" s="235"/>
      <c r="P181" s="235"/>
      <c r="Q181" s="235"/>
      <c r="R181" s="150"/>
      <c r="T181" s="151" t="s">
        <v>5</v>
      </c>
      <c r="U181" s="41" t="s">
        <v>43</v>
      </c>
      <c r="V181" s="152">
        <v>0</v>
      </c>
      <c r="W181" s="152">
        <f t="shared" si="18"/>
        <v>0</v>
      </c>
      <c r="X181" s="152">
        <v>0</v>
      </c>
      <c r="Y181" s="152">
        <f t="shared" si="19"/>
        <v>0</v>
      </c>
      <c r="Z181" s="152">
        <v>0</v>
      </c>
      <c r="AA181" s="153">
        <f t="shared" si="20"/>
        <v>0</v>
      </c>
      <c r="AR181" s="19" t="s">
        <v>262</v>
      </c>
      <c r="AT181" s="19" t="s">
        <v>214</v>
      </c>
      <c r="AU181" s="19" t="s">
        <v>91</v>
      </c>
      <c r="AY181" s="19" t="s">
        <v>206</v>
      </c>
      <c r="BE181" s="154">
        <f t="shared" si="21"/>
        <v>0</v>
      </c>
      <c r="BF181" s="154">
        <f t="shared" si="22"/>
        <v>0</v>
      </c>
      <c r="BG181" s="154">
        <f t="shared" si="23"/>
        <v>0</v>
      </c>
      <c r="BH181" s="154">
        <f t="shared" si="24"/>
        <v>0</v>
      </c>
      <c r="BI181" s="154">
        <f t="shared" si="25"/>
        <v>0</v>
      </c>
      <c r="BJ181" s="19" t="s">
        <v>87</v>
      </c>
      <c r="BK181" s="155">
        <f t="shared" si="26"/>
        <v>0</v>
      </c>
      <c r="BL181" s="19" t="s">
        <v>235</v>
      </c>
      <c r="BM181" s="19" t="s">
        <v>1198</v>
      </c>
    </row>
    <row r="182" spans="2:65" s="1" customFormat="1" ht="16.5" customHeight="1" x14ac:dyDescent="0.3">
      <c r="B182" s="145"/>
      <c r="C182" s="156" t="s">
        <v>297</v>
      </c>
      <c r="D182" s="156" t="s">
        <v>214</v>
      </c>
      <c r="E182" s="157" t="s">
        <v>1199</v>
      </c>
      <c r="F182" s="236" t="s">
        <v>1200</v>
      </c>
      <c r="G182" s="236"/>
      <c r="H182" s="236"/>
      <c r="I182" s="236"/>
      <c r="J182" s="158" t="s">
        <v>372</v>
      </c>
      <c r="K182" s="159">
        <v>66</v>
      </c>
      <c r="L182" s="237"/>
      <c r="M182" s="237"/>
      <c r="N182" s="238"/>
      <c r="O182" s="235"/>
      <c r="P182" s="235"/>
      <c r="Q182" s="235"/>
      <c r="R182" s="150"/>
      <c r="T182" s="151" t="s">
        <v>5</v>
      </c>
      <c r="U182" s="41" t="s">
        <v>43</v>
      </c>
      <c r="V182" s="152">
        <v>0</v>
      </c>
      <c r="W182" s="152">
        <f t="shared" si="18"/>
        <v>0</v>
      </c>
      <c r="X182" s="152">
        <v>0</v>
      </c>
      <c r="Y182" s="152">
        <f t="shared" si="19"/>
        <v>0</v>
      </c>
      <c r="Z182" s="152">
        <v>0</v>
      </c>
      <c r="AA182" s="153">
        <f t="shared" si="20"/>
        <v>0</v>
      </c>
      <c r="AR182" s="19" t="s">
        <v>262</v>
      </c>
      <c r="AT182" s="19" t="s">
        <v>214</v>
      </c>
      <c r="AU182" s="19" t="s">
        <v>91</v>
      </c>
      <c r="AY182" s="19" t="s">
        <v>206</v>
      </c>
      <c r="BE182" s="154">
        <f t="shared" si="21"/>
        <v>0</v>
      </c>
      <c r="BF182" s="154">
        <f t="shared" si="22"/>
        <v>0</v>
      </c>
      <c r="BG182" s="154">
        <f t="shared" si="23"/>
        <v>0</v>
      </c>
      <c r="BH182" s="154">
        <f t="shared" si="24"/>
        <v>0</v>
      </c>
      <c r="BI182" s="154">
        <f t="shared" si="25"/>
        <v>0</v>
      </c>
      <c r="BJ182" s="19" t="s">
        <v>87</v>
      </c>
      <c r="BK182" s="155">
        <f t="shared" si="26"/>
        <v>0</v>
      </c>
      <c r="BL182" s="19" t="s">
        <v>235</v>
      </c>
      <c r="BM182" s="19" t="s">
        <v>1201</v>
      </c>
    </row>
    <row r="183" spans="2:65" s="1" customFormat="1" ht="16.5" customHeight="1" x14ac:dyDescent="0.3">
      <c r="B183" s="145"/>
      <c r="C183" s="156" t="s">
        <v>391</v>
      </c>
      <c r="D183" s="156" t="s">
        <v>214</v>
      </c>
      <c r="E183" s="157" t="s">
        <v>1202</v>
      </c>
      <c r="F183" s="236" t="s">
        <v>1203</v>
      </c>
      <c r="G183" s="236"/>
      <c r="H183" s="236"/>
      <c r="I183" s="236"/>
      <c r="J183" s="158" t="s">
        <v>372</v>
      </c>
      <c r="K183" s="159">
        <v>35</v>
      </c>
      <c r="L183" s="237"/>
      <c r="M183" s="237"/>
      <c r="N183" s="238"/>
      <c r="O183" s="235"/>
      <c r="P183" s="235"/>
      <c r="Q183" s="235"/>
      <c r="R183" s="150"/>
      <c r="T183" s="151" t="s">
        <v>5</v>
      </c>
      <c r="U183" s="41" t="s">
        <v>43</v>
      </c>
      <c r="V183" s="152">
        <v>0</v>
      </c>
      <c r="W183" s="152">
        <f t="shared" si="18"/>
        <v>0</v>
      </c>
      <c r="X183" s="152">
        <v>0</v>
      </c>
      <c r="Y183" s="152">
        <f t="shared" si="19"/>
        <v>0</v>
      </c>
      <c r="Z183" s="152">
        <v>0</v>
      </c>
      <c r="AA183" s="153">
        <f t="shared" si="20"/>
        <v>0</v>
      </c>
      <c r="AR183" s="19" t="s">
        <v>262</v>
      </c>
      <c r="AT183" s="19" t="s">
        <v>214</v>
      </c>
      <c r="AU183" s="19" t="s">
        <v>91</v>
      </c>
      <c r="AY183" s="19" t="s">
        <v>206</v>
      </c>
      <c r="BE183" s="154">
        <f t="shared" si="21"/>
        <v>0</v>
      </c>
      <c r="BF183" s="154">
        <f t="shared" si="22"/>
        <v>0</v>
      </c>
      <c r="BG183" s="154">
        <f t="shared" si="23"/>
        <v>0</v>
      </c>
      <c r="BH183" s="154">
        <f t="shared" si="24"/>
        <v>0</v>
      </c>
      <c r="BI183" s="154">
        <f t="shared" si="25"/>
        <v>0</v>
      </c>
      <c r="BJ183" s="19" t="s">
        <v>87</v>
      </c>
      <c r="BK183" s="155">
        <f t="shared" si="26"/>
        <v>0</v>
      </c>
      <c r="BL183" s="19" t="s">
        <v>235</v>
      </c>
      <c r="BM183" s="19" t="s">
        <v>1204</v>
      </c>
    </row>
    <row r="184" spans="2:65" s="1" customFormat="1" ht="16.5" customHeight="1" x14ac:dyDescent="0.3">
      <c r="B184" s="145"/>
      <c r="C184" s="156" t="s">
        <v>301</v>
      </c>
      <c r="D184" s="156" t="s">
        <v>214</v>
      </c>
      <c r="E184" s="157" t="s">
        <v>1205</v>
      </c>
      <c r="F184" s="236" t="s">
        <v>1206</v>
      </c>
      <c r="G184" s="236"/>
      <c r="H184" s="236"/>
      <c r="I184" s="236"/>
      <c r="J184" s="158" t="s">
        <v>372</v>
      </c>
      <c r="K184" s="159">
        <v>70</v>
      </c>
      <c r="L184" s="237"/>
      <c r="M184" s="237"/>
      <c r="N184" s="238"/>
      <c r="O184" s="235"/>
      <c r="P184" s="235"/>
      <c r="Q184" s="235"/>
      <c r="R184" s="150"/>
      <c r="T184" s="151" t="s">
        <v>5</v>
      </c>
      <c r="U184" s="41" t="s">
        <v>43</v>
      </c>
      <c r="V184" s="152">
        <v>0</v>
      </c>
      <c r="W184" s="152">
        <f t="shared" si="18"/>
        <v>0</v>
      </c>
      <c r="X184" s="152">
        <v>0</v>
      </c>
      <c r="Y184" s="152">
        <f t="shared" si="19"/>
        <v>0</v>
      </c>
      <c r="Z184" s="152">
        <v>0</v>
      </c>
      <c r="AA184" s="153">
        <f t="shared" si="20"/>
        <v>0</v>
      </c>
      <c r="AR184" s="19" t="s">
        <v>262</v>
      </c>
      <c r="AT184" s="19" t="s">
        <v>214</v>
      </c>
      <c r="AU184" s="19" t="s">
        <v>91</v>
      </c>
      <c r="AY184" s="19" t="s">
        <v>206</v>
      </c>
      <c r="BE184" s="154">
        <f t="shared" si="21"/>
        <v>0</v>
      </c>
      <c r="BF184" s="154">
        <f t="shared" si="22"/>
        <v>0</v>
      </c>
      <c r="BG184" s="154">
        <f t="shared" si="23"/>
        <v>0</v>
      </c>
      <c r="BH184" s="154">
        <f t="shared" si="24"/>
        <v>0</v>
      </c>
      <c r="BI184" s="154">
        <f t="shared" si="25"/>
        <v>0</v>
      </c>
      <c r="BJ184" s="19" t="s">
        <v>87</v>
      </c>
      <c r="BK184" s="155">
        <f t="shared" si="26"/>
        <v>0</v>
      </c>
      <c r="BL184" s="19" t="s">
        <v>235</v>
      </c>
      <c r="BM184" s="19" t="s">
        <v>1207</v>
      </c>
    </row>
    <row r="185" spans="2:65" s="1" customFormat="1" ht="16.5" customHeight="1" x14ac:dyDescent="0.3">
      <c r="B185" s="145"/>
      <c r="C185" s="156" t="s">
        <v>398</v>
      </c>
      <c r="D185" s="156" t="s">
        <v>214</v>
      </c>
      <c r="E185" s="157" t="s">
        <v>1208</v>
      </c>
      <c r="F185" s="236" t="s">
        <v>1209</v>
      </c>
      <c r="G185" s="236"/>
      <c r="H185" s="236"/>
      <c r="I185" s="236"/>
      <c r="J185" s="158" t="s">
        <v>372</v>
      </c>
      <c r="K185" s="159">
        <v>88</v>
      </c>
      <c r="L185" s="237"/>
      <c r="M185" s="237"/>
      <c r="N185" s="238"/>
      <c r="O185" s="235"/>
      <c r="P185" s="235"/>
      <c r="Q185" s="235"/>
      <c r="R185" s="150"/>
      <c r="T185" s="151" t="s">
        <v>5</v>
      </c>
      <c r="U185" s="41" t="s">
        <v>43</v>
      </c>
      <c r="V185" s="152">
        <v>0</v>
      </c>
      <c r="W185" s="152">
        <f t="shared" si="18"/>
        <v>0</v>
      </c>
      <c r="X185" s="152">
        <v>0</v>
      </c>
      <c r="Y185" s="152">
        <f t="shared" si="19"/>
        <v>0</v>
      </c>
      <c r="Z185" s="152">
        <v>0</v>
      </c>
      <c r="AA185" s="153">
        <f t="shared" si="20"/>
        <v>0</v>
      </c>
      <c r="AR185" s="19" t="s">
        <v>262</v>
      </c>
      <c r="AT185" s="19" t="s">
        <v>214</v>
      </c>
      <c r="AU185" s="19" t="s">
        <v>91</v>
      </c>
      <c r="AY185" s="19" t="s">
        <v>206</v>
      </c>
      <c r="BE185" s="154">
        <f t="shared" si="21"/>
        <v>0</v>
      </c>
      <c r="BF185" s="154">
        <f t="shared" si="22"/>
        <v>0</v>
      </c>
      <c r="BG185" s="154">
        <f t="shared" si="23"/>
        <v>0</v>
      </c>
      <c r="BH185" s="154">
        <f t="shared" si="24"/>
        <v>0</v>
      </c>
      <c r="BI185" s="154">
        <f t="shared" si="25"/>
        <v>0</v>
      </c>
      <c r="BJ185" s="19" t="s">
        <v>87</v>
      </c>
      <c r="BK185" s="155">
        <f t="shared" si="26"/>
        <v>0</v>
      </c>
      <c r="BL185" s="19" t="s">
        <v>235</v>
      </c>
      <c r="BM185" s="19" t="s">
        <v>1210</v>
      </c>
    </row>
    <row r="186" spans="2:65" s="1" customFormat="1" ht="16.5" customHeight="1" x14ac:dyDescent="0.3">
      <c r="B186" s="145"/>
      <c r="C186" s="156" t="s">
        <v>304</v>
      </c>
      <c r="D186" s="156" t="s">
        <v>214</v>
      </c>
      <c r="E186" s="157" t="s">
        <v>1211</v>
      </c>
      <c r="F186" s="236" t="s">
        <v>1212</v>
      </c>
      <c r="G186" s="236"/>
      <c r="H186" s="236"/>
      <c r="I186" s="236"/>
      <c r="J186" s="158" t="s">
        <v>372</v>
      </c>
      <c r="K186" s="159">
        <v>45</v>
      </c>
      <c r="L186" s="237"/>
      <c r="M186" s="237"/>
      <c r="N186" s="238"/>
      <c r="O186" s="235"/>
      <c r="P186" s="235"/>
      <c r="Q186" s="235"/>
      <c r="R186" s="150"/>
      <c r="T186" s="151" t="s">
        <v>5</v>
      </c>
      <c r="U186" s="41" t="s">
        <v>43</v>
      </c>
      <c r="V186" s="152">
        <v>0</v>
      </c>
      <c r="W186" s="152">
        <f t="shared" si="18"/>
        <v>0</v>
      </c>
      <c r="X186" s="152">
        <v>0</v>
      </c>
      <c r="Y186" s="152">
        <f t="shared" si="19"/>
        <v>0</v>
      </c>
      <c r="Z186" s="152">
        <v>0</v>
      </c>
      <c r="AA186" s="153">
        <f t="shared" si="20"/>
        <v>0</v>
      </c>
      <c r="AR186" s="19" t="s">
        <v>262</v>
      </c>
      <c r="AT186" s="19" t="s">
        <v>214</v>
      </c>
      <c r="AU186" s="19" t="s">
        <v>91</v>
      </c>
      <c r="AY186" s="19" t="s">
        <v>206</v>
      </c>
      <c r="BE186" s="154">
        <f t="shared" si="21"/>
        <v>0</v>
      </c>
      <c r="BF186" s="154">
        <f t="shared" si="22"/>
        <v>0</v>
      </c>
      <c r="BG186" s="154">
        <f t="shared" si="23"/>
        <v>0</v>
      </c>
      <c r="BH186" s="154">
        <f t="shared" si="24"/>
        <v>0</v>
      </c>
      <c r="BI186" s="154">
        <f t="shared" si="25"/>
        <v>0</v>
      </c>
      <c r="BJ186" s="19" t="s">
        <v>87</v>
      </c>
      <c r="BK186" s="155">
        <f t="shared" si="26"/>
        <v>0</v>
      </c>
      <c r="BL186" s="19" t="s">
        <v>235</v>
      </c>
      <c r="BM186" s="19" t="s">
        <v>1213</v>
      </c>
    </row>
    <row r="187" spans="2:65" s="1" customFormat="1" ht="16.5" customHeight="1" x14ac:dyDescent="0.3">
      <c r="B187" s="145"/>
      <c r="C187" s="156" t="s">
        <v>405</v>
      </c>
      <c r="D187" s="156" t="s">
        <v>214</v>
      </c>
      <c r="E187" s="157" t="s">
        <v>1214</v>
      </c>
      <c r="F187" s="236" t="s">
        <v>1215</v>
      </c>
      <c r="G187" s="236"/>
      <c r="H187" s="236"/>
      <c r="I187" s="236"/>
      <c r="J187" s="158" t="s">
        <v>372</v>
      </c>
      <c r="K187" s="159">
        <v>60</v>
      </c>
      <c r="L187" s="237"/>
      <c r="M187" s="237"/>
      <c r="N187" s="238"/>
      <c r="O187" s="235"/>
      <c r="P187" s="235"/>
      <c r="Q187" s="235"/>
      <c r="R187" s="150"/>
      <c r="T187" s="151" t="s">
        <v>5</v>
      </c>
      <c r="U187" s="41" t="s">
        <v>43</v>
      </c>
      <c r="V187" s="152">
        <v>0</v>
      </c>
      <c r="W187" s="152">
        <f t="shared" si="18"/>
        <v>0</v>
      </c>
      <c r="X187" s="152">
        <v>0</v>
      </c>
      <c r="Y187" s="152">
        <f t="shared" si="19"/>
        <v>0</v>
      </c>
      <c r="Z187" s="152">
        <v>0</v>
      </c>
      <c r="AA187" s="153">
        <f t="shared" si="20"/>
        <v>0</v>
      </c>
      <c r="AR187" s="19" t="s">
        <v>262</v>
      </c>
      <c r="AT187" s="19" t="s">
        <v>214</v>
      </c>
      <c r="AU187" s="19" t="s">
        <v>91</v>
      </c>
      <c r="AY187" s="19" t="s">
        <v>206</v>
      </c>
      <c r="BE187" s="154">
        <f t="shared" si="21"/>
        <v>0</v>
      </c>
      <c r="BF187" s="154">
        <f t="shared" si="22"/>
        <v>0</v>
      </c>
      <c r="BG187" s="154">
        <f t="shared" si="23"/>
        <v>0</v>
      </c>
      <c r="BH187" s="154">
        <f t="shared" si="24"/>
        <v>0</v>
      </c>
      <c r="BI187" s="154">
        <f t="shared" si="25"/>
        <v>0</v>
      </c>
      <c r="BJ187" s="19" t="s">
        <v>87</v>
      </c>
      <c r="BK187" s="155">
        <f t="shared" si="26"/>
        <v>0</v>
      </c>
      <c r="BL187" s="19" t="s">
        <v>235</v>
      </c>
      <c r="BM187" s="19" t="s">
        <v>1216</v>
      </c>
    </row>
    <row r="188" spans="2:65" s="1" customFormat="1" ht="16.5" customHeight="1" x14ac:dyDescent="0.3">
      <c r="B188" s="145"/>
      <c r="C188" s="156" t="s">
        <v>308</v>
      </c>
      <c r="D188" s="156" t="s">
        <v>214</v>
      </c>
      <c r="E188" s="157" t="s">
        <v>1217</v>
      </c>
      <c r="F188" s="236" t="s">
        <v>1218</v>
      </c>
      <c r="G188" s="236"/>
      <c r="H188" s="236"/>
      <c r="I188" s="236"/>
      <c r="J188" s="158" t="s">
        <v>372</v>
      </c>
      <c r="K188" s="159">
        <v>42</v>
      </c>
      <c r="L188" s="237"/>
      <c r="M188" s="237"/>
      <c r="N188" s="238"/>
      <c r="O188" s="235"/>
      <c r="P188" s="235"/>
      <c r="Q188" s="235"/>
      <c r="R188" s="150"/>
      <c r="T188" s="151" t="s">
        <v>5</v>
      </c>
      <c r="U188" s="41" t="s">
        <v>43</v>
      </c>
      <c r="V188" s="152">
        <v>0</v>
      </c>
      <c r="W188" s="152">
        <f t="shared" si="18"/>
        <v>0</v>
      </c>
      <c r="X188" s="152">
        <v>0</v>
      </c>
      <c r="Y188" s="152">
        <f t="shared" si="19"/>
        <v>0</v>
      </c>
      <c r="Z188" s="152">
        <v>0</v>
      </c>
      <c r="AA188" s="153">
        <f t="shared" si="20"/>
        <v>0</v>
      </c>
      <c r="AR188" s="19" t="s">
        <v>262</v>
      </c>
      <c r="AT188" s="19" t="s">
        <v>214</v>
      </c>
      <c r="AU188" s="19" t="s">
        <v>91</v>
      </c>
      <c r="AY188" s="19" t="s">
        <v>206</v>
      </c>
      <c r="BE188" s="154">
        <f t="shared" si="21"/>
        <v>0</v>
      </c>
      <c r="BF188" s="154">
        <f t="shared" si="22"/>
        <v>0</v>
      </c>
      <c r="BG188" s="154">
        <f t="shared" si="23"/>
        <v>0</v>
      </c>
      <c r="BH188" s="154">
        <f t="shared" si="24"/>
        <v>0</v>
      </c>
      <c r="BI188" s="154">
        <f t="shared" si="25"/>
        <v>0</v>
      </c>
      <c r="BJ188" s="19" t="s">
        <v>87</v>
      </c>
      <c r="BK188" s="155">
        <f t="shared" si="26"/>
        <v>0</v>
      </c>
      <c r="BL188" s="19" t="s">
        <v>235</v>
      </c>
      <c r="BM188" s="19" t="s">
        <v>1219</v>
      </c>
    </row>
    <row r="189" spans="2:65" s="1" customFormat="1" ht="16.5" customHeight="1" x14ac:dyDescent="0.3">
      <c r="B189" s="145"/>
      <c r="C189" s="156" t="s">
        <v>413</v>
      </c>
      <c r="D189" s="156" t="s">
        <v>214</v>
      </c>
      <c r="E189" s="157" t="s">
        <v>1220</v>
      </c>
      <c r="F189" s="236" t="s">
        <v>1221</v>
      </c>
      <c r="G189" s="236"/>
      <c r="H189" s="236"/>
      <c r="I189" s="236"/>
      <c r="J189" s="158" t="s">
        <v>372</v>
      </c>
      <c r="K189" s="159">
        <v>2</v>
      </c>
      <c r="L189" s="237"/>
      <c r="M189" s="237"/>
      <c r="N189" s="238"/>
      <c r="O189" s="235"/>
      <c r="P189" s="235"/>
      <c r="Q189" s="235"/>
      <c r="R189" s="150"/>
      <c r="T189" s="151" t="s">
        <v>5</v>
      </c>
      <c r="U189" s="41" t="s">
        <v>43</v>
      </c>
      <c r="V189" s="152">
        <v>0</v>
      </c>
      <c r="W189" s="152">
        <f t="shared" si="18"/>
        <v>0</v>
      </c>
      <c r="X189" s="152">
        <v>4.8000000000000001E-4</v>
      </c>
      <c r="Y189" s="152">
        <f t="shared" si="19"/>
        <v>9.6000000000000002E-4</v>
      </c>
      <c r="Z189" s="152">
        <v>0</v>
      </c>
      <c r="AA189" s="153">
        <f t="shared" si="20"/>
        <v>0</v>
      </c>
      <c r="AR189" s="19" t="s">
        <v>262</v>
      </c>
      <c r="AT189" s="19" t="s">
        <v>214</v>
      </c>
      <c r="AU189" s="19" t="s">
        <v>91</v>
      </c>
      <c r="AY189" s="19" t="s">
        <v>206</v>
      </c>
      <c r="BE189" s="154">
        <f t="shared" si="21"/>
        <v>0</v>
      </c>
      <c r="BF189" s="154">
        <f t="shared" si="22"/>
        <v>0</v>
      </c>
      <c r="BG189" s="154">
        <f t="shared" si="23"/>
        <v>0</v>
      </c>
      <c r="BH189" s="154">
        <f t="shared" si="24"/>
        <v>0</v>
      </c>
      <c r="BI189" s="154">
        <f t="shared" si="25"/>
        <v>0</v>
      </c>
      <c r="BJ189" s="19" t="s">
        <v>87</v>
      </c>
      <c r="BK189" s="155">
        <f t="shared" si="26"/>
        <v>0</v>
      </c>
      <c r="BL189" s="19" t="s">
        <v>235</v>
      </c>
      <c r="BM189" s="19" t="s">
        <v>1222</v>
      </c>
    </row>
    <row r="190" spans="2:65" s="1" customFormat="1" ht="25.5" customHeight="1" x14ac:dyDescent="0.3">
      <c r="B190" s="145"/>
      <c r="C190" s="146" t="s">
        <v>330</v>
      </c>
      <c r="D190" s="146" t="s">
        <v>207</v>
      </c>
      <c r="E190" s="147" t="s">
        <v>1223</v>
      </c>
      <c r="F190" s="233" t="s">
        <v>1224</v>
      </c>
      <c r="G190" s="233"/>
      <c r="H190" s="233"/>
      <c r="I190" s="233"/>
      <c r="J190" s="148" t="s">
        <v>329</v>
      </c>
      <c r="K190" s="149">
        <v>4.891</v>
      </c>
      <c r="L190" s="234"/>
      <c r="M190" s="234"/>
      <c r="N190" s="235"/>
      <c r="O190" s="235"/>
      <c r="P190" s="235"/>
      <c r="Q190" s="235"/>
      <c r="R190" s="150"/>
      <c r="T190" s="151" t="s">
        <v>5</v>
      </c>
      <c r="U190" s="41" t="s">
        <v>43</v>
      </c>
      <c r="V190" s="152">
        <v>3.1030000000000002</v>
      </c>
      <c r="W190" s="152">
        <f t="shared" si="18"/>
        <v>15.176773000000001</v>
      </c>
      <c r="X190" s="152">
        <v>0</v>
      </c>
      <c r="Y190" s="152">
        <f t="shared" si="19"/>
        <v>0</v>
      </c>
      <c r="Z190" s="152">
        <v>0</v>
      </c>
      <c r="AA190" s="153">
        <f t="shared" si="20"/>
        <v>0</v>
      </c>
      <c r="AR190" s="19" t="s">
        <v>235</v>
      </c>
      <c r="AT190" s="19" t="s">
        <v>207</v>
      </c>
      <c r="AU190" s="19" t="s">
        <v>91</v>
      </c>
      <c r="AY190" s="19" t="s">
        <v>206</v>
      </c>
      <c r="BE190" s="154">
        <f t="shared" si="21"/>
        <v>0</v>
      </c>
      <c r="BF190" s="154">
        <f t="shared" si="22"/>
        <v>0</v>
      </c>
      <c r="BG190" s="154">
        <f t="shared" si="23"/>
        <v>0</v>
      </c>
      <c r="BH190" s="154">
        <f t="shared" si="24"/>
        <v>0</v>
      </c>
      <c r="BI190" s="154">
        <f t="shared" si="25"/>
        <v>0</v>
      </c>
      <c r="BJ190" s="19" t="s">
        <v>87</v>
      </c>
      <c r="BK190" s="155">
        <f t="shared" si="26"/>
        <v>0</v>
      </c>
      <c r="BL190" s="19" t="s">
        <v>235</v>
      </c>
      <c r="BM190" s="19" t="s">
        <v>1225</v>
      </c>
    </row>
    <row r="191" spans="2:65" s="10" customFormat="1" ht="22.35" customHeight="1" x14ac:dyDescent="0.3">
      <c r="B191" s="134"/>
      <c r="C191" s="135"/>
      <c r="D191" s="144" t="s">
        <v>1044</v>
      </c>
      <c r="E191" s="144"/>
      <c r="F191" s="144"/>
      <c r="G191" s="144"/>
      <c r="H191" s="144"/>
      <c r="I191" s="144"/>
      <c r="J191" s="144"/>
      <c r="K191" s="144"/>
      <c r="L191" s="144"/>
      <c r="M191" s="144"/>
      <c r="N191" s="240"/>
      <c r="O191" s="239"/>
      <c r="P191" s="239"/>
      <c r="Q191" s="239"/>
      <c r="R191" s="137"/>
      <c r="T191" s="138"/>
      <c r="U191" s="135"/>
      <c r="V191" s="135"/>
      <c r="W191" s="139">
        <f>SUM(W192:W194)</f>
        <v>10.448528</v>
      </c>
      <c r="X191" s="135"/>
      <c r="Y191" s="139">
        <f>SUM(Y192:Y194)</f>
        <v>8.8150000000000006E-2</v>
      </c>
      <c r="Z191" s="135"/>
      <c r="AA191" s="140">
        <f>SUM(AA192:AA194)</f>
        <v>0</v>
      </c>
      <c r="AR191" s="141" t="s">
        <v>87</v>
      </c>
      <c r="AT191" s="142" t="s">
        <v>75</v>
      </c>
      <c r="AU191" s="142" t="s">
        <v>87</v>
      </c>
      <c r="AY191" s="141" t="s">
        <v>206</v>
      </c>
      <c r="BK191" s="143">
        <f>SUM(BK192:BK194)</f>
        <v>0</v>
      </c>
    </row>
    <row r="192" spans="2:65" s="1" customFormat="1" ht="25.5" customHeight="1" x14ac:dyDescent="0.3">
      <c r="B192" s="145"/>
      <c r="C192" s="146" t="s">
        <v>420</v>
      </c>
      <c r="D192" s="146" t="s">
        <v>207</v>
      </c>
      <c r="E192" s="147" t="s">
        <v>1226</v>
      </c>
      <c r="F192" s="233" t="s">
        <v>1227</v>
      </c>
      <c r="G192" s="233"/>
      <c r="H192" s="233"/>
      <c r="I192" s="233"/>
      <c r="J192" s="148" t="s">
        <v>372</v>
      </c>
      <c r="K192" s="149">
        <v>205</v>
      </c>
      <c r="L192" s="234"/>
      <c r="M192" s="234"/>
      <c r="N192" s="235"/>
      <c r="O192" s="235"/>
      <c r="P192" s="235"/>
      <c r="Q192" s="235"/>
      <c r="R192" s="150"/>
      <c r="T192" s="151" t="s">
        <v>5</v>
      </c>
      <c r="U192" s="41" t="s">
        <v>43</v>
      </c>
      <c r="V192" s="152">
        <v>0.05</v>
      </c>
      <c r="W192" s="152">
        <f>V192*K192</f>
        <v>10.25</v>
      </c>
      <c r="X192" s="152">
        <v>3.0000000000000001E-5</v>
      </c>
      <c r="Y192" s="152">
        <f>X192*K192</f>
        <v>6.1500000000000001E-3</v>
      </c>
      <c r="Z192" s="152">
        <v>0</v>
      </c>
      <c r="AA192" s="153">
        <f>Z192*K192</f>
        <v>0</v>
      </c>
      <c r="AR192" s="19" t="s">
        <v>235</v>
      </c>
      <c r="AT192" s="19" t="s">
        <v>207</v>
      </c>
      <c r="AU192" s="19" t="s">
        <v>91</v>
      </c>
      <c r="AY192" s="19" t="s">
        <v>206</v>
      </c>
      <c r="BE192" s="154">
        <f>IF(U192="základná",N192,0)</f>
        <v>0</v>
      </c>
      <c r="BF192" s="154">
        <f>IF(U192="znížená",N192,0)</f>
        <v>0</v>
      </c>
      <c r="BG192" s="154">
        <f>IF(U192="zákl. prenesená",N192,0)</f>
        <v>0</v>
      </c>
      <c r="BH192" s="154">
        <f>IF(U192="zníž. prenesená",N192,0)</f>
        <v>0</v>
      </c>
      <c r="BI192" s="154">
        <f>IF(U192="nulová",N192,0)</f>
        <v>0</v>
      </c>
      <c r="BJ192" s="19" t="s">
        <v>87</v>
      </c>
      <c r="BK192" s="155">
        <f>ROUND(L192*K192,3)</f>
        <v>0</v>
      </c>
      <c r="BL192" s="19" t="s">
        <v>235</v>
      </c>
      <c r="BM192" s="19" t="s">
        <v>1228</v>
      </c>
    </row>
    <row r="193" spans="2:65" s="1" customFormat="1" ht="25.5" customHeight="1" x14ac:dyDescent="0.3">
      <c r="B193" s="145"/>
      <c r="C193" s="156" t="s">
        <v>333</v>
      </c>
      <c r="D193" s="156" t="s">
        <v>214</v>
      </c>
      <c r="E193" s="157" t="s">
        <v>1229</v>
      </c>
      <c r="F193" s="236" t="s">
        <v>1230</v>
      </c>
      <c r="G193" s="236"/>
      <c r="H193" s="236"/>
      <c r="I193" s="236"/>
      <c r="J193" s="158" t="s">
        <v>372</v>
      </c>
      <c r="K193" s="159">
        <v>205</v>
      </c>
      <c r="L193" s="237"/>
      <c r="M193" s="237"/>
      <c r="N193" s="238"/>
      <c r="O193" s="235"/>
      <c r="P193" s="235"/>
      <c r="Q193" s="235"/>
      <c r="R193" s="150"/>
      <c r="T193" s="151" t="s">
        <v>5</v>
      </c>
      <c r="U193" s="41" t="s">
        <v>43</v>
      </c>
      <c r="V193" s="152">
        <v>0</v>
      </c>
      <c r="W193" s="152">
        <f>V193*K193</f>
        <v>0</v>
      </c>
      <c r="X193" s="152">
        <v>4.0000000000000002E-4</v>
      </c>
      <c r="Y193" s="152">
        <f>X193*K193</f>
        <v>8.2000000000000003E-2</v>
      </c>
      <c r="Z193" s="152">
        <v>0</v>
      </c>
      <c r="AA193" s="153">
        <f>Z193*K193</f>
        <v>0</v>
      </c>
      <c r="AR193" s="19" t="s">
        <v>262</v>
      </c>
      <c r="AT193" s="19" t="s">
        <v>214</v>
      </c>
      <c r="AU193" s="19" t="s">
        <v>91</v>
      </c>
      <c r="AY193" s="19" t="s">
        <v>206</v>
      </c>
      <c r="BE193" s="154">
        <f>IF(U193="základná",N193,0)</f>
        <v>0</v>
      </c>
      <c r="BF193" s="154">
        <f>IF(U193="znížená",N193,0)</f>
        <v>0</v>
      </c>
      <c r="BG193" s="154">
        <f>IF(U193="zákl. prenesená",N193,0)</f>
        <v>0</v>
      </c>
      <c r="BH193" s="154">
        <f>IF(U193="zníž. prenesená",N193,0)</f>
        <v>0</v>
      </c>
      <c r="BI193" s="154">
        <f>IF(U193="nulová",N193,0)</f>
        <v>0</v>
      </c>
      <c r="BJ193" s="19" t="s">
        <v>87</v>
      </c>
      <c r="BK193" s="155">
        <f>ROUND(L193*K193,3)</f>
        <v>0</v>
      </c>
      <c r="BL193" s="19" t="s">
        <v>235</v>
      </c>
      <c r="BM193" s="19" t="s">
        <v>1231</v>
      </c>
    </row>
    <row r="194" spans="2:65" s="1" customFormat="1" ht="25.5" customHeight="1" x14ac:dyDescent="0.3">
      <c r="B194" s="145"/>
      <c r="C194" s="146" t="s">
        <v>427</v>
      </c>
      <c r="D194" s="146" t="s">
        <v>207</v>
      </c>
      <c r="E194" s="147" t="s">
        <v>1232</v>
      </c>
      <c r="F194" s="233" t="s">
        <v>1233</v>
      </c>
      <c r="G194" s="233"/>
      <c r="H194" s="233"/>
      <c r="I194" s="233"/>
      <c r="J194" s="148" t="s">
        <v>329</v>
      </c>
      <c r="K194" s="149">
        <v>8.7999999999999995E-2</v>
      </c>
      <c r="L194" s="234"/>
      <c r="M194" s="234"/>
      <c r="N194" s="235"/>
      <c r="O194" s="235"/>
      <c r="P194" s="235"/>
      <c r="Q194" s="235"/>
      <c r="R194" s="150"/>
      <c r="T194" s="151" t="s">
        <v>5</v>
      </c>
      <c r="U194" s="41" t="s">
        <v>43</v>
      </c>
      <c r="V194" s="152">
        <v>2.2559999999999998</v>
      </c>
      <c r="W194" s="152">
        <f>V194*K194</f>
        <v>0.19852799999999998</v>
      </c>
      <c r="X194" s="152">
        <v>0</v>
      </c>
      <c r="Y194" s="152">
        <f>X194*K194</f>
        <v>0</v>
      </c>
      <c r="Z194" s="152">
        <v>0</v>
      </c>
      <c r="AA194" s="153">
        <f>Z194*K194</f>
        <v>0</v>
      </c>
      <c r="AR194" s="19" t="s">
        <v>235</v>
      </c>
      <c r="AT194" s="19" t="s">
        <v>207</v>
      </c>
      <c r="AU194" s="19" t="s">
        <v>91</v>
      </c>
      <c r="AY194" s="19" t="s">
        <v>206</v>
      </c>
      <c r="BE194" s="154">
        <f>IF(U194="základná",N194,0)</f>
        <v>0</v>
      </c>
      <c r="BF194" s="154">
        <f>IF(U194="znížená",N194,0)</f>
        <v>0</v>
      </c>
      <c r="BG194" s="154">
        <f>IF(U194="zákl. prenesená",N194,0)</f>
        <v>0</v>
      </c>
      <c r="BH194" s="154">
        <f>IF(U194="zníž. prenesená",N194,0)</f>
        <v>0</v>
      </c>
      <c r="BI194" s="154">
        <f>IF(U194="nulová",N194,0)</f>
        <v>0</v>
      </c>
      <c r="BJ194" s="19" t="s">
        <v>87</v>
      </c>
      <c r="BK194" s="155">
        <f>ROUND(L194*K194,3)</f>
        <v>0</v>
      </c>
      <c r="BL194" s="19" t="s">
        <v>235</v>
      </c>
      <c r="BM194" s="19" t="s">
        <v>1234</v>
      </c>
    </row>
    <row r="195" spans="2:65" s="10" customFormat="1" ht="22.35" customHeight="1" x14ac:dyDescent="0.3">
      <c r="B195" s="134"/>
      <c r="C195" s="135"/>
      <c r="D195" s="144" t="s">
        <v>1045</v>
      </c>
      <c r="E195" s="144"/>
      <c r="F195" s="144"/>
      <c r="G195" s="144"/>
      <c r="H195" s="144"/>
      <c r="I195" s="144"/>
      <c r="J195" s="144"/>
      <c r="K195" s="144"/>
      <c r="L195" s="144"/>
      <c r="M195" s="144"/>
      <c r="N195" s="240"/>
      <c r="O195" s="239"/>
      <c r="P195" s="239"/>
      <c r="Q195" s="239"/>
      <c r="R195" s="137"/>
      <c r="T195" s="138"/>
      <c r="U195" s="135"/>
      <c r="V195" s="135"/>
      <c r="W195" s="139">
        <f>SUM(W196:W209)</f>
        <v>171.94601</v>
      </c>
      <c r="X195" s="135"/>
      <c r="Y195" s="139">
        <f>SUM(Y196:Y209)</f>
        <v>9.2758800000000008</v>
      </c>
      <c r="Z195" s="135"/>
      <c r="AA195" s="140">
        <f>SUM(AA196:AA209)</f>
        <v>3.0029999999999997</v>
      </c>
      <c r="AR195" s="141" t="s">
        <v>87</v>
      </c>
      <c r="AT195" s="142" t="s">
        <v>75</v>
      </c>
      <c r="AU195" s="142" t="s">
        <v>87</v>
      </c>
      <c r="AY195" s="141" t="s">
        <v>206</v>
      </c>
      <c r="BK195" s="143">
        <f>SUM(BK196:BK209)</f>
        <v>0</v>
      </c>
    </row>
    <row r="196" spans="2:65" s="1" customFormat="1" ht="25.5" customHeight="1" x14ac:dyDescent="0.3">
      <c r="B196" s="145"/>
      <c r="C196" s="146" t="s">
        <v>337</v>
      </c>
      <c r="D196" s="146" t="s">
        <v>207</v>
      </c>
      <c r="E196" s="147" t="s">
        <v>1235</v>
      </c>
      <c r="F196" s="233" t="s">
        <v>1236</v>
      </c>
      <c r="G196" s="233"/>
      <c r="H196" s="233"/>
      <c r="I196" s="233"/>
      <c r="J196" s="148" t="s">
        <v>372</v>
      </c>
      <c r="K196" s="149">
        <v>273</v>
      </c>
      <c r="L196" s="234"/>
      <c r="M196" s="234"/>
      <c r="N196" s="235"/>
      <c r="O196" s="235"/>
      <c r="P196" s="235"/>
      <c r="Q196" s="235"/>
      <c r="R196" s="150"/>
      <c r="T196" s="151" t="s">
        <v>5</v>
      </c>
      <c r="U196" s="41" t="s">
        <v>43</v>
      </c>
      <c r="V196" s="152">
        <v>0</v>
      </c>
      <c r="W196" s="152">
        <f t="shared" ref="W196:W209" si="27">V196*K196</f>
        <v>0</v>
      </c>
      <c r="X196" s="152">
        <v>0</v>
      </c>
      <c r="Y196" s="152">
        <f t="shared" ref="Y196:Y209" si="28">X196*K196</f>
        <v>0</v>
      </c>
      <c r="Z196" s="152">
        <v>1.0999999999999999E-2</v>
      </c>
      <c r="AA196" s="153">
        <f t="shared" ref="AA196:AA209" si="29">Z196*K196</f>
        <v>3.0029999999999997</v>
      </c>
      <c r="AR196" s="19" t="s">
        <v>235</v>
      </c>
      <c r="AT196" s="19" t="s">
        <v>207</v>
      </c>
      <c r="AU196" s="19" t="s">
        <v>91</v>
      </c>
      <c r="AY196" s="19" t="s">
        <v>206</v>
      </c>
      <c r="BE196" s="154">
        <f t="shared" ref="BE196:BE209" si="30">IF(U196="základná",N196,0)</f>
        <v>0</v>
      </c>
      <c r="BF196" s="154">
        <f t="shared" ref="BF196:BF209" si="31">IF(U196="znížená",N196,0)</f>
        <v>0</v>
      </c>
      <c r="BG196" s="154">
        <f t="shared" ref="BG196:BG209" si="32">IF(U196="zákl. prenesená",N196,0)</f>
        <v>0</v>
      </c>
      <c r="BH196" s="154">
        <f t="shared" ref="BH196:BH209" si="33">IF(U196="zníž. prenesená",N196,0)</f>
        <v>0</v>
      </c>
      <c r="BI196" s="154">
        <f t="shared" ref="BI196:BI209" si="34">IF(U196="nulová",N196,0)</f>
        <v>0</v>
      </c>
      <c r="BJ196" s="19" t="s">
        <v>87</v>
      </c>
      <c r="BK196" s="155">
        <f t="shared" ref="BK196:BK209" si="35">ROUND(L196*K196,3)</f>
        <v>0</v>
      </c>
      <c r="BL196" s="19" t="s">
        <v>235</v>
      </c>
      <c r="BM196" s="19" t="s">
        <v>1237</v>
      </c>
    </row>
    <row r="197" spans="2:65" s="1" customFormat="1" ht="25.5" customHeight="1" x14ac:dyDescent="0.3">
      <c r="B197" s="145"/>
      <c r="C197" s="146" t="s">
        <v>434</v>
      </c>
      <c r="D197" s="146" t="s">
        <v>207</v>
      </c>
      <c r="E197" s="147" t="s">
        <v>1238</v>
      </c>
      <c r="F197" s="233" t="s">
        <v>1239</v>
      </c>
      <c r="G197" s="233"/>
      <c r="H197" s="233"/>
      <c r="I197" s="233"/>
      <c r="J197" s="148" t="s">
        <v>372</v>
      </c>
      <c r="K197" s="149">
        <v>22</v>
      </c>
      <c r="L197" s="234"/>
      <c r="M197" s="234"/>
      <c r="N197" s="235"/>
      <c r="O197" s="235"/>
      <c r="P197" s="235"/>
      <c r="Q197" s="235"/>
      <c r="R197" s="150"/>
      <c r="T197" s="151" t="s">
        <v>5</v>
      </c>
      <c r="U197" s="41" t="s">
        <v>43</v>
      </c>
      <c r="V197" s="152">
        <v>0.44019000000000003</v>
      </c>
      <c r="W197" s="152">
        <f t="shared" si="27"/>
        <v>9.6841800000000013</v>
      </c>
      <c r="X197" s="152">
        <v>2.0000000000000002E-5</v>
      </c>
      <c r="Y197" s="152">
        <f t="shared" si="28"/>
        <v>4.4000000000000002E-4</v>
      </c>
      <c r="Z197" s="152">
        <v>0</v>
      </c>
      <c r="AA197" s="153">
        <f t="shared" si="29"/>
        <v>0</v>
      </c>
      <c r="AR197" s="19" t="s">
        <v>235</v>
      </c>
      <c r="AT197" s="19" t="s">
        <v>207</v>
      </c>
      <c r="AU197" s="19" t="s">
        <v>91</v>
      </c>
      <c r="AY197" s="19" t="s">
        <v>206</v>
      </c>
      <c r="BE197" s="154">
        <f t="shared" si="30"/>
        <v>0</v>
      </c>
      <c r="BF197" s="154">
        <f t="shared" si="31"/>
        <v>0</v>
      </c>
      <c r="BG197" s="154">
        <f t="shared" si="32"/>
        <v>0</v>
      </c>
      <c r="BH197" s="154">
        <f t="shared" si="33"/>
        <v>0</v>
      </c>
      <c r="BI197" s="154">
        <f t="shared" si="34"/>
        <v>0</v>
      </c>
      <c r="BJ197" s="19" t="s">
        <v>87</v>
      </c>
      <c r="BK197" s="155">
        <f t="shared" si="35"/>
        <v>0</v>
      </c>
      <c r="BL197" s="19" t="s">
        <v>235</v>
      </c>
      <c r="BM197" s="19" t="s">
        <v>1240</v>
      </c>
    </row>
    <row r="198" spans="2:65" s="1" customFormat="1" ht="25.5" customHeight="1" x14ac:dyDescent="0.3">
      <c r="B198" s="145"/>
      <c r="C198" s="156" t="s">
        <v>340</v>
      </c>
      <c r="D198" s="156" t="s">
        <v>214</v>
      </c>
      <c r="E198" s="157" t="s">
        <v>1241</v>
      </c>
      <c r="F198" s="236" t="s">
        <v>1242</v>
      </c>
      <c r="G198" s="236"/>
      <c r="H198" s="236"/>
      <c r="I198" s="236"/>
      <c r="J198" s="158" t="s">
        <v>372</v>
      </c>
      <c r="K198" s="159">
        <v>22</v>
      </c>
      <c r="L198" s="237"/>
      <c r="M198" s="237"/>
      <c r="N198" s="238"/>
      <c r="O198" s="235"/>
      <c r="P198" s="235"/>
      <c r="Q198" s="235"/>
      <c r="R198" s="150"/>
      <c r="T198" s="151" t="s">
        <v>5</v>
      </c>
      <c r="U198" s="41" t="s">
        <v>43</v>
      </c>
      <c r="V198" s="152">
        <v>0</v>
      </c>
      <c r="W198" s="152">
        <f t="shared" si="27"/>
        <v>0</v>
      </c>
      <c r="X198" s="152">
        <v>9.1800000000000007E-3</v>
      </c>
      <c r="Y198" s="152">
        <f t="shared" si="28"/>
        <v>0.20196000000000003</v>
      </c>
      <c r="Z198" s="152">
        <v>0</v>
      </c>
      <c r="AA198" s="153">
        <f t="shared" si="29"/>
        <v>0</v>
      </c>
      <c r="AR198" s="19" t="s">
        <v>262</v>
      </c>
      <c r="AT198" s="19" t="s">
        <v>214</v>
      </c>
      <c r="AU198" s="19" t="s">
        <v>91</v>
      </c>
      <c r="AY198" s="19" t="s">
        <v>206</v>
      </c>
      <c r="BE198" s="154">
        <f t="shared" si="30"/>
        <v>0</v>
      </c>
      <c r="BF198" s="154">
        <f t="shared" si="31"/>
        <v>0</v>
      </c>
      <c r="BG198" s="154">
        <f t="shared" si="32"/>
        <v>0</v>
      </c>
      <c r="BH198" s="154">
        <f t="shared" si="33"/>
        <v>0</v>
      </c>
      <c r="BI198" s="154">
        <f t="shared" si="34"/>
        <v>0</v>
      </c>
      <c r="BJ198" s="19" t="s">
        <v>87</v>
      </c>
      <c r="BK198" s="155">
        <f t="shared" si="35"/>
        <v>0</v>
      </c>
      <c r="BL198" s="19" t="s">
        <v>235</v>
      </c>
      <c r="BM198" s="19" t="s">
        <v>1243</v>
      </c>
    </row>
    <row r="199" spans="2:65" s="1" customFormat="1" ht="38.25" customHeight="1" x14ac:dyDescent="0.3">
      <c r="B199" s="145"/>
      <c r="C199" s="146" t="s">
        <v>441</v>
      </c>
      <c r="D199" s="146" t="s">
        <v>207</v>
      </c>
      <c r="E199" s="147" t="s">
        <v>1244</v>
      </c>
      <c r="F199" s="233" t="s">
        <v>1245</v>
      </c>
      <c r="G199" s="233"/>
      <c r="H199" s="233"/>
      <c r="I199" s="233"/>
      <c r="J199" s="148" t="s">
        <v>372</v>
      </c>
      <c r="K199" s="149">
        <v>3</v>
      </c>
      <c r="L199" s="234"/>
      <c r="M199" s="234"/>
      <c r="N199" s="235"/>
      <c r="O199" s="235"/>
      <c r="P199" s="235"/>
      <c r="Q199" s="235"/>
      <c r="R199" s="150"/>
      <c r="T199" s="151" t="s">
        <v>5</v>
      </c>
      <c r="U199" s="41" t="s">
        <v>43</v>
      </c>
      <c r="V199" s="152">
        <v>0.42185</v>
      </c>
      <c r="W199" s="152">
        <f t="shared" si="27"/>
        <v>1.26555</v>
      </c>
      <c r="X199" s="152">
        <v>2.0000000000000002E-5</v>
      </c>
      <c r="Y199" s="152">
        <f t="shared" si="28"/>
        <v>6.0000000000000008E-5</v>
      </c>
      <c r="Z199" s="152">
        <v>0</v>
      </c>
      <c r="AA199" s="153">
        <f t="shared" si="29"/>
        <v>0</v>
      </c>
      <c r="AR199" s="19" t="s">
        <v>235</v>
      </c>
      <c r="AT199" s="19" t="s">
        <v>207</v>
      </c>
      <c r="AU199" s="19" t="s">
        <v>91</v>
      </c>
      <c r="AY199" s="19" t="s">
        <v>206</v>
      </c>
      <c r="BE199" s="154">
        <f t="shared" si="30"/>
        <v>0</v>
      </c>
      <c r="BF199" s="154">
        <f t="shared" si="31"/>
        <v>0</v>
      </c>
      <c r="BG199" s="154">
        <f t="shared" si="32"/>
        <v>0</v>
      </c>
      <c r="BH199" s="154">
        <f t="shared" si="33"/>
        <v>0</v>
      </c>
      <c r="BI199" s="154">
        <f t="shared" si="34"/>
        <v>0</v>
      </c>
      <c r="BJ199" s="19" t="s">
        <v>87</v>
      </c>
      <c r="BK199" s="155">
        <f t="shared" si="35"/>
        <v>0</v>
      </c>
      <c r="BL199" s="19" t="s">
        <v>235</v>
      </c>
      <c r="BM199" s="19" t="s">
        <v>1246</v>
      </c>
    </row>
    <row r="200" spans="2:65" s="1" customFormat="1" ht="25.5" customHeight="1" x14ac:dyDescent="0.3">
      <c r="B200" s="145"/>
      <c r="C200" s="156" t="s">
        <v>344</v>
      </c>
      <c r="D200" s="156" t="s">
        <v>214</v>
      </c>
      <c r="E200" s="157" t="s">
        <v>1247</v>
      </c>
      <c r="F200" s="236" t="s">
        <v>1248</v>
      </c>
      <c r="G200" s="236"/>
      <c r="H200" s="236"/>
      <c r="I200" s="236"/>
      <c r="J200" s="158" t="s">
        <v>372</v>
      </c>
      <c r="K200" s="159">
        <v>3</v>
      </c>
      <c r="L200" s="237"/>
      <c r="M200" s="237"/>
      <c r="N200" s="238"/>
      <c r="O200" s="235"/>
      <c r="P200" s="235"/>
      <c r="Q200" s="235"/>
      <c r="R200" s="150"/>
      <c r="T200" s="151" t="s">
        <v>5</v>
      </c>
      <c r="U200" s="41" t="s">
        <v>43</v>
      </c>
      <c r="V200" s="152">
        <v>0</v>
      </c>
      <c r="W200" s="152">
        <f t="shared" si="27"/>
        <v>0</v>
      </c>
      <c r="X200" s="152">
        <v>2.1999999999999999E-2</v>
      </c>
      <c r="Y200" s="152">
        <f t="shared" si="28"/>
        <v>6.6000000000000003E-2</v>
      </c>
      <c r="Z200" s="152">
        <v>0</v>
      </c>
      <c r="AA200" s="153">
        <f t="shared" si="29"/>
        <v>0</v>
      </c>
      <c r="AR200" s="19" t="s">
        <v>262</v>
      </c>
      <c r="AT200" s="19" t="s">
        <v>214</v>
      </c>
      <c r="AU200" s="19" t="s">
        <v>91</v>
      </c>
      <c r="AY200" s="19" t="s">
        <v>206</v>
      </c>
      <c r="BE200" s="154">
        <f t="shared" si="30"/>
        <v>0</v>
      </c>
      <c r="BF200" s="154">
        <f t="shared" si="31"/>
        <v>0</v>
      </c>
      <c r="BG200" s="154">
        <f t="shared" si="32"/>
        <v>0</v>
      </c>
      <c r="BH200" s="154">
        <f t="shared" si="33"/>
        <v>0</v>
      </c>
      <c r="BI200" s="154">
        <f t="shared" si="34"/>
        <v>0</v>
      </c>
      <c r="BJ200" s="19" t="s">
        <v>87</v>
      </c>
      <c r="BK200" s="155">
        <f t="shared" si="35"/>
        <v>0</v>
      </c>
      <c r="BL200" s="19" t="s">
        <v>235</v>
      </c>
      <c r="BM200" s="19" t="s">
        <v>1249</v>
      </c>
    </row>
    <row r="201" spans="2:65" s="1" customFormat="1" ht="38.25" customHeight="1" x14ac:dyDescent="0.3">
      <c r="B201" s="145"/>
      <c r="C201" s="146" t="s">
        <v>448</v>
      </c>
      <c r="D201" s="146" t="s">
        <v>207</v>
      </c>
      <c r="E201" s="147" t="s">
        <v>1250</v>
      </c>
      <c r="F201" s="233" t="s">
        <v>1251</v>
      </c>
      <c r="G201" s="233"/>
      <c r="H201" s="233"/>
      <c r="I201" s="233"/>
      <c r="J201" s="148" t="s">
        <v>372</v>
      </c>
      <c r="K201" s="149">
        <v>26</v>
      </c>
      <c r="L201" s="234"/>
      <c r="M201" s="234"/>
      <c r="N201" s="235"/>
      <c r="O201" s="235"/>
      <c r="P201" s="235"/>
      <c r="Q201" s="235"/>
      <c r="R201" s="150"/>
      <c r="T201" s="151" t="s">
        <v>5</v>
      </c>
      <c r="U201" s="41" t="s">
        <v>43</v>
      </c>
      <c r="V201" s="152">
        <v>0.48093999999999998</v>
      </c>
      <c r="W201" s="152">
        <f t="shared" si="27"/>
        <v>12.504439999999999</v>
      </c>
      <c r="X201" s="152">
        <v>2.0000000000000002E-5</v>
      </c>
      <c r="Y201" s="152">
        <f t="shared" si="28"/>
        <v>5.2000000000000006E-4</v>
      </c>
      <c r="Z201" s="152">
        <v>0</v>
      </c>
      <c r="AA201" s="153">
        <f t="shared" si="29"/>
        <v>0</v>
      </c>
      <c r="AR201" s="19" t="s">
        <v>235</v>
      </c>
      <c r="AT201" s="19" t="s">
        <v>207</v>
      </c>
      <c r="AU201" s="19" t="s">
        <v>91</v>
      </c>
      <c r="AY201" s="19" t="s">
        <v>206</v>
      </c>
      <c r="BE201" s="154">
        <f t="shared" si="30"/>
        <v>0</v>
      </c>
      <c r="BF201" s="154">
        <f t="shared" si="31"/>
        <v>0</v>
      </c>
      <c r="BG201" s="154">
        <f t="shared" si="32"/>
        <v>0</v>
      </c>
      <c r="BH201" s="154">
        <f t="shared" si="33"/>
        <v>0</v>
      </c>
      <c r="BI201" s="154">
        <f t="shared" si="34"/>
        <v>0</v>
      </c>
      <c r="BJ201" s="19" t="s">
        <v>87</v>
      </c>
      <c r="BK201" s="155">
        <f t="shared" si="35"/>
        <v>0</v>
      </c>
      <c r="BL201" s="19" t="s">
        <v>235</v>
      </c>
      <c r="BM201" s="19" t="s">
        <v>1252</v>
      </c>
    </row>
    <row r="202" spans="2:65" s="1" customFormat="1" ht="25.5" customHeight="1" x14ac:dyDescent="0.3">
      <c r="B202" s="145"/>
      <c r="C202" s="156" t="s">
        <v>347</v>
      </c>
      <c r="D202" s="156" t="s">
        <v>214</v>
      </c>
      <c r="E202" s="157" t="s">
        <v>1253</v>
      </c>
      <c r="F202" s="236" t="s">
        <v>1254</v>
      </c>
      <c r="G202" s="236"/>
      <c r="H202" s="236"/>
      <c r="I202" s="236"/>
      <c r="J202" s="158" t="s">
        <v>372</v>
      </c>
      <c r="K202" s="159">
        <v>26</v>
      </c>
      <c r="L202" s="237"/>
      <c r="M202" s="237"/>
      <c r="N202" s="238"/>
      <c r="O202" s="235"/>
      <c r="P202" s="235"/>
      <c r="Q202" s="235"/>
      <c r="R202" s="150"/>
      <c r="T202" s="151" t="s">
        <v>5</v>
      </c>
      <c r="U202" s="41" t="s">
        <v>43</v>
      </c>
      <c r="V202" s="152">
        <v>0</v>
      </c>
      <c r="W202" s="152">
        <f t="shared" si="27"/>
        <v>0</v>
      </c>
      <c r="X202" s="152">
        <v>3.9129999999999998E-2</v>
      </c>
      <c r="Y202" s="152">
        <f t="shared" si="28"/>
        <v>1.01738</v>
      </c>
      <c r="Z202" s="152">
        <v>0</v>
      </c>
      <c r="AA202" s="153">
        <f t="shared" si="29"/>
        <v>0</v>
      </c>
      <c r="AR202" s="19" t="s">
        <v>262</v>
      </c>
      <c r="AT202" s="19" t="s">
        <v>214</v>
      </c>
      <c r="AU202" s="19" t="s">
        <v>91</v>
      </c>
      <c r="AY202" s="19" t="s">
        <v>206</v>
      </c>
      <c r="BE202" s="154">
        <f t="shared" si="30"/>
        <v>0</v>
      </c>
      <c r="BF202" s="154">
        <f t="shared" si="31"/>
        <v>0</v>
      </c>
      <c r="BG202" s="154">
        <f t="shared" si="32"/>
        <v>0</v>
      </c>
      <c r="BH202" s="154">
        <f t="shared" si="33"/>
        <v>0</v>
      </c>
      <c r="BI202" s="154">
        <f t="shared" si="34"/>
        <v>0</v>
      </c>
      <c r="BJ202" s="19" t="s">
        <v>87</v>
      </c>
      <c r="BK202" s="155">
        <f t="shared" si="35"/>
        <v>0</v>
      </c>
      <c r="BL202" s="19" t="s">
        <v>235</v>
      </c>
      <c r="BM202" s="19" t="s">
        <v>1255</v>
      </c>
    </row>
    <row r="203" spans="2:65" s="1" customFormat="1" ht="38.25" customHeight="1" x14ac:dyDescent="0.3">
      <c r="B203" s="145"/>
      <c r="C203" s="146" t="s">
        <v>455</v>
      </c>
      <c r="D203" s="146" t="s">
        <v>207</v>
      </c>
      <c r="E203" s="147" t="s">
        <v>1256</v>
      </c>
      <c r="F203" s="233" t="s">
        <v>1257</v>
      </c>
      <c r="G203" s="233"/>
      <c r="H203" s="233"/>
      <c r="I203" s="233"/>
      <c r="J203" s="148" t="s">
        <v>372</v>
      </c>
      <c r="K203" s="149">
        <v>154</v>
      </c>
      <c r="L203" s="234"/>
      <c r="M203" s="234"/>
      <c r="N203" s="235"/>
      <c r="O203" s="235"/>
      <c r="P203" s="235"/>
      <c r="Q203" s="235"/>
      <c r="R203" s="150"/>
      <c r="T203" s="151" t="s">
        <v>5</v>
      </c>
      <c r="U203" s="41" t="s">
        <v>43</v>
      </c>
      <c r="V203" s="152">
        <v>0.62065999999999999</v>
      </c>
      <c r="W203" s="152">
        <f t="shared" si="27"/>
        <v>95.581639999999993</v>
      </c>
      <c r="X203" s="152">
        <v>2.0000000000000002E-5</v>
      </c>
      <c r="Y203" s="152">
        <f t="shared" si="28"/>
        <v>3.0800000000000003E-3</v>
      </c>
      <c r="Z203" s="152">
        <v>0</v>
      </c>
      <c r="AA203" s="153">
        <f t="shared" si="29"/>
        <v>0</v>
      </c>
      <c r="AR203" s="19" t="s">
        <v>235</v>
      </c>
      <c r="AT203" s="19" t="s">
        <v>207</v>
      </c>
      <c r="AU203" s="19" t="s">
        <v>91</v>
      </c>
      <c r="AY203" s="19" t="s">
        <v>206</v>
      </c>
      <c r="BE203" s="154">
        <f t="shared" si="30"/>
        <v>0</v>
      </c>
      <c r="BF203" s="154">
        <f t="shared" si="31"/>
        <v>0</v>
      </c>
      <c r="BG203" s="154">
        <f t="shared" si="32"/>
        <v>0</v>
      </c>
      <c r="BH203" s="154">
        <f t="shared" si="33"/>
        <v>0</v>
      </c>
      <c r="BI203" s="154">
        <f t="shared" si="34"/>
        <v>0</v>
      </c>
      <c r="BJ203" s="19" t="s">
        <v>87</v>
      </c>
      <c r="BK203" s="155">
        <f t="shared" si="35"/>
        <v>0</v>
      </c>
      <c r="BL203" s="19" t="s">
        <v>235</v>
      </c>
      <c r="BM203" s="19" t="s">
        <v>1258</v>
      </c>
    </row>
    <row r="204" spans="2:65" s="1" customFormat="1" ht="25.5" customHeight="1" x14ac:dyDescent="0.3">
      <c r="B204" s="145"/>
      <c r="C204" s="156" t="s">
        <v>351</v>
      </c>
      <c r="D204" s="156" t="s">
        <v>214</v>
      </c>
      <c r="E204" s="157" t="s">
        <v>1259</v>
      </c>
      <c r="F204" s="236" t="s">
        <v>1260</v>
      </c>
      <c r="G204" s="236"/>
      <c r="H204" s="236"/>
      <c r="I204" s="236"/>
      <c r="J204" s="158" t="s">
        <v>372</v>
      </c>
      <c r="K204" s="159">
        <v>154</v>
      </c>
      <c r="L204" s="237"/>
      <c r="M204" s="237"/>
      <c r="N204" s="238"/>
      <c r="O204" s="235"/>
      <c r="P204" s="235"/>
      <c r="Q204" s="235"/>
      <c r="R204" s="150"/>
      <c r="T204" s="151" t="s">
        <v>5</v>
      </c>
      <c r="U204" s="41" t="s">
        <v>43</v>
      </c>
      <c r="V204" s="152">
        <v>0</v>
      </c>
      <c r="W204" s="152">
        <f t="shared" si="27"/>
        <v>0</v>
      </c>
      <c r="X204" s="152">
        <v>5.1860000000000003E-2</v>
      </c>
      <c r="Y204" s="152">
        <f t="shared" si="28"/>
        <v>7.9864400000000009</v>
      </c>
      <c r="Z204" s="152">
        <v>0</v>
      </c>
      <c r="AA204" s="153">
        <f t="shared" si="29"/>
        <v>0</v>
      </c>
      <c r="AR204" s="19" t="s">
        <v>262</v>
      </c>
      <c r="AT204" s="19" t="s">
        <v>214</v>
      </c>
      <c r="AU204" s="19" t="s">
        <v>91</v>
      </c>
      <c r="AY204" s="19" t="s">
        <v>206</v>
      </c>
      <c r="BE204" s="154">
        <f t="shared" si="30"/>
        <v>0</v>
      </c>
      <c r="BF204" s="154">
        <f t="shared" si="31"/>
        <v>0</v>
      </c>
      <c r="BG204" s="154">
        <f t="shared" si="32"/>
        <v>0</v>
      </c>
      <c r="BH204" s="154">
        <f t="shared" si="33"/>
        <v>0</v>
      </c>
      <c r="BI204" s="154">
        <f t="shared" si="34"/>
        <v>0</v>
      </c>
      <c r="BJ204" s="19" t="s">
        <v>87</v>
      </c>
      <c r="BK204" s="155">
        <f t="shared" si="35"/>
        <v>0</v>
      </c>
      <c r="BL204" s="19" t="s">
        <v>235</v>
      </c>
      <c r="BM204" s="19" t="s">
        <v>1261</v>
      </c>
    </row>
    <row r="205" spans="2:65" s="1" customFormat="1" ht="25.5" customHeight="1" x14ac:dyDescent="0.3">
      <c r="B205" s="145"/>
      <c r="C205" s="146" t="s">
        <v>629</v>
      </c>
      <c r="D205" s="146" t="s">
        <v>207</v>
      </c>
      <c r="E205" s="147" t="s">
        <v>1262</v>
      </c>
      <c r="F205" s="233" t="s">
        <v>1263</v>
      </c>
      <c r="G205" s="233"/>
      <c r="H205" s="233"/>
      <c r="I205" s="233"/>
      <c r="J205" s="148" t="s">
        <v>210</v>
      </c>
      <c r="K205" s="149">
        <v>242.16</v>
      </c>
      <c r="L205" s="234"/>
      <c r="M205" s="234"/>
      <c r="N205" s="235"/>
      <c r="O205" s="235"/>
      <c r="P205" s="235"/>
      <c r="Q205" s="235"/>
      <c r="R205" s="150"/>
      <c r="T205" s="151" t="s">
        <v>5</v>
      </c>
      <c r="U205" s="41" t="s">
        <v>43</v>
      </c>
      <c r="V205" s="152">
        <v>4.9000000000000002E-2</v>
      </c>
      <c r="W205" s="152">
        <f t="shared" si="27"/>
        <v>11.86584</v>
      </c>
      <c r="X205" s="152">
        <v>0</v>
      </c>
      <c r="Y205" s="152">
        <f t="shared" si="28"/>
        <v>0</v>
      </c>
      <c r="Z205" s="152">
        <v>0</v>
      </c>
      <c r="AA205" s="153">
        <f t="shared" si="29"/>
        <v>0</v>
      </c>
      <c r="AR205" s="19" t="s">
        <v>235</v>
      </c>
      <c r="AT205" s="19" t="s">
        <v>207</v>
      </c>
      <c r="AU205" s="19" t="s">
        <v>91</v>
      </c>
      <c r="AY205" s="19" t="s">
        <v>206</v>
      </c>
      <c r="BE205" s="154">
        <f t="shared" si="30"/>
        <v>0</v>
      </c>
      <c r="BF205" s="154">
        <f t="shared" si="31"/>
        <v>0</v>
      </c>
      <c r="BG205" s="154">
        <f t="shared" si="32"/>
        <v>0</v>
      </c>
      <c r="BH205" s="154">
        <f t="shared" si="33"/>
        <v>0</v>
      </c>
      <c r="BI205" s="154">
        <f t="shared" si="34"/>
        <v>0</v>
      </c>
      <c r="BJ205" s="19" t="s">
        <v>87</v>
      </c>
      <c r="BK205" s="155">
        <f t="shared" si="35"/>
        <v>0</v>
      </c>
      <c r="BL205" s="19" t="s">
        <v>235</v>
      </c>
      <c r="BM205" s="19" t="s">
        <v>1264</v>
      </c>
    </row>
    <row r="206" spans="2:65" s="1" customFormat="1" ht="38.25" customHeight="1" x14ac:dyDescent="0.3">
      <c r="B206" s="145"/>
      <c r="C206" s="146" t="s">
        <v>354</v>
      </c>
      <c r="D206" s="146" t="s">
        <v>207</v>
      </c>
      <c r="E206" s="147" t="s">
        <v>1265</v>
      </c>
      <c r="F206" s="233" t="s">
        <v>1266</v>
      </c>
      <c r="G206" s="233"/>
      <c r="H206" s="233"/>
      <c r="I206" s="233"/>
      <c r="J206" s="148" t="s">
        <v>210</v>
      </c>
      <c r="K206" s="149">
        <v>176.88</v>
      </c>
      <c r="L206" s="234"/>
      <c r="M206" s="234"/>
      <c r="N206" s="235"/>
      <c r="O206" s="235"/>
      <c r="P206" s="235"/>
      <c r="Q206" s="235"/>
      <c r="R206" s="150"/>
      <c r="T206" s="151" t="s">
        <v>5</v>
      </c>
      <c r="U206" s="41" t="s">
        <v>43</v>
      </c>
      <c r="V206" s="152">
        <v>2.9000000000000001E-2</v>
      </c>
      <c r="W206" s="152">
        <f t="shared" si="27"/>
        <v>5.1295200000000003</v>
      </c>
      <c r="X206" s="152">
        <v>0</v>
      </c>
      <c r="Y206" s="152">
        <f t="shared" si="28"/>
        <v>0</v>
      </c>
      <c r="Z206" s="152">
        <v>0</v>
      </c>
      <c r="AA206" s="153">
        <f t="shared" si="29"/>
        <v>0</v>
      </c>
      <c r="AR206" s="19" t="s">
        <v>235</v>
      </c>
      <c r="AT206" s="19" t="s">
        <v>207</v>
      </c>
      <c r="AU206" s="19" t="s">
        <v>91</v>
      </c>
      <c r="AY206" s="19" t="s">
        <v>206</v>
      </c>
      <c r="BE206" s="154">
        <f t="shared" si="30"/>
        <v>0</v>
      </c>
      <c r="BF206" s="154">
        <f t="shared" si="31"/>
        <v>0</v>
      </c>
      <c r="BG206" s="154">
        <f t="shared" si="32"/>
        <v>0</v>
      </c>
      <c r="BH206" s="154">
        <f t="shared" si="33"/>
        <v>0</v>
      </c>
      <c r="BI206" s="154">
        <f t="shared" si="34"/>
        <v>0</v>
      </c>
      <c r="BJ206" s="19" t="s">
        <v>87</v>
      </c>
      <c r="BK206" s="155">
        <f t="shared" si="35"/>
        <v>0</v>
      </c>
      <c r="BL206" s="19" t="s">
        <v>235</v>
      </c>
      <c r="BM206" s="19" t="s">
        <v>1267</v>
      </c>
    </row>
    <row r="207" spans="2:65" s="1" customFormat="1" ht="25.5" customHeight="1" x14ac:dyDescent="0.3">
      <c r="B207" s="145"/>
      <c r="C207" s="146" t="s">
        <v>636</v>
      </c>
      <c r="D207" s="146" t="s">
        <v>207</v>
      </c>
      <c r="E207" s="147" t="s">
        <v>1268</v>
      </c>
      <c r="F207" s="233" t="s">
        <v>1269</v>
      </c>
      <c r="G207" s="233"/>
      <c r="H207" s="233"/>
      <c r="I207" s="233"/>
      <c r="J207" s="148" t="s">
        <v>372</v>
      </c>
      <c r="K207" s="149">
        <v>205</v>
      </c>
      <c r="L207" s="234"/>
      <c r="M207" s="234"/>
      <c r="N207" s="235"/>
      <c r="O207" s="235"/>
      <c r="P207" s="235"/>
      <c r="Q207" s="235"/>
      <c r="R207" s="150"/>
      <c r="T207" s="151" t="s">
        <v>5</v>
      </c>
      <c r="U207" s="41" t="s">
        <v>43</v>
      </c>
      <c r="V207" s="152">
        <v>5.8000000000000003E-2</v>
      </c>
      <c r="W207" s="152">
        <f t="shared" si="27"/>
        <v>11.89</v>
      </c>
      <c r="X207" s="152">
        <v>0</v>
      </c>
      <c r="Y207" s="152">
        <f t="shared" si="28"/>
        <v>0</v>
      </c>
      <c r="Z207" s="152">
        <v>0</v>
      </c>
      <c r="AA207" s="153">
        <f t="shared" si="29"/>
        <v>0</v>
      </c>
      <c r="AR207" s="19" t="s">
        <v>235</v>
      </c>
      <c r="AT207" s="19" t="s">
        <v>207</v>
      </c>
      <c r="AU207" s="19" t="s">
        <v>91</v>
      </c>
      <c r="AY207" s="19" t="s">
        <v>206</v>
      </c>
      <c r="BE207" s="154">
        <f t="shared" si="30"/>
        <v>0</v>
      </c>
      <c r="BF207" s="154">
        <f t="shared" si="31"/>
        <v>0</v>
      </c>
      <c r="BG207" s="154">
        <f t="shared" si="32"/>
        <v>0</v>
      </c>
      <c r="BH207" s="154">
        <f t="shared" si="33"/>
        <v>0</v>
      </c>
      <c r="BI207" s="154">
        <f t="shared" si="34"/>
        <v>0</v>
      </c>
      <c r="BJ207" s="19" t="s">
        <v>87</v>
      </c>
      <c r="BK207" s="155">
        <f t="shared" si="35"/>
        <v>0</v>
      </c>
      <c r="BL207" s="19" t="s">
        <v>235</v>
      </c>
      <c r="BM207" s="19" t="s">
        <v>1270</v>
      </c>
    </row>
    <row r="208" spans="2:65" s="1" customFormat="1" ht="25.5" customHeight="1" x14ac:dyDescent="0.3">
      <c r="B208" s="145"/>
      <c r="C208" s="146" t="s">
        <v>358</v>
      </c>
      <c r="D208" s="146" t="s">
        <v>207</v>
      </c>
      <c r="E208" s="147" t="s">
        <v>1271</v>
      </c>
      <c r="F208" s="233" t="s">
        <v>1272</v>
      </c>
      <c r="G208" s="233"/>
      <c r="H208" s="233"/>
      <c r="I208" s="233"/>
      <c r="J208" s="148" t="s">
        <v>372</v>
      </c>
      <c r="K208" s="149">
        <v>205</v>
      </c>
      <c r="L208" s="234"/>
      <c r="M208" s="234"/>
      <c r="N208" s="235"/>
      <c r="O208" s="235"/>
      <c r="P208" s="235"/>
      <c r="Q208" s="235"/>
      <c r="R208" s="150"/>
      <c r="T208" s="151" t="s">
        <v>5</v>
      </c>
      <c r="U208" s="41" t="s">
        <v>43</v>
      </c>
      <c r="V208" s="152">
        <v>0</v>
      </c>
      <c r="W208" s="152">
        <f t="shared" si="27"/>
        <v>0</v>
      </c>
      <c r="X208" s="152">
        <v>0</v>
      </c>
      <c r="Y208" s="152">
        <f t="shared" si="28"/>
        <v>0</v>
      </c>
      <c r="Z208" s="152">
        <v>0</v>
      </c>
      <c r="AA208" s="153">
        <f t="shared" si="29"/>
        <v>0</v>
      </c>
      <c r="AR208" s="19" t="s">
        <v>235</v>
      </c>
      <c r="AT208" s="19" t="s">
        <v>207</v>
      </c>
      <c r="AU208" s="19" t="s">
        <v>91</v>
      </c>
      <c r="AY208" s="19" t="s">
        <v>206</v>
      </c>
      <c r="BE208" s="154">
        <f t="shared" si="30"/>
        <v>0</v>
      </c>
      <c r="BF208" s="154">
        <f t="shared" si="31"/>
        <v>0</v>
      </c>
      <c r="BG208" s="154">
        <f t="shared" si="32"/>
        <v>0</v>
      </c>
      <c r="BH208" s="154">
        <f t="shared" si="33"/>
        <v>0</v>
      </c>
      <c r="BI208" s="154">
        <f t="shared" si="34"/>
        <v>0</v>
      </c>
      <c r="BJ208" s="19" t="s">
        <v>87</v>
      </c>
      <c r="BK208" s="155">
        <f t="shared" si="35"/>
        <v>0</v>
      </c>
      <c r="BL208" s="19" t="s">
        <v>235</v>
      </c>
      <c r="BM208" s="19" t="s">
        <v>1273</v>
      </c>
    </row>
    <row r="209" spans="2:65" s="1" customFormat="1" ht="25.5" customHeight="1" x14ac:dyDescent="0.3">
      <c r="B209" s="145"/>
      <c r="C209" s="146" t="s">
        <v>643</v>
      </c>
      <c r="D209" s="146" t="s">
        <v>207</v>
      </c>
      <c r="E209" s="147" t="s">
        <v>1274</v>
      </c>
      <c r="F209" s="233" t="s">
        <v>1275</v>
      </c>
      <c r="G209" s="233"/>
      <c r="H209" s="233"/>
      <c r="I209" s="233"/>
      <c r="J209" s="148" t="s">
        <v>329</v>
      </c>
      <c r="K209" s="149">
        <v>9.2759999999999998</v>
      </c>
      <c r="L209" s="234"/>
      <c r="M209" s="234"/>
      <c r="N209" s="235"/>
      <c r="O209" s="235"/>
      <c r="P209" s="235"/>
      <c r="Q209" s="235"/>
      <c r="R209" s="150"/>
      <c r="T209" s="151" t="s">
        <v>5</v>
      </c>
      <c r="U209" s="41" t="s">
        <v>43</v>
      </c>
      <c r="V209" s="152">
        <v>2.59</v>
      </c>
      <c r="W209" s="152">
        <f t="shared" si="27"/>
        <v>24.024839999999998</v>
      </c>
      <c r="X209" s="152">
        <v>0</v>
      </c>
      <c r="Y209" s="152">
        <f t="shared" si="28"/>
        <v>0</v>
      </c>
      <c r="Z209" s="152">
        <v>0</v>
      </c>
      <c r="AA209" s="153">
        <f t="shared" si="29"/>
        <v>0</v>
      </c>
      <c r="AR209" s="19" t="s">
        <v>235</v>
      </c>
      <c r="AT209" s="19" t="s">
        <v>207</v>
      </c>
      <c r="AU209" s="19" t="s">
        <v>91</v>
      </c>
      <c r="AY209" s="19" t="s">
        <v>206</v>
      </c>
      <c r="BE209" s="154">
        <f t="shared" si="30"/>
        <v>0</v>
      </c>
      <c r="BF209" s="154">
        <f t="shared" si="31"/>
        <v>0</v>
      </c>
      <c r="BG209" s="154">
        <f t="shared" si="32"/>
        <v>0</v>
      </c>
      <c r="BH209" s="154">
        <f t="shared" si="33"/>
        <v>0</v>
      </c>
      <c r="BI209" s="154">
        <f t="shared" si="34"/>
        <v>0</v>
      </c>
      <c r="BJ209" s="19" t="s">
        <v>87</v>
      </c>
      <c r="BK209" s="155">
        <f t="shared" si="35"/>
        <v>0</v>
      </c>
      <c r="BL209" s="19" t="s">
        <v>235</v>
      </c>
      <c r="BM209" s="19" t="s">
        <v>1276</v>
      </c>
    </row>
    <row r="210" spans="2:65" s="10" customFormat="1" ht="29.85" customHeight="1" x14ac:dyDescent="0.3">
      <c r="B210" s="134"/>
      <c r="C210" s="135"/>
      <c r="D210" s="144" t="s">
        <v>189</v>
      </c>
      <c r="E210" s="144"/>
      <c r="F210" s="144"/>
      <c r="G210" s="144"/>
      <c r="H210" s="144"/>
      <c r="I210" s="144"/>
      <c r="J210" s="144"/>
      <c r="K210" s="144"/>
      <c r="L210" s="144"/>
      <c r="M210" s="144"/>
      <c r="N210" s="251"/>
      <c r="O210" s="252"/>
      <c r="P210" s="252"/>
      <c r="Q210" s="252"/>
      <c r="R210" s="137"/>
      <c r="T210" s="138"/>
      <c r="U210" s="135"/>
      <c r="V210" s="135"/>
      <c r="W210" s="139">
        <f>W211</f>
        <v>0</v>
      </c>
      <c r="X210" s="135"/>
      <c r="Y210" s="139">
        <f>Y211</f>
        <v>0</v>
      </c>
      <c r="Z210" s="135"/>
      <c r="AA210" s="140">
        <f>AA211</f>
        <v>0</v>
      </c>
      <c r="AR210" s="141" t="s">
        <v>87</v>
      </c>
      <c r="AT210" s="142" t="s">
        <v>75</v>
      </c>
      <c r="AU210" s="142" t="s">
        <v>83</v>
      </c>
      <c r="AY210" s="141" t="s">
        <v>206</v>
      </c>
      <c r="BK210" s="143">
        <f>BK211</f>
        <v>0</v>
      </c>
    </row>
    <row r="211" spans="2:65" s="10" customFormat="1" ht="14.85" customHeight="1" x14ac:dyDescent="0.3">
      <c r="B211" s="134"/>
      <c r="C211" s="135"/>
      <c r="D211" s="144" t="s">
        <v>1046</v>
      </c>
      <c r="E211" s="144"/>
      <c r="F211" s="144"/>
      <c r="G211" s="144"/>
      <c r="H211" s="144"/>
      <c r="I211" s="144"/>
      <c r="J211" s="144"/>
      <c r="K211" s="144"/>
      <c r="L211" s="144"/>
      <c r="M211" s="144"/>
      <c r="N211" s="246"/>
      <c r="O211" s="247"/>
      <c r="P211" s="247"/>
      <c r="Q211" s="247"/>
      <c r="R211" s="137"/>
      <c r="T211" s="138"/>
      <c r="U211" s="135"/>
      <c r="V211" s="135"/>
      <c r="W211" s="139">
        <f>SUM(W212:W229)</f>
        <v>0</v>
      </c>
      <c r="X211" s="135"/>
      <c r="Y211" s="139">
        <f>SUM(Y212:Y229)</f>
        <v>0</v>
      </c>
      <c r="Z211" s="135"/>
      <c r="AA211" s="140">
        <f>SUM(AA212:AA229)</f>
        <v>0</v>
      </c>
      <c r="AR211" s="141" t="s">
        <v>87</v>
      </c>
      <c r="AT211" s="142" t="s">
        <v>75</v>
      </c>
      <c r="AU211" s="142" t="s">
        <v>87</v>
      </c>
      <c r="AY211" s="141" t="s">
        <v>206</v>
      </c>
      <c r="BK211" s="143">
        <f>SUM(BK212:BK229)</f>
        <v>0</v>
      </c>
    </row>
    <row r="212" spans="2:65" s="1" customFormat="1" ht="25.5" customHeight="1" x14ac:dyDescent="0.3">
      <c r="B212" s="145"/>
      <c r="C212" s="146" t="s">
        <v>545</v>
      </c>
      <c r="D212" s="146" t="s">
        <v>207</v>
      </c>
      <c r="E212" s="147" t="s">
        <v>1277</v>
      </c>
      <c r="F212" s="233" t="s">
        <v>1278</v>
      </c>
      <c r="G212" s="233"/>
      <c r="H212" s="233"/>
      <c r="I212" s="233"/>
      <c r="J212" s="148" t="s">
        <v>950</v>
      </c>
      <c r="K212" s="149">
        <v>169.26</v>
      </c>
      <c r="L212" s="234"/>
      <c r="M212" s="234"/>
      <c r="N212" s="235"/>
      <c r="O212" s="235"/>
      <c r="P212" s="235"/>
      <c r="Q212" s="235"/>
      <c r="R212" s="150"/>
      <c r="T212" s="151" t="s">
        <v>5</v>
      </c>
      <c r="U212" s="41" t="s">
        <v>43</v>
      </c>
      <c r="V212" s="152">
        <v>0</v>
      </c>
      <c r="W212" s="152">
        <f t="shared" ref="W212:W229" si="36">V212*K212</f>
        <v>0</v>
      </c>
      <c r="X212" s="152">
        <v>0</v>
      </c>
      <c r="Y212" s="152">
        <f t="shared" ref="Y212:Y229" si="37">X212*K212</f>
        <v>0</v>
      </c>
      <c r="Z212" s="152">
        <v>0</v>
      </c>
      <c r="AA212" s="153">
        <f t="shared" ref="AA212:AA229" si="38">Z212*K212</f>
        <v>0</v>
      </c>
      <c r="AR212" s="19" t="s">
        <v>235</v>
      </c>
      <c r="AT212" s="19" t="s">
        <v>207</v>
      </c>
      <c r="AU212" s="19" t="s">
        <v>91</v>
      </c>
      <c r="AY212" s="19" t="s">
        <v>206</v>
      </c>
      <c r="BE212" s="154">
        <f t="shared" ref="BE212:BE229" si="39">IF(U212="základná",N212,0)</f>
        <v>0</v>
      </c>
      <c r="BF212" s="154">
        <f t="shared" ref="BF212:BF229" si="40">IF(U212="znížená",N212,0)</f>
        <v>0</v>
      </c>
      <c r="BG212" s="154">
        <f t="shared" ref="BG212:BG229" si="41">IF(U212="zákl. prenesená",N212,0)</f>
        <v>0</v>
      </c>
      <c r="BH212" s="154">
        <f t="shared" ref="BH212:BH229" si="42">IF(U212="zníž. prenesená",N212,0)</f>
        <v>0</v>
      </c>
      <c r="BI212" s="154">
        <f t="shared" ref="BI212:BI229" si="43">IF(U212="nulová",N212,0)</f>
        <v>0</v>
      </c>
      <c r="BJ212" s="19" t="s">
        <v>87</v>
      </c>
      <c r="BK212" s="155">
        <f t="shared" ref="BK212:BK229" si="44">ROUND(L212*K212,3)</f>
        <v>0</v>
      </c>
      <c r="BL212" s="19" t="s">
        <v>235</v>
      </c>
      <c r="BM212" s="19" t="s">
        <v>1279</v>
      </c>
    </row>
    <row r="213" spans="2:65" s="1" customFormat="1" ht="25.5" customHeight="1" x14ac:dyDescent="0.3">
      <c r="B213" s="145"/>
      <c r="C213" s="156" t="s">
        <v>867</v>
      </c>
      <c r="D213" s="156" t="s">
        <v>214</v>
      </c>
      <c r="E213" s="157" t="s">
        <v>1280</v>
      </c>
      <c r="F213" s="236" t="s">
        <v>1281</v>
      </c>
      <c r="G213" s="236"/>
      <c r="H213" s="236"/>
      <c r="I213" s="236"/>
      <c r="J213" s="158" t="s">
        <v>372</v>
      </c>
      <c r="K213" s="159">
        <v>4</v>
      </c>
      <c r="L213" s="237"/>
      <c r="M213" s="237"/>
      <c r="N213" s="238"/>
      <c r="O213" s="235"/>
      <c r="P213" s="235"/>
      <c r="Q213" s="235"/>
      <c r="R213" s="150"/>
      <c r="T213" s="151" t="s">
        <v>5</v>
      </c>
      <c r="U213" s="41" t="s">
        <v>43</v>
      </c>
      <c r="V213" s="152">
        <v>0</v>
      </c>
      <c r="W213" s="152">
        <f t="shared" si="36"/>
        <v>0</v>
      </c>
      <c r="X213" s="152">
        <v>0</v>
      </c>
      <c r="Y213" s="152">
        <f t="shared" si="37"/>
        <v>0</v>
      </c>
      <c r="Z213" s="152">
        <v>0</v>
      </c>
      <c r="AA213" s="153">
        <f t="shared" si="38"/>
        <v>0</v>
      </c>
      <c r="AR213" s="19" t="s">
        <v>262</v>
      </c>
      <c r="AT213" s="19" t="s">
        <v>214</v>
      </c>
      <c r="AU213" s="19" t="s">
        <v>91</v>
      </c>
      <c r="AY213" s="19" t="s">
        <v>206</v>
      </c>
      <c r="BE213" s="154">
        <f t="shared" si="39"/>
        <v>0</v>
      </c>
      <c r="BF213" s="154">
        <f t="shared" si="40"/>
        <v>0</v>
      </c>
      <c r="BG213" s="154">
        <f t="shared" si="41"/>
        <v>0</v>
      </c>
      <c r="BH213" s="154">
        <f t="shared" si="42"/>
        <v>0</v>
      </c>
      <c r="BI213" s="154">
        <f t="shared" si="43"/>
        <v>0</v>
      </c>
      <c r="BJ213" s="19" t="s">
        <v>87</v>
      </c>
      <c r="BK213" s="155">
        <f t="shared" si="44"/>
        <v>0</v>
      </c>
      <c r="BL213" s="19" t="s">
        <v>235</v>
      </c>
      <c r="BM213" s="19" t="s">
        <v>1282</v>
      </c>
    </row>
    <row r="214" spans="2:65" s="1" customFormat="1" ht="16.5" customHeight="1" x14ac:dyDescent="0.3">
      <c r="B214" s="145"/>
      <c r="C214" s="156" t="s">
        <v>548</v>
      </c>
      <c r="D214" s="156" t="s">
        <v>214</v>
      </c>
      <c r="E214" s="157" t="s">
        <v>1283</v>
      </c>
      <c r="F214" s="236" t="s">
        <v>1284</v>
      </c>
      <c r="G214" s="236"/>
      <c r="H214" s="236"/>
      <c r="I214" s="236"/>
      <c r="J214" s="158" t="s">
        <v>372</v>
      </c>
      <c r="K214" s="159">
        <v>8</v>
      </c>
      <c r="L214" s="237"/>
      <c r="M214" s="237"/>
      <c r="N214" s="238"/>
      <c r="O214" s="235"/>
      <c r="P214" s="235"/>
      <c r="Q214" s="235"/>
      <c r="R214" s="150"/>
      <c r="T214" s="151" t="s">
        <v>5</v>
      </c>
      <c r="U214" s="41" t="s">
        <v>43</v>
      </c>
      <c r="V214" s="152">
        <v>0</v>
      </c>
      <c r="W214" s="152">
        <f t="shared" si="36"/>
        <v>0</v>
      </c>
      <c r="X214" s="152">
        <v>0</v>
      </c>
      <c r="Y214" s="152">
        <f t="shared" si="37"/>
        <v>0</v>
      </c>
      <c r="Z214" s="152">
        <v>0</v>
      </c>
      <c r="AA214" s="153">
        <f t="shared" si="38"/>
        <v>0</v>
      </c>
      <c r="AR214" s="19" t="s">
        <v>262</v>
      </c>
      <c r="AT214" s="19" t="s">
        <v>214</v>
      </c>
      <c r="AU214" s="19" t="s">
        <v>91</v>
      </c>
      <c r="AY214" s="19" t="s">
        <v>206</v>
      </c>
      <c r="BE214" s="154">
        <f t="shared" si="39"/>
        <v>0</v>
      </c>
      <c r="BF214" s="154">
        <f t="shared" si="40"/>
        <v>0</v>
      </c>
      <c r="BG214" s="154">
        <f t="shared" si="41"/>
        <v>0</v>
      </c>
      <c r="BH214" s="154">
        <f t="shared" si="42"/>
        <v>0</v>
      </c>
      <c r="BI214" s="154">
        <f t="shared" si="43"/>
        <v>0</v>
      </c>
      <c r="BJ214" s="19" t="s">
        <v>87</v>
      </c>
      <c r="BK214" s="155">
        <f t="shared" si="44"/>
        <v>0</v>
      </c>
      <c r="BL214" s="19" t="s">
        <v>235</v>
      </c>
      <c r="BM214" s="19" t="s">
        <v>1285</v>
      </c>
    </row>
    <row r="215" spans="2:65" s="1" customFormat="1" ht="25.5" customHeight="1" x14ac:dyDescent="0.3">
      <c r="B215" s="145"/>
      <c r="C215" s="156" t="s">
        <v>872</v>
      </c>
      <c r="D215" s="156" t="s">
        <v>214</v>
      </c>
      <c r="E215" s="157" t="s">
        <v>1286</v>
      </c>
      <c r="F215" s="236" t="s">
        <v>1287</v>
      </c>
      <c r="G215" s="236"/>
      <c r="H215" s="236"/>
      <c r="I215" s="236"/>
      <c r="J215" s="158" t="s">
        <v>372</v>
      </c>
      <c r="K215" s="159">
        <v>12</v>
      </c>
      <c r="L215" s="237"/>
      <c r="M215" s="237"/>
      <c r="N215" s="238"/>
      <c r="O215" s="235"/>
      <c r="P215" s="235"/>
      <c r="Q215" s="235"/>
      <c r="R215" s="150"/>
      <c r="T215" s="151" t="s">
        <v>5</v>
      </c>
      <c r="U215" s="41" t="s">
        <v>43</v>
      </c>
      <c r="V215" s="152">
        <v>0</v>
      </c>
      <c r="W215" s="152">
        <f t="shared" si="36"/>
        <v>0</v>
      </c>
      <c r="X215" s="152">
        <v>0</v>
      </c>
      <c r="Y215" s="152">
        <f t="shared" si="37"/>
        <v>0</v>
      </c>
      <c r="Z215" s="152">
        <v>0</v>
      </c>
      <c r="AA215" s="153">
        <f t="shared" si="38"/>
        <v>0</v>
      </c>
      <c r="AR215" s="19" t="s">
        <v>262</v>
      </c>
      <c r="AT215" s="19" t="s">
        <v>214</v>
      </c>
      <c r="AU215" s="19" t="s">
        <v>91</v>
      </c>
      <c r="AY215" s="19" t="s">
        <v>206</v>
      </c>
      <c r="BE215" s="154">
        <f t="shared" si="39"/>
        <v>0</v>
      </c>
      <c r="BF215" s="154">
        <f t="shared" si="40"/>
        <v>0</v>
      </c>
      <c r="BG215" s="154">
        <f t="shared" si="41"/>
        <v>0</v>
      </c>
      <c r="BH215" s="154">
        <f t="shared" si="42"/>
        <v>0</v>
      </c>
      <c r="BI215" s="154">
        <f t="shared" si="43"/>
        <v>0</v>
      </c>
      <c r="BJ215" s="19" t="s">
        <v>87</v>
      </c>
      <c r="BK215" s="155">
        <f t="shared" si="44"/>
        <v>0</v>
      </c>
      <c r="BL215" s="19" t="s">
        <v>235</v>
      </c>
      <c r="BM215" s="19" t="s">
        <v>1288</v>
      </c>
    </row>
    <row r="216" spans="2:65" s="1" customFormat="1" ht="25.5" customHeight="1" x14ac:dyDescent="0.3">
      <c r="B216" s="145"/>
      <c r="C216" s="156" t="s">
        <v>373</v>
      </c>
      <c r="D216" s="156" t="s">
        <v>214</v>
      </c>
      <c r="E216" s="157" t="s">
        <v>1289</v>
      </c>
      <c r="F216" s="236" t="s">
        <v>1290</v>
      </c>
      <c r="G216" s="236"/>
      <c r="H216" s="236"/>
      <c r="I216" s="236"/>
      <c r="J216" s="158" t="s">
        <v>372</v>
      </c>
      <c r="K216" s="159">
        <v>2</v>
      </c>
      <c r="L216" s="237"/>
      <c r="M216" s="237"/>
      <c r="N216" s="238"/>
      <c r="O216" s="235"/>
      <c r="P216" s="235"/>
      <c r="Q216" s="235"/>
      <c r="R216" s="150"/>
      <c r="T216" s="151" t="s">
        <v>5</v>
      </c>
      <c r="U216" s="41" t="s">
        <v>43</v>
      </c>
      <c r="V216" s="152">
        <v>0</v>
      </c>
      <c r="W216" s="152">
        <f t="shared" si="36"/>
        <v>0</v>
      </c>
      <c r="X216" s="152">
        <v>0</v>
      </c>
      <c r="Y216" s="152">
        <f t="shared" si="37"/>
        <v>0</v>
      </c>
      <c r="Z216" s="152">
        <v>0</v>
      </c>
      <c r="AA216" s="153">
        <f t="shared" si="38"/>
        <v>0</v>
      </c>
      <c r="AR216" s="19" t="s">
        <v>262</v>
      </c>
      <c r="AT216" s="19" t="s">
        <v>214</v>
      </c>
      <c r="AU216" s="19" t="s">
        <v>91</v>
      </c>
      <c r="AY216" s="19" t="s">
        <v>206</v>
      </c>
      <c r="BE216" s="154">
        <f t="shared" si="39"/>
        <v>0</v>
      </c>
      <c r="BF216" s="154">
        <f t="shared" si="40"/>
        <v>0</v>
      </c>
      <c r="BG216" s="154">
        <f t="shared" si="41"/>
        <v>0</v>
      </c>
      <c r="BH216" s="154">
        <f t="shared" si="42"/>
        <v>0</v>
      </c>
      <c r="BI216" s="154">
        <f t="shared" si="43"/>
        <v>0</v>
      </c>
      <c r="BJ216" s="19" t="s">
        <v>87</v>
      </c>
      <c r="BK216" s="155">
        <f t="shared" si="44"/>
        <v>0</v>
      </c>
      <c r="BL216" s="19" t="s">
        <v>235</v>
      </c>
      <c r="BM216" s="19" t="s">
        <v>1291</v>
      </c>
    </row>
    <row r="217" spans="2:65" s="1" customFormat="1" ht="25.5" customHeight="1" x14ac:dyDescent="0.3">
      <c r="B217" s="145"/>
      <c r="C217" s="146" t="s">
        <v>877</v>
      </c>
      <c r="D217" s="146" t="s">
        <v>207</v>
      </c>
      <c r="E217" s="147" t="s">
        <v>1292</v>
      </c>
      <c r="F217" s="233" t="s">
        <v>1293</v>
      </c>
      <c r="G217" s="233"/>
      <c r="H217" s="233"/>
      <c r="I217" s="233"/>
      <c r="J217" s="148" t="s">
        <v>950</v>
      </c>
      <c r="K217" s="149">
        <v>91.8</v>
      </c>
      <c r="L217" s="234"/>
      <c r="M217" s="234"/>
      <c r="N217" s="235"/>
      <c r="O217" s="235"/>
      <c r="P217" s="235"/>
      <c r="Q217" s="235"/>
      <c r="R217" s="150"/>
      <c r="T217" s="151" t="s">
        <v>5</v>
      </c>
      <c r="U217" s="41" t="s">
        <v>43</v>
      </c>
      <c r="V217" s="152">
        <v>0</v>
      </c>
      <c r="W217" s="152">
        <f t="shared" si="36"/>
        <v>0</v>
      </c>
      <c r="X217" s="152">
        <v>0</v>
      </c>
      <c r="Y217" s="152">
        <f t="shared" si="37"/>
        <v>0</v>
      </c>
      <c r="Z217" s="152">
        <v>0</v>
      </c>
      <c r="AA217" s="153">
        <f t="shared" si="38"/>
        <v>0</v>
      </c>
      <c r="AR217" s="19" t="s">
        <v>235</v>
      </c>
      <c r="AT217" s="19" t="s">
        <v>207</v>
      </c>
      <c r="AU217" s="19" t="s">
        <v>91</v>
      </c>
      <c r="AY217" s="19" t="s">
        <v>206</v>
      </c>
      <c r="BE217" s="154">
        <f t="shared" si="39"/>
        <v>0</v>
      </c>
      <c r="BF217" s="154">
        <f t="shared" si="40"/>
        <v>0</v>
      </c>
      <c r="BG217" s="154">
        <f t="shared" si="41"/>
        <v>0</v>
      </c>
      <c r="BH217" s="154">
        <f t="shared" si="42"/>
        <v>0</v>
      </c>
      <c r="BI217" s="154">
        <f t="shared" si="43"/>
        <v>0</v>
      </c>
      <c r="BJ217" s="19" t="s">
        <v>87</v>
      </c>
      <c r="BK217" s="155">
        <f t="shared" si="44"/>
        <v>0</v>
      </c>
      <c r="BL217" s="19" t="s">
        <v>235</v>
      </c>
      <c r="BM217" s="19" t="s">
        <v>1294</v>
      </c>
    </row>
    <row r="218" spans="2:65" s="1" customFormat="1" ht="16.5" customHeight="1" x14ac:dyDescent="0.3">
      <c r="B218" s="145"/>
      <c r="C218" s="156" t="s">
        <v>553</v>
      </c>
      <c r="D218" s="156" t="s">
        <v>214</v>
      </c>
      <c r="E218" s="157" t="s">
        <v>1295</v>
      </c>
      <c r="F218" s="236" t="s">
        <v>1296</v>
      </c>
      <c r="G218" s="236"/>
      <c r="H218" s="236"/>
      <c r="I218" s="236"/>
      <c r="J218" s="158" t="s">
        <v>372</v>
      </c>
      <c r="K218" s="159">
        <v>6</v>
      </c>
      <c r="L218" s="237"/>
      <c r="M218" s="237"/>
      <c r="N218" s="238"/>
      <c r="O218" s="235"/>
      <c r="P218" s="235"/>
      <c r="Q218" s="235"/>
      <c r="R218" s="150"/>
      <c r="T218" s="151" t="s">
        <v>5</v>
      </c>
      <c r="U218" s="41" t="s">
        <v>43</v>
      </c>
      <c r="V218" s="152">
        <v>0</v>
      </c>
      <c r="W218" s="152">
        <f t="shared" si="36"/>
        <v>0</v>
      </c>
      <c r="X218" s="152">
        <v>0</v>
      </c>
      <c r="Y218" s="152">
        <f t="shared" si="37"/>
        <v>0</v>
      </c>
      <c r="Z218" s="152">
        <v>0</v>
      </c>
      <c r="AA218" s="153">
        <f t="shared" si="38"/>
        <v>0</v>
      </c>
      <c r="AR218" s="19" t="s">
        <v>262</v>
      </c>
      <c r="AT218" s="19" t="s">
        <v>214</v>
      </c>
      <c r="AU218" s="19" t="s">
        <v>91</v>
      </c>
      <c r="AY218" s="19" t="s">
        <v>206</v>
      </c>
      <c r="BE218" s="154">
        <f t="shared" si="39"/>
        <v>0</v>
      </c>
      <c r="BF218" s="154">
        <f t="shared" si="40"/>
        <v>0</v>
      </c>
      <c r="BG218" s="154">
        <f t="shared" si="41"/>
        <v>0</v>
      </c>
      <c r="BH218" s="154">
        <f t="shared" si="42"/>
        <v>0</v>
      </c>
      <c r="BI218" s="154">
        <f t="shared" si="43"/>
        <v>0</v>
      </c>
      <c r="BJ218" s="19" t="s">
        <v>87</v>
      </c>
      <c r="BK218" s="155">
        <f t="shared" si="44"/>
        <v>0</v>
      </c>
      <c r="BL218" s="19" t="s">
        <v>235</v>
      </c>
      <c r="BM218" s="19" t="s">
        <v>1297</v>
      </c>
    </row>
    <row r="219" spans="2:65" s="1" customFormat="1" ht="25.5" customHeight="1" x14ac:dyDescent="0.3">
      <c r="B219" s="145"/>
      <c r="C219" s="146" t="s">
        <v>884</v>
      </c>
      <c r="D219" s="146" t="s">
        <v>207</v>
      </c>
      <c r="E219" s="147" t="s">
        <v>1298</v>
      </c>
      <c r="F219" s="233" t="s">
        <v>1299</v>
      </c>
      <c r="G219" s="233"/>
      <c r="H219" s="233"/>
      <c r="I219" s="233"/>
      <c r="J219" s="148" t="s">
        <v>950</v>
      </c>
      <c r="K219" s="149">
        <v>539.82000000000005</v>
      </c>
      <c r="L219" s="234"/>
      <c r="M219" s="234"/>
      <c r="N219" s="235"/>
      <c r="O219" s="235"/>
      <c r="P219" s="235"/>
      <c r="Q219" s="235"/>
      <c r="R219" s="150"/>
      <c r="T219" s="151" t="s">
        <v>5</v>
      </c>
      <c r="U219" s="41" t="s">
        <v>43</v>
      </c>
      <c r="V219" s="152">
        <v>0</v>
      </c>
      <c r="W219" s="152">
        <f t="shared" si="36"/>
        <v>0</v>
      </c>
      <c r="X219" s="152">
        <v>0</v>
      </c>
      <c r="Y219" s="152">
        <f t="shared" si="37"/>
        <v>0</v>
      </c>
      <c r="Z219" s="152">
        <v>0</v>
      </c>
      <c r="AA219" s="153">
        <f t="shared" si="38"/>
        <v>0</v>
      </c>
      <c r="AR219" s="19" t="s">
        <v>235</v>
      </c>
      <c r="AT219" s="19" t="s">
        <v>207</v>
      </c>
      <c r="AU219" s="19" t="s">
        <v>91</v>
      </c>
      <c r="AY219" s="19" t="s">
        <v>206</v>
      </c>
      <c r="BE219" s="154">
        <f t="shared" si="39"/>
        <v>0</v>
      </c>
      <c r="BF219" s="154">
        <f t="shared" si="40"/>
        <v>0</v>
      </c>
      <c r="BG219" s="154">
        <f t="shared" si="41"/>
        <v>0</v>
      </c>
      <c r="BH219" s="154">
        <f t="shared" si="42"/>
        <v>0</v>
      </c>
      <c r="BI219" s="154">
        <f t="shared" si="43"/>
        <v>0</v>
      </c>
      <c r="BJ219" s="19" t="s">
        <v>87</v>
      </c>
      <c r="BK219" s="155">
        <f t="shared" si="44"/>
        <v>0</v>
      </c>
      <c r="BL219" s="19" t="s">
        <v>235</v>
      </c>
      <c r="BM219" s="19" t="s">
        <v>1300</v>
      </c>
    </row>
    <row r="220" spans="2:65" s="1" customFormat="1" ht="25.5" customHeight="1" x14ac:dyDescent="0.3">
      <c r="B220" s="145"/>
      <c r="C220" s="156" t="s">
        <v>556</v>
      </c>
      <c r="D220" s="156" t="s">
        <v>214</v>
      </c>
      <c r="E220" s="157" t="s">
        <v>1301</v>
      </c>
      <c r="F220" s="236" t="s">
        <v>1302</v>
      </c>
      <c r="G220" s="236"/>
      <c r="H220" s="236"/>
      <c r="I220" s="236"/>
      <c r="J220" s="158" t="s">
        <v>372</v>
      </c>
      <c r="K220" s="159">
        <v>8</v>
      </c>
      <c r="L220" s="237"/>
      <c r="M220" s="237"/>
      <c r="N220" s="238"/>
      <c r="O220" s="235"/>
      <c r="P220" s="235"/>
      <c r="Q220" s="235"/>
      <c r="R220" s="150"/>
      <c r="T220" s="151" t="s">
        <v>5</v>
      </c>
      <c r="U220" s="41" t="s">
        <v>43</v>
      </c>
      <c r="V220" s="152">
        <v>0</v>
      </c>
      <c r="W220" s="152">
        <f t="shared" si="36"/>
        <v>0</v>
      </c>
      <c r="X220" s="152">
        <v>0</v>
      </c>
      <c r="Y220" s="152">
        <f t="shared" si="37"/>
        <v>0</v>
      </c>
      <c r="Z220" s="152">
        <v>0</v>
      </c>
      <c r="AA220" s="153">
        <f t="shared" si="38"/>
        <v>0</v>
      </c>
      <c r="AR220" s="19" t="s">
        <v>262</v>
      </c>
      <c r="AT220" s="19" t="s">
        <v>214</v>
      </c>
      <c r="AU220" s="19" t="s">
        <v>91</v>
      </c>
      <c r="AY220" s="19" t="s">
        <v>206</v>
      </c>
      <c r="BE220" s="154">
        <f t="shared" si="39"/>
        <v>0</v>
      </c>
      <c r="BF220" s="154">
        <f t="shared" si="40"/>
        <v>0</v>
      </c>
      <c r="BG220" s="154">
        <f t="shared" si="41"/>
        <v>0</v>
      </c>
      <c r="BH220" s="154">
        <f t="shared" si="42"/>
        <v>0</v>
      </c>
      <c r="BI220" s="154">
        <f t="shared" si="43"/>
        <v>0</v>
      </c>
      <c r="BJ220" s="19" t="s">
        <v>87</v>
      </c>
      <c r="BK220" s="155">
        <f t="shared" si="44"/>
        <v>0</v>
      </c>
      <c r="BL220" s="19" t="s">
        <v>235</v>
      </c>
      <c r="BM220" s="19" t="s">
        <v>1303</v>
      </c>
    </row>
    <row r="221" spans="2:65" s="1" customFormat="1" ht="16.5" customHeight="1" x14ac:dyDescent="0.3">
      <c r="B221" s="145"/>
      <c r="C221" s="156" t="s">
        <v>891</v>
      </c>
      <c r="D221" s="156" t="s">
        <v>214</v>
      </c>
      <c r="E221" s="157" t="s">
        <v>1304</v>
      </c>
      <c r="F221" s="236" t="s">
        <v>1305</v>
      </c>
      <c r="G221" s="236"/>
      <c r="H221" s="236"/>
      <c r="I221" s="236"/>
      <c r="J221" s="158" t="s">
        <v>372</v>
      </c>
      <c r="K221" s="159">
        <v>6</v>
      </c>
      <c r="L221" s="237"/>
      <c r="M221" s="237"/>
      <c r="N221" s="238"/>
      <c r="O221" s="235"/>
      <c r="P221" s="235"/>
      <c r="Q221" s="235"/>
      <c r="R221" s="150"/>
      <c r="T221" s="151" t="s">
        <v>5</v>
      </c>
      <c r="U221" s="41" t="s">
        <v>43</v>
      </c>
      <c r="V221" s="152">
        <v>0</v>
      </c>
      <c r="W221" s="152">
        <f t="shared" si="36"/>
        <v>0</v>
      </c>
      <c r="X221" s="152">
        <v>0</v>
      </c>
      <c r="Y221" s="152">
        <f t="shared" si="37"/>
        <v>0</v>
      </c>
      <c r="Z221" s="152">
        <v>0</v>
      </c>
      <c r="AA221" s="153">
        <f t="shared" si="38"/>
        <v>0</v>
      </c>
      <c r="AR221" s="19" t="s">
        <v>262</v>
      </c>
      <c r="AT221" s="19" t="s">
        <v>214</v>
      </c>
      <c r="AU221" s="19" t="s">
        <v>91</v>
      </c>
      <c r="AY221" s="19" t="s">
        <v>206</v>
      </c>
      <c r="BE221" s="154">
        <f t="shared" si="39"/>
        <v>0</v>
      </c>
      <c r="BF221" s="154">
        <f t="shared" si="40"/>
        <v>0</v>
      </c>
      <c r="BG221" s="154">
        <f t="shared" si="41"/>
        <v>0</v>
      </c>
      <c r="BH221" s="154">
        <f t="shared" si="42"/>
        <v>0</v>
      </c>
      <c r="BI221" s="154">
        <f t="shared" si="43"/>
        <v>0</v>
      </c>
      <c r="BJ221" s="19" t="s">
        <v>87</v>
      </c>
      <c r="BK221" s="155">
        <f t="shared" si="44"/>
        <v>0</v>
      </c>
      <c r="BL221" s="19" t="s">
        <v>235</v>
      </c>
      <c r="BM221" s="19" t="s">
        <v>1306</v>
      </c>
    </row>
    <row r="222" spans="2:65" s="1" customFormat="1" ht="25.5" customHeight="1" x14ac:dyDescent="0.3">
      <c r="B222" s="145"/>
      <c r="C222" s="156" t="s">
        <v>387</v>
      </c>
      <c r="D222" s="156" t="s">
        <v>214</v>
      </c>
      <c r="E222" s="157" t="s">
        <v>1307</v>
      </c>
      <c r="F222" s="236" t="s">
        <v>1308</v>
      </c>
      <c r="G222" s="236"/>
      <c r="H222" s="236"/>
      <c r="I222" s="236"/>
      <c r="J222" s="158" t="s">
        <v>372</v>
      </c>
      <c r="K222" s="159">
        <v>4</v>
      </c>
      <c r="L222" s="237"/>
      <c r="M222" s="237"/>
      <c r="N222" s="238"/>
      <c r="O222" s="235"/>
      <c r="P222" s="235"/>
      <c r="Q222" s="235"/>
      <c r="R222" s="150"/>
      <c r="T222" s="151" t="s">
        <v>5</v>
      </c>
      <c r="U222" s="41" t="s">
        <v>43</v>
      </c>
      <c r="V222" s="152">
        <v>0</v>
      </c>
      <c r="W222" s="152">
        <f t="shared" si="36"/>
        <v>0</v>
      </c>
      <c r="X222" s="152">
        <v>0</v>
      </c>
      <c r="Y222" s="152">
        <f t="shared" si="37"/>
        <v>0</v>
      </c>
      <c r="Z222" s="152">
        <v>0</v>
      </c>
      <c r="AA222" s="153">
        <f t="shared" si="38"/>
        <v>0</v>
      </c>
      <c r="AR222" s="19" t="s">
        <v>262</v>
      </c>
      <c r="AT222" s="19" t="s">
        <v>214</v>
      </c>
      <c r="AU222" s="19" t="s">
        <v>91</v>
      </c>
      <c r="AY222" s="19" t="s">
        <v>206</v>
      </c>
      <c r="BE222" s="154">
        <f t="shared" si="39"/>
        <v>0</v>
      </c>
      <c r="BF222" s="154">
        <f t="shared" si="40"/>
        <v>0</v>
      </c>
      <c r="BG222" s="154">
        <f t="shared" si="41"/>
        <v>0</v>
      </c>
      <c r="BH222" s="154">
        <f t="shared" si="42"/>
        <v>0</v>
      </c>
      <c r="BI222" s="154">
        <f t="shared" si="43"/>
        <v>0</v>
      </c>
      <c r="BJ222" s="19" t="s">
        <v>87</v>
      </c>
      <c r="BK222" s="155">
        <f t="shared" si="44"/>
        <v>0</v>
      </c>
      <c r="BL222" s="19" t="s">
        <v>235</v>
      </c>
      <c r="BM222" s="19" t="s">
        <v>1309</v>
      </c>
    </row>
    <row r="223" spans="2:65" s="1" customFormat="1" ht="16.5" customHeight="1" x14ac:dyDescent="0.3">
      <c r="B223" s="145"/>
      <c r="C223" s="156" t="s">
        <v>898</v>
      </c>
      <c r="D223" s="156" t="s">
        <v>214</v>
      </c>
      <c r="E223" s="157" t="s">
        <v>1310</v>
      </c>
      <c r="F223" s="236" t="s">
        <v>1311</v>
      </c>
      <c r="G223" s="236"/>
      <c r="H223" s="236"/>
      <c r="I223" s="236"/>
      <c r="J223" s="158" t="s">
        <v>372</v>
      </c>
      <c r="K223" s="159">
        <v>10</v>
      </c>
      <c r="L223" s="237"/>
      <c r="M223" s="237"/>
      <c r="N223" s="238"/>
      <c r="O223" s="235"/>
      <c r="P223" s="235"/>
      <c r="Q223" s="235"/>
      <c r="R223" s="150"/>
      <c r="T223" s="151" t="s">
        <v>5</v>
      </c>
      <c r="U223" s="41" t="s">
        <v>43</v>
      </c>
      <c r="V223" s="152">
        <v>0</v>
      </c>
      <c r="W223" s="152">
        <f t="shared" si="36"/>
        <v>0</v>
      </c>
      <c r="X223" s="152">
        <v>0</v>
      </c>
      <c r="Y223" s="152">
        <f t="shared" si="37"/>
        <v>0</v>
      </c>
      <c r="Z223" s="152">
        <v>0</v>
      </c>
      <c r="AA223" s="153">
        <f t="shared" si="38"/>
        <v>0</v>
      </c>
      <c r="AR223" s="19" t="s">
        <v>262</v>
      </c>
      <c r="AT223" s="19" t="s">
        <v>214</v>
      </c>
      <c r="AU223" s="19" t="s">
        <v>91</v>
      </c>
      <c r="AY223" s="19" t="s">
        <v>206</v>
      </c>
      <c r="BE223" s="154">
        <f t="shared" si="39"/>
        <v>0</v>
      </c>
      <c r="BF223" s="154">
        <f t="shared" si="40"/>
        <v>0</v>
      </c>
      <c r="BG223" s="154">
        <f t="shared" si="41"/>
        <v>0</v>
      </c>
      <c r="BH223" s="154">
        <f t="shared" si="42"/>
        <v>0</v>
      </c>
      <c r="BI223" s="154">
        <f t="shared" si="43"/>
        <v>0</v>
      </c>
      <c r="BJ223" s="19" t="s">
        <v>87</v>
      </c>
      <c r="BK223" s="155">
        <f t="shared" si="44"/>
        <v>0</v>
      </c>
      <c r="BL223" s="19" t="s">
        <v>235</v>
      </c>
      <c r="BM223" s="19" t="s">
        <v>1312</v>
      </c>
    </row>
    <row r="224" spans="2:65" s="1" customFormat="1" ht="16.5" customHeight="1" x14ac:dyDescent="0.3">
      <c r="B224" s="145"/>
      <c r="C224" s="156" t="s">
        <v>390</v>
      </c>
      <c r="D224" s="156" t="s">
        <v>214</v>
      </c>
      <c r="E224" s="157" t="s">
        <v>1313</v>
      </c>
      <c r="F224" s="236" t="s">
        <v>1314</v>
      </c>
      <c r="G224" s="236"/>
      <c r="H224" s="236"/>
      <c r="I224" s="236"/>
      <c r="J224" s="158" t="s">
        <v>372</v>
      </c>
      <c r="K224" s="159">
        <v>25</v>
      </c>
      <c r="L224" s="237"/>
      <c r="M224" s="237"/>
      <c r="N224" s="238"/>
      <c r="O224" s="235"/>
      <c r="P224" s="235"/>
      <c r="Q224" s="235"/>
      <c r="R224" s="150"/>
      <c r="T224" s="151" t="s">
        <v>5</v>
      </c>
      <c r="U224" s="41" t="s">
        <v>43</v>
      </c>
      <c r="V224" s="152">
        <v>0</v>
      </c>
      <c r="W224" s="152">
        <f t="shared" si="36"/>
        <v>0</v>
      </c>
      <c r="X224" s="152">
        <v>0</v>
      </c>
      <c r="Y224" s="152">
        <f t="shared" si="37"/>
        <v>0</v>
      </c>
      <c r="Z224" s="152">
        <v>0</v>
      </c>
      <c r="AA224" s="153">
        <f t="shared" si="38"/>
        <v>0</v>
      </c>
      <c r="AR224" s="19" t="s">
        <v>262</v>
      </c>
      <c r="AT224" s="19" t="s">
        <v>214</v>
      </c>
      <c r="AU224" s="19" t="s">
        <v>91</v>
      </c>
      <c r="AY224" s="19" t="s">
        <v>206</v>
      </c>
      <c r="BE224" s="154">
        <f t="shared" si="39"/>
        <v>0</v>
      </c>
      <c r="BF224" s="154">
        <f t="shared" si="40"/>
        <v>0</v>
      </c>
      <c r="BG224" s="154">
        <f t="shared" si="41"/>
        <v>0</v>
      </c>
      <c r="BH224" s="154">
        <f t="shared" si="42"/>
        <v>0</v>
      </c>
      <c r="BI224" s="154">
        <f t="shared" si="43"/>
        <v>0</v>
      </c>
      <c r="BJ224" s="19" t="s">
        <v>87</v>
      </c>
      <c r="BK224" s="155">
        <f t="shared" si="44"/>
        <v>0</v>
      </c>
      <c r="BL224" s="19" t="s">
        <v>235</v>
      </c>
      <c r="BM224" s="19" t="s">
        <v>1315</v>
      </c>
    </row>
    <row r="225" spans="2:65" s="1" customFormat="1" ht="25.5" customHeight="1" x14ac:dyDescent="0.3">
      <c r="B225" s="145"/>
      <c r="C225" s="156" t="s">
        <v>905</v>
      </c>
      <c r="D225" s="156" t="s">
        <v>214</v>
      </c>
      <c r="E225" s="157" t="s">
        <v>1316</v>
      </c>
      <c r="F225" s="236" t="s">
        <v>1317</v>
      </c>
      <c r="G225" s="236"/>
      <c r="H225" s="236"/>
      <c r="I225" s="236"/>
      <c r="J225" s="158" t="s">
        <v>372</v>
      </c>
      <c r="K225" s="159">
        <v>50</v>
      </c>
      <c r="L225" s="237"/>
      <c r="M225" s="237"/>
      <c r="N225" s="238"/>
      <c r="O225" s="235"/>
      <c r="P225" s="235"/>
      <c r="Q225" s="235"/>
      <c r="R225" s="150"/>
      <c r="T225" s="151" t="s">
        <v>5</v>
      </c>
      <c r="U225" s="41" t="s">
        <v>43</v>
      </c>
      <c r="V225" s="152">
        <v>0</v>
      </c>
      <c r="W225" s="152">
        <f t="shared" si="36"/>
        <v>0</v>
      </c>
      <c r="X225" s="152">
        <v>0</v>
      </c>
      <c r="Y225" s="152">
        <f t="shared" si="37"/>
        <v>0</v>
      </c>
      <c r="Z225" s="152">
        <v>0</v>
      </c>
      <c r="AA225" s="153">
        <f t="shared" si="38"/>
        <v>0</v>
      </c>
      <c r="AR225" s="19" t="s">
        <v>262</v>
      </c>
      <c r="AT225" s="19" t="s">
        <v>214</v>
      </c>
      <c r="AU225" s="19" t="s">
        <v>91</v>
      </c>
      <c r="AY225" s="19" t="s">
        <v>206</v>
      </c>
      <c r="BE225" s="154">
        <f t="shared" si="39"/>
        <v>0</v>
      </c>
      <c r="BF225" s="154">
        <f t="shared" si="40"/>
        <v>0</v>
      </c>
      <c r="BG225" s="154">
        <f t="shared" si="41"/>
        <v>0</v>
      </c>
      <c r="BH225" s="154">
        <f t="shared" si="42"/>
        <v>0</v>
      </c>
      <c r="BI225" s="154">
        <f t="shared" si="43"/>
        <v>0</v>
      </c>
      <c r="BJ225" s="19" t="s">
        <v>87</v>
      </c>
      <c r="BK225" s="155">
        <f t="shared" si="44"/>
        <v>0</v>
      </c>
      <c r="BL225" s="19" t="s">
        <v>235</v>
      </c>
      <c r="BM225" s="19" t="s">
        <v>1318</v>
      </c>
    </row>
    <row r="226" spans="2:65" s="1" customFormat="1" ht="25.5" customHeight="1" x14ac:dyDescent="0.3">
      <c r="B226" s="145"/>
      <c r="C226" s="156" t="s">
        <v>559</v>
      </c>
      <c r="D226" s="156" t="s">
        <v>214</v>
      </c>
      <c r="E226" s="157" t="s">
        <v>1319</v>
      </c>
      <c r="F226" s="236" t="s">
        <v>1320</v>
      </c>
      <c r="G226" s="236"/>
      <c r="H226" s="236"/>
      <c r="I226" s="236"/>
      <c r="J226" s="158" t="s">
        <v>372</v>
      </c>
      <c r="K226" s="159">
        <v>50</v>
      </c>
      <c r="L226" s="237"/>
      <c r="M226" s="237"/>
      <c r="N226" s="238"/>
      <c r="O226" s="235"/>
      <c r="P226" s="235"/>
      <c r="Q226" s="235"/>
      <c r="R226" s="150"/>
      <c r="T226" s="151" t="s">
        <v>5</v>
      </c>
      <c r="U226" s="41" t="s">
        <v>43</v>
      </c>
      <c r="V226" s="152">
        <v>0</v>
      </c>
      <c r="W226" s="152">
        <f t="shared" si="36"/>
        <v>0</v>
      </c>
      <c r="X226" s="152">
        <v>0</v>
      </c>
      <c r="Y226" s="152">
        <f t="shared" si="37"/>
        <v>0</v>
      </c>
      <c r="Z226" s="152">
        <v>0</v>
      </c>
      <c r="AA226" s="153">
        <f t="shared" si="38"/>
        <v>0</v>
      </c>
      <c r="AR226" s="19" t="s">
        <v>262</v>
      </c>
      <c r="AT226" s="19" t="s">
        <v>214</v>
      </c>
      <c r="AU226" s="19" t="s">
        <v>91</v>
      </c>
      <c r="AY226" s="19" t="s">
        <v>206</v>
      </c>
      <c r="BE226" s="154">
        <f t="shared" si="39"/>
        <v>0</v>
      </c>
      <c r="BF226" s="154">
        <f t="shared" si="40"/>
        <v>0</v>
      </c>
      <c r="BG226" s="154">
        <f t="shared" si="41"/>
        <v>0</v>
      </c>
      <c r="BH226" s="154">
        <f t="shared" si="42"/>
        <v>0</v>
      </c>
      <c r="BI226" s="154">
        <f t="shared" si="43"/>
        <v>0</v>
      </c>
      <c r="BJ226" s="19" t="s">
        <v>87</v>
      </c>
      <c r="BK226" s="155">
        <f t="shared" si="44"/>
        <v>0</v>
      </c>
      <c r="BL226" s="19" t="s">
        <v>235</v>
      </c>
      <c r="BM226" s="19" t="s">
        <v>1321</v>
      </c>
    </row>
    <row r="227" spans="2:65" s="1" customFormat="1" ht="25.5" customHeight="1" x14ac:dyDescent="0.3">
      <c r="B227" s="145"/>
      <c r="C227" s="156" t="s">
        <v>912</v>
      </c>
      <c r="D227" s="156" t="s">
        <v>214</v>
      </c>
      <c r="E227" s="157" t="s">
        <v>1322</v>
      </c>
      <c r="F227" s="236" t="s">
        <v>1323</v>
      </c>
      <c r="G227" s="236"/>
      <c r="H227" s="236"/>
      <c r="I227" s="236"/>
      <c r="J227" s="158" t="s">
        <v>1324</v>
      </c>
      <c r="K227" s="159">
        <v>1</v>
      </c>
      <c r="L227" s="237"/>
      <c r="M227" s="237"/>
      <c r="N227" s="238"/>
      <c r="O227" s="235"/>
      <c r="P227" s="235"/>
      <c r="Q227" s="235"/>
      <c r="R227" s="150"/>
      <c r="T227" s="151" t="s">
        <v>5</v>
      </c>
      <c r="U227" s="41" t="s">
        <v>43</v>
      </c>
      <c r="V227" s="152">
        <v>0</v>
      </c>
      <c r="W227" s="152">
        <f t="shared" si="36"/>
        <v>0</v>
      </c>
      <c r="X227" s="152">
        <v>0</v>
      </c>
      <c r="Y227" s="152">
        <f t="shared" si="37"/>
        <v>0</v>
      </c>
      <c r="Z227" s="152">
        <v>0</v>
      </c>
      <c r="AA227" s="153">
        <f t="shared" si="38"/>
        <v>0</v>
      </c>
      <c r="AR227" s="19" t="s">
        <v>262</v>
      </c>
      <c r="AT227" s="19" t="s">
        <v>214</v>
      </c>
      <c r="AU227" s="19" t="s">
        <v>91</v>
      </c>
      <c r="AY227" s="19" t="s">
        <v>206</v>
      </c>
      <c r="BE227" s="154">
        <f t="shared" si="39"/>
        <v>0</v>
      </c>
      <c r="BF227" s="154">
        <f t="shared" si="40"/>
        <v>0</v>
      </c>
      <c r="BG227" s="154">
        <f t="shared" si="41"/>
        <v>0</v>
      </c>
      <c r="BH227" s="154">
        <f t="shared" si="42"/>
        <v>0</v>
      </c>
      <c r="BI227" s="154">
        <f t="shared" si="43"/>
        <v>0</v>
      </c>
      <c r="BJ227" s="19" t="s">
        <v>87</v>
      </c>
      <c r="BK227" s="155">
        <f t="shared" si="44"/>
        <v>0</v>
      </c>
      <c r="BL227" s="19" t="s">
        <v>235</v>
      </c>
      <c r="BM227" s="19" t="s">
        <v>1325</v>
      </c>
    </row>
    <row r="228" spans="2:65" s="1" customFormat="1" ht="38.25" customHeight="1" x14ac:dyDescent="0.3">
      <c r="B228" s="145"/>
      <c r="C228" s="146" t="s">
        <v>560</v>
      </c>
      <c r="D228" s="146" t="s">
        <v>207</v>
      </c>
      <c r="E228" s="147" t="s">
        <v>1326</v>
      </c>
      <c r="F228" s="233" t="s">
        <v>1327</v>
      </c>
      <c r="G228" s="233"/>
      <c r="H228" s="233"/>
      <c r="I228" s="233"/>
      <c r="J228" s="148" t="s">
        <v>372</v>
      </c>
      <c r="K228" s="149">
        <v>100</v>
      </c>
      <c r="L228" s="234"/>
      <c r="M228" s="234"/>
      <c r="N228" s="235"/>
      <c r="O228" s="235"/>
      <c r="P228" s="235"/>
      <c r="Q228" s="235"/>
      <c r="R228" s="150"/>
      <c r="T228" s="151" t="s">
        <v>5</v>
      </c>
      <c r="U228" s="41" t="s">
        <v>43</v>
      </c>
      <c r="V228" s="152">
        <v>0</v>
      </c>
      <c r="W228" s="152">
        <f t="shared" si="36"/>
        <v>0</v>
      </c>
      <c r="X228" s="152">
        <v>0</v>
      </c>
      <c r="Y228" s="152">
        <f t="shared" si="37"/>
        <v>0</v>
      </c>
      <c r="Z228" s="152">
        <v>0</v>
      </c>
      <c r="AA228" s="153">
        <f t="shared" si="38"/>
        <v>0</v>
      </c>
      <c r="AR228" s="19" t="s">
        <v>235</v>
      </c>
      <c r="AT228" s="19" t="s">
        <v>207</v>
      </c>
      <c r="AU228" s="19" t="s">
        <v>91</v>
      </c>
      <c r="AY228" s="19" t="s">
        <v>206</v>
      </c>
      <c r="BE228" s="154">
        <f t="shared" si="39"/>
        <v>0</v>
      </c>
      <c r="BF228" s="154">
        <f t="shared" si="40"/>
        <v>0</v>
      </c>
      <c r="BG228" s="154">
        <f t="shared" si="41"/>
        <v>0</v>
      </c>
      <c r="BH228" s="154">
        <f t="shared" si="42"/>
        <v>0</v>
      </c>
      <c r="BI228" s="154">
        <f t="shared" si="43"/>
        <v>0</v>
      </c>
      <c r="BJ228" s="19" t="s">
        <v>87</v>
      </c>
      <c r="BK228" s="155">
        <f t="shared" si="44"/>
        <v>0</v>
      </c>
      <c r="BL228" s="19" t="s">
        <v>235</v>
      </c>
      <c r="BM228" s="19" t="s">
        <v>1328</v>
      </c>
    </row>
    <row r="229" spans="2:65" s="1" customFormat="1" ht="16.5" customHeight="1" x14ac:dyDescent="0.3">
      <c r="B229" s="145"/>
      <c r="C229" s="156" t="s">
        <v>917</v>
      </c>
      <c r="D229" s="156" t="s">
        <v>214</v>
      </c>
      <c r="E229" s="157" t="s">
        <v>1329</v>
      </c>
      <c r="F229" s="236" t="s">
        <v>1330</v>
      </c>
      <c r="G229" s="236"/>
      <c r="H229" s="236"/>
      <c r="I229" s="236"/>
      <c r="J229" s="158" t="s">
        <v>372</v>
      </c>
      <c r="K229" s="159">
        <v>100</v>
      </c>
      <c r="L229" s="237"/>
      <c r="M229" s="237"/>
      <c r="N229" s="238"/>
      <c r="O229" s="235"/>
      <c r="P229" s="235"/>
      <c r="Q229" s="235"/>
      <c r="R229" s="150"/>
      <c r="T229" s="151" t="s">
        <v>5</v>
      </c>
      <c r="U229" s="41" t="s">
        <v>43</v>
      </c>
      <c r="V229" s="152">
        <v>0</v>
      </c>
      <c r="W229" s="152">
        <f t="shared" si="36"/>
        <v>0</v>
      </c>
      <c r="X229" s="152">
        <v>0</v>
      </c>
      <c r="Y229" s="152">
        <f t="shared" si="37"/>
        <v>0</v>
      </c>
      <c r="Z229" s="152">
        <v>0</v>
      </c>
      <c r="AA229" s="153">
        <f t="shared" si="38"/>
        <v>0</v>
      </c>
      <c r="AR229" s="19" t="s">
        <v>262</v>
      </c>
      <c r="AT229" s="19" t="s">
        <v>214</v>
      </c>
      <c r="AU229" s="19" t="s">
        <v>91</v>
      </c>
      <c r="AY229" s="19" t="s">
        <v>206</v>
      </c>
      <c r="BE229" s="154">
        <f t="shared" si="39"/>
        <v>0</v>
      </c>
      <c r="BF229" s="154">
        <f t="shared" si="40"/>
        <v>0</v>
      </c>
      <c r="BG229" s="154">
        <f t="shared" si="41"/>
        <v>0</v>
      </c>
      <c r="BH229" s="154">
        <f t="shared" si="42"/>
        <v>0</v>
      </c>
      <c r="BI229" s="154">
        <f t="shared" si="43"/>
        <v>0</v>
      </c>
      <c r="BJ229" s="19" t="s">
        <v>87</v>
      </c>
      <c r="BK229" s="155">
        <f t="shared" si="44"/>
        <v>0</v>
      </c>
      <c r="BL229" s="19" t="s">
        <v>235</v>
      </c>
      <c r="BM229" s="19" t="s">
        <v>1331</v>
      </c>
    </row>
    <row r="230" spans="2:65" s="10" customFormat="1" ht="37.35" customHeight="1" x14ac:dyDescent="0.35">
      <c r="B230" s="134"/>
      <c r="C230" s="135"/>
      <c r="D230" s="136" t="s">
        <v>723</v>
      </c>
      <c r="E230" s="136"/>
      <c r="F230" s="136"/>
      <c r="G230" s="136"/>
      <c r="H230" s="136"/>
      <c r="I230" s="136"/>
      <c r="J230" s="136"/>
      <c r="K230" s="136"/>
      <c r="L230" s="136"/>
      <c r="M230" s="136"/>
      <c r="N230" s="248"/>
      <c r="O230" s="249"/>
      <c r="P230" s="249"/>
      <c r="Q230" s="249"/>
      <c r="R230" s="137"/>
      <c r="T230" s="138"/>
      <c r="U230" s="135"/>
      <c r="V230" s="135"/>
      <c r="W230" s="139">
        <f>W231+W236</f>
        <v>53.885279999999995</v>
      </c>
      <c r="X230" s="135"/>
      <c r="Y230" s="139">
        <f>Y231+Y236</f>
        <v>1.0200000000000001E-3</v>
      </c>
      <c r="Z230" s="135"/>
      <c r="AA230" s="140">
        <f>AA231+AA236</f>
        <v>0</v>
      </c>
      <c r="AR230" s="141" t="s">
        <v>91</v>
      </c>
      <c r="AT230" s="142" t="s">
        <v>75</v>
      </c>
      <c r="AU230" s="142" t="s">
        <v>76</v>
      </c>
      <c r="AY230" s="141" t="s">
        <v>206</v>
      </c>
      <c r="BK230" s="143">
        <f>BK231+BK236</f>
        <v>0</v>
      </c>
    </row>
    <row r="231" spans="2:65" s="10" customFormat="1" ht="19.899999999999999" customHeight="1" x14ac:dyDescent="0.3">
      <c r="B231" s="134"/>
      <c r="C231" s="135"/>
      <c r="D231" s="144" t="s">
        <v>724</v>
      </c>
      <c r="E231" s="144"/>
      <c r="F231" s="144"/>
      <c r="G231" s="144"/>
      <c r="H231" s="144"/>
      <c r="I231" s="144"/>
      <c r="J231" s="144"/>
      <c r="K231" s="144"/>
      <c r="L231" s="144"/>
      <c r="M231" s="144"/>
      <c r="N231" s="246"/>
      <c r="O231" s="247"/>
      <c r="P231" s="247"/>
      <c r="Q231" s="247"/>
      <c r="R231" s="137"/>
      <c r="T231" s="138"/>
      <c r="U231" s="135"/>
      <c r="V231" s="135"/>
      <c r="W231" s="139">
        <f>SUM(W232:W235)</f>
        <v>53.885279999999995</v>
      </c>
      <c r="X231" s="135"/>
      <c r="Y231" s="139">
        <f>SUM(Y232:Y235)</f>
        <v>1.0200000000000001E-3</v>
      </c>
      <c r="Z231" s="135"/>
      <c r="AA231" s="140">
        <f>SUM(AA232:AA235)</f>
        <v>0</v>
      </c>
      <c r="AR231" s="141" t="s">
        <v>91</v>
      </c>
      <c r="AT231" s="142" t="s">
        <v>75</v>
      </c>
      <c r="AU231" s="142" t="s">
        <v>83</v>
      </c>
      <c r="AY231" s="141" t="s">
        <v>206</v>
      </c>
      <c r="BK231" s="143">
        <f>SUM(BK232:BK235)</f>
        <v>0</v>
      </c>
    </row>
    <row r="232" spans="2:65" s="1" customFormat="1" ht="25.5" customHeight="1" x14ac:dyDescent="0.3">
      <c r="B232" s="145"/>
      <c r="C232" s="146" t="s">
        <v>412</v>
      </c>
      <c r="D232" s="146" t="s">
        <v>207</v>
      </c>
      <c r="E232" s="147" t="s">
        <v>1332</v>
      </c>
      <c r="F232" s="233" t="s">
        <v>1333</v>
      </c>
      <c r="G232" s="233"/>
      <c r="H232" s="233"/>
      <c r="I232" s="233"/>
      <c r="J232" s="148" t="s">
        <v>372</v>
      </c>
      <c r="K232" s="149">
        <v>6</v>
      </c>
      <c r="L232" s="234"/>
      <c r="M232" s="234"/>
      <c r="N232" s="235"/>
      <c r="O232" s="235"/>
      <c r="P232" s="235"/>
      <c r="Q232" s="235"/>
      <c r="R232" s="150"/>
      <c r="T232" s="151" t="s">
        <v>5</v>
      </c>
      <c r="U232" s="41" t="s">
        <v>43</v>
      </c>
      <c r="V232" s="152">
        <v>0.53300000000000003</v>
      </c>
      <c r="W232" s="152">
        <f>V232*K232</f>
        <v>3.1980000000000004</v>
      </c>
      <c r="X232" s="152">
        <v>0</v>
      </c>
      <c r="Y232" s="152">
        <f>X232*K232</f>
        <v>0</v>
      </c>
      <c r="Z232" s="152">
        <v>0</v>
      </c>
      <c r="AA232" s="153">
        <f>Z232*K232</f>
        <v>0</v>
      </c>
      <c r="AR232" s="19" t="s">
        <v>337</v>
      </c>
      <c r="AT232" s="19" t="s">
        <v>207</v>
      </c>
      <c r="AU232" s="19" t="s">
        <v>87</v>
      </c>
      <c r="AY232" s="19" t="s">
        <v>206</v>
      </c>
      <c r="BE232" s="154">
        <f>IF(U232="základná",N232,0)</f>
        <v>0</v>
      </c>
      <c r="BF232" s="154">
        <f>IF(U232="znížená",N232,0)</f>
        <v>0</v>
      </c>
      <c r="BG232" s="154">
        <f>IF(U232="zákl. prenesená",N232,0)</f>
        <v>0</v>
      </c>
      <c r="BH232" s="154">
        <f>IF(U232="zníž. prenesená",N232,0)</f>
        <v>0</v>
      </c>
      <c r="BI232" s="154">
        <f>IF(U232="nulová",N232,0)</f>
        <v>0</v>
      </c>
      <c r="BJ232" s="19" t="s">
        <v>87</v>
      </c>
      <c r="BK232" s="155">
        <f>ROUND(L232*K232,3)</f>
        <v>0</v>
      </c>
      <c r="BL232" s="19" t="s">
        <v>337</v>
      </c>
      <c r="BM232" s="19" t="s">
        <v>1334</v>
      </c>
    </row>
    <row r="233" spans="2:65" s="1" customFormat="1" ht="25.5" customHeight="1" x14ac:dyDescent="0.3">
      <c r="B233" s="145"/>
      <c r="C233" s="156" t="s">
        <v>922</v>
      </c>
      <c r="D233" s="156" t="s">
        <v>214</v>
      </c>
      <c r="E233" s="157" t="s">
        <v>1335</v>
      </c>
      <c r="F233" s="236" t="s">
        <v>1336</v>
      </c>
      <c r="G233" s="236"/>
      <c r="H233" s="236"/>
      <c r="I233" s="236"/>
      <c r="J233" s="158" t="s">
        <v>372</v>
      </c>
      <c r="K233" s="159">
        <v>6</v>
      </c>
      <c r="L233" s="237"/>
      <c r="M233" s="237"/>
      <c r="N233" s="238"/>
      <c r="O233" s="235"/>
      <c r="P233" s="235"/>
      <c r="Q233" s="235"/>
      <c r="R233" s="150"/>
      <c r="T233" s="151" t="s">
        <v>5</v>
      </c>
      <c r="U233" s="41" t="s">
        <v>43</v>
      </c>
      <c r="V233" s="152">
        <v>0</v>
      </c>
      <c r="W233" s="152">
        <f>V233*K233</f>
        <v>0</v>
      </c>
      <c r="X233" s="152">
        <v>5.0000000000000002E-5</v>
      </c>
      <c r="Y233" s="152">
        <f>X233*K233</f>
        <v>3.0000000000000003E-4</v>
      </c>
      <c r="Z233" s="152">
        <v>0</v>
      </c>
      <c r="AA233" s="153">
        <f>Z233*K233</f>
        <v>0</v>
      </c>
      <c r="AR233" s="19" t="s">
        <v>1337</v>
      </c>
      <c r="AT233" s="19" t="s">
        <v>214</v>
      </c>
      <c r="AU233" s="19" t="s">
        <v>87</v>
      </c>
      <c r="AY233" s="19" t="s">
        <v>206</v>
      </c>
      <c r="BE233" s="154">
        <f>IF(U233="základná",N233,0)</f>
        <v>0</v>
      </c>
      <c r="BF233" s="154">
        <f>IF(U233="znížená",N233,0)</f>
        <v>0</v>
      </c>
      <c r="BG233" s="154">
        <f>IF(U233="zákl. prenesená",N233,0)</f>
        <v>0</v>
      </c>
      <c r="BH233" s="154">
        <f>IF(U233="zníž. prenesená",N233,0)</f>
        <v>0</v>
      </c>
      <c r="BI233" s="154">
        <f>IF(U233="nulová",N233,0)</f>
        <v>0</v>
      </c>
      <c r="BJ233" s="19" t="s">
        <v>87</v>
      </c>
      <c r="BK233" s="155">
        <f>ROUND(L233*K233,3)</f>
        <v>0</v>
      </c>
      <c r="BL233" s="19" t="s">
        <v>337</v>
      </c>
      <c r="BM233" s="19" t="s">
        <v>1338</v>
      </c>
    </row>
    <row r="234" spans="2:65" s="1" customFormat="1" ht="16.5" customHeight="1" x14ac:dyDescent="0.3">
      <c r="B234" s="145"/>
      <c r="C234" s="146" t="s">
        <v>561</v>
      </c>
      <c r="D234" s="146" t="s">
        <v>207</v>
      </c>
      <c r="E234" s="147" t="s">
        <v>1339</v>
      </c>
      <c r="F234" s="233" t="s">
        <v>1340</v>
      </c>
      <c r="G234" s="233"/>
      <c r="H234" s="233"/>
      <c r="I234" s="233"/>
      <c r="J234" s="148" t="s">
        <v>210</v>
      </c>
      <c r="K234" s="149">
        <v>71.19</v>
      </c>
      <c r="L234" s="234"/>
      <c r="M234" s="234"/>
      <c r="N234" s="235"/>
      <c r="O234" s="235"/>
      <c r="P234" s="235"/>
      <c r="Q234" s="235"/>
      <c r="R234" s="150"/>
      <c r="T234" s="151" t="s">
        <v>5</v>
      </c>
      <c r="U234" s="41" t="s">
        <v>43</v>
      </c>
      <c r="V234" s="152">
        <v>0.71199999999999997</v>
      </c>
      <c r="W234" s="152">
        <f>V234*K234</f>
        <v>50.687279999999994</v>
      </c>
      <c r="X234" s="152">
        <v>0</v>
      </c>
      <c r="Y234" s="152">
        <f>X234*K234</f>
        <v>0</v>
      </c>
      <c r="Z234" s="152">
        <v>0</v>
      </c>
      <c r="AA234" s="153">
        <f>Z234*K234</f>
        <v>0</v>
      </c>
      <c r="AR234" s="19" t="s">
        <v>337</v>
      </c>
      <c r="AT234" s="19" t="s">
        <v>207</v>
      </c>
      <c r="AU234" s="19" t="s">
        <v>87</v>
      </c>
      <c r="AY234" s="19" t="s">
        <v>206</v>
      </c>
      <c r="BE234" s="154">
        <f>IF(U234="základná",N234,0)</f>
        <v>0</v>
      </c>
      <c r="BF234" s="154">
        <f>IF(U234="znížená",N234,0)</f>
        <v>0</v>
      </c>
      <c r="BG234" s="154">
        <f>IF(U234="zákl. prenesená",N234,0)</f>
        <v>0</v>
      </c>
      <c r="BH234" s="154">
        <f>IF(U234="zníž. prenesená",N234,0)</f>
        <v>0</v>
      </c>
      <c r="BI234" s="154">
        <f>IF(U234="nulová",N234,0)</f>
        <v>0</v>
      </c>
      <c r="BJ234" s="19" t="s">
        <v>87</v>
      </c>
      <c r="BK234" s="155">
        <f>ROUND(L234*K234,3)</f>
        <v>0</v>
      </c>
      <c r="BL234" s="19" t="s">
        <v>337</v>
      </c>
      <c r="BM234" s="19" t="s">
        <v>1341</v>
      </c>
    </row>
    <row r="235" spans="2:65" s="1" customFormat="1" ht="16.5" customHeight="1" x14ac:dyDescent="0.3">
      <c r="B235" s="145"/>
      <c r="C235" s="156" t="s">
        <v>929</v>
      </c>
      <c r="D235" s="156" t="s">
        <v>214</v>
      </c>
      <c r="E235" s="157" t="s">
        <v>1342</v>
      </c>
      <c r="F235" s="236" t="s">
        <v>1343</v>
      </c>
      <c r="G235" s="236"/>
      <c r="H235" s="236"/>
      <c r="I235" s="236"/>
      <c r="J235" s="158" t="s">
        <v>372</v>
      </c>
      <c r="K235" s="159">
        <v>72</v>
      </c>
      <c r="L235" s="237"/>
      <c r="M235" s="237"/>
      <c r="N235" s="238"/>
      <c r="O235" s="235"/>
      <c r="P235" s="235"/>
      <c r="Q235" s="235"/>
      <c r="R235" s="150"/>
      <c r="T235" s="151" t="s">
        <v>5</v>
      </c>
      <c r="U235" s="41" t="s">
        <v>43</v>
      </c>
      <c r="V235" s="152">
        <v>0</v>
      </c>
      <c r="W235" s="152">
        <f>V235*K235</f>
        <v>0</v>
      </c>
      <c r="X235" s="152">
        <v>1.0000000000000001E-5</v>
      </c>
      <c r="Y235" s="152">
        <f>X235*K235</f>
        <v>7.2000000000000005E-4</v>
      </c>
      <c r="Z235" s="152">
        <v>0</v>
      </c>
      <c r="AA235" s="153">
        <f>Z235*K235</f>
        <v>0</v>
      </c>
      <c r="AR235" s="19" t="s">
        <v>1337</v>
      </c>
      <c r="AT235" s="19" t="s">
        <v>214</v>
      </c>
      <c r="AU235" s="19" t="s">
        <v>87</v>
      </c>
      <c r="AY235" s="19" t="s">
        <v>206</v>
      </c>
      <c r="BE235" s="154">
        <f>IF(U235="základná",N235,0)</f>
        <v>0</v>
      </c>
      <c r="BF235" s="154">
        <f>IF(U235="znížená",N235,0)</f>
        <v>0</v>
      </c>
      <c r="BG235" s="154">
        <f>IF(U235="zákl. prenesená",N235,0)</f>
        <v>0</v>
      </c>
      <c r="BH235" s="154">
        <f>IF(U235="zníž. prenesená",N235,0)</f>
        <v>0</v>
      </c>
      <c r="BI235" s="154">
        <f>IF(U235="nulová",N235,0)</f>
        <v>0</v>
      </c>
      <c r="BJ235" s="19" t="s">
        <v>87</v>
      </c>
      <c r="BK235" s="155">
        <f>ROUND(L235*K235,3)</f>
        <v>0</v>
      </c>
      <c r="BL235" s="19" t="s">
        <v>337</v>
      </c>
      <c r="BM235" s="19" t="s">
        <v>1344</v>
      </c>
    </row>
    <row r="236" spans="2:65" s="10" customFormat="1" ht="29.85" customHeight="1" x14ac:dyDescent="0.35">
      <c r="B236" s="134"/>
      <c r="C236" s="135"/>
      <c r="D236" s="136" t="s">
        <v>1047</v>
      </c>
      <c r="E236" s="144"/>
      <c r="F236" s="144"/>
      <c r="G236" s="144"/>
      <c r="H236" s="144"/>
      <c r="I236" s="144"/>
      <c r="J236" s="144"/>
      <c r="K236" s="144"/>
      <c r="L236" s="144"/>
      <c r="M236" s="144"/>
      <c r="N236" s="246"/>
      <c r="O236" s="247"/>
      <c r="P236" s="247"/>
      <c r="Q236" s="247"/>
      <c r="R236" s="137"/>
      <c r="T236" s="138"/>
      <c r="U236" s="135"/>
      <c r="V236" s="135"/>
      <c r="W236" s="139">
        <f>W237</f>
        <v>0</v>
      </c>
      <c r="X236" s="135"/>
      <c r="Y236" s="139">
        <f>Y237</f>
        <v>0</v>
      </c>
      <c r="Z236" s="135"/>
      <c r="AA236" s="140">
        <f>AA237</f>
        <v>0</v>
      </c>
      <c r="AR236" s="141" t="s">
        <v>96</v>
      </c>
      <c r="AT236" s="142" t="s">
        <v>75</v>
      </c>
      <c r="AU236" s="142" t="s">
        <v>83</v>
      </c>
      <c r="AY236" s="141" t="s">
        <v>206</v>
      </c>
      <c r="BK236" s="143">
        <f>BK237</f>
        <v>0</v>
      </c>
    </row>
    <row r="237" spans="2:65" s="1" customFormat="1" ht="16.5" customHeight="1" x14ac:dyDescent="0.3">
      <c r="B237" s="145"/>
      <c r="C237" s="146" t="s">
        <v>562</v>
      </c>
      <c r="D237" s="146" t="s">
        <v>207</v>
      </c>
      <c r="E237" s="147" t="s">
        <v>1345</v>
      </c>
      <c r="F237" s="233" t="s">
        <v>1346</v>
      </c>
      <c r="G237" s="233"/>
      <c r="H237" s="233"/>
      <c r="I237" s="233"/>
      <c r="J237" s="148" t="s">
        <v>1347</v>
      </c>
      <c r="K237" s="149">
        <v>72</v>
      </c>
      <c r="L237" s="234"/>
      <c r="M237" s="234"/>
      <c r="N237" s="235"/>
      <c r="O237" s="235"/>
      <c r="P237" s="235"/>
      <c r="Q237" s="235"/>
      <c r="R237" s="150"/>
      <c r="T237" s="151" t="s">
        <v>5</v>
      </c>
      <c r="U237" s="160" t="s">
        <v>43</v>
      </c>
      <c r="V237" s="161">
        <v>0</v>
      </c>
      <c r="W237" s="161">
        <f>V237*K237</f>
        <v>0</v>
      </c>
      <c r="X237" s="161">
        <v>0</v>
      </c>
      <c r="Y237" s="161">
        <f>X237*K237</f>
        <v>0</v>
      </c>
      <c r="Z237" s="161">
        <v>0</v>
      </c>
      <c r="AA237" s="162">
        <f>Z237*K237</f>
        <v>0</v>
      </c>
      <c r="AR237" s="19" t="s">
        <v>1348</v>
      </c>
      <c r="AT237" s="19" t="s">
        <v>207</v>
      </c>
      <c r="AU237" s="19" t="s">
        <v>87</v>
      </c>
      <c r="AY237" s="19" t="s">
        <v>206</v>
      </c>
      <c r="BE237" s="154">
        <f>IF(U237="základná",N237,0)</f>
        <v>0</v>
      </c>
      <c r="BF237" s="154">
        <f>IF(U237="znížená",N237,0)</f>
        <v>0</v>
      </c>
      <c r="BG237" s="154">
        <f>IF(U237="zákl. prenesená",N237,0)</f>
        <v>0</v>
      </c>
      <c r="BH237" s="154">
        <f>IF(U237="zníž. prenesená",N237,0)</f>
        <v>0</v>
      </c>
      <c r="BI237" s="154">
        <f>IF(U237="nulová",N237,0)</f>
        <v>0</v>
      </c>
      <c r="BJ237" s="19" t="s">
        <v>87</v>
      </c>
      <c r="BK237" s="155">
        <f>ROUND(L237*K237,3)</f>
        <v>0</v>
      </c>
      <c r="BL237" s="19" t="s">
        <v>1348</v>
      </c>
      <c r="BM237" s="19" t="s">
        <v>1349</v>
      </c>
    </row>
    <row r="238" spans="2:65" s="1" customFormat="1" ht="6.95" customHeight="1" x14ac:dyDescent="0.3">
      <c r="B238" s="56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8"/>
    </row>
  </sheetData>
  <mergeCells count="381">
    <mergeCell ref="H1:K1"/>
    <mergeCell ref="S2:AC2"/>
    <mergeCell ref="F235:I235"/>
    <mergeCell ref="L235:M235"/>
    <mergeCell ref="N235:Q235"/>
    <mergeCell ref="F237:I237"/>
    <mergeCell ref="L237:M237"/>
    <mergeCell ref="N237:Q237"/>
    <mergeCell ref="N125:Q125"/>
    <mergeCell ref="N126:Q126"/>
    <mergeCell ref="N127:Q127"/>
    <mergeCell ref="N128:Q128"/>
    <mergeCell ref="N139:Q139"/>
    <mergeCell ref="N140:Q140"/>
    <mergeCell ref="N191:Q191"/>
    <mergeCell ref="N195:Q195"/>
    <mergeCell ref="N210:Q210"/>
    <mergeCell ref="N211:Q211"/>
    <mergeCell ref="N230:Q230"/>
    <mergeCell ref="N231:Q231"/>
    <mergeCell ref="N236:Q236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4:I194"/>
    <mergeCell ref="L194:M194"/>
    <mergeCell ref="N194:Q194"/>
    <mergeCell ref="F196:I196"/>
    <mergeCell ref="L196:M196"/>
    <mergeCell ref="N196:Q196"/>
    <mergeCell ref="F197:I197"/>
    <mergeCell ref="L197:M197"/>
    <mergeCell ref="N197:Q197"/>
    <mergeCell ref="F190:I190"/>
    <mergeCell ref="L190:M190"/>
    <mergeCell ref="N190:Q190"/>
    <mergeCell ref="F192:I192"/>
    <mergeCell ref="L192:M192"/>
    <mergeCell ref="N192:Q192"/>
    <mergeCell ref="F193:I193"/>
    <mergeCell ref="L193:M193"/>
    <mergeCell ref="N193:Q193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7:I137"/>
    <mergeCell ref="L137:M137"/>
    <mergeCell ref="N137:Q137"/>
    <mergeCell ref="F138:I138"/>
    <mergeCell ref="L138:M138"/>
    <mergeCell ref="N138:Q138"/>
    <mergeCell ref="F141:I141"/>
    <mergeCell ref="L141:M141"/>
    <mergeCell ref="N141:Q141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4:I124"/>
    <mergeCell ref="L124:M124"/>
    <mergeCell ref="N124:Q124"/>
    <mergeCell ref="F129:I129"/>
    <mergeCell ref="L129:M129"/>
    <mergeCell ref="N129:Q129"/>
    <mergeCell ref="F130:I130"/>
    <mergeCell ref="L130:M130"/>
    <mergeCell ref="N130:Q130"/>
    <mergeCell ref="L106:Q106"/>
    <mergeCell ref="C112:Q112"/>
    <mergeCell ref="F114:P114"/>
    <mergeCell ref="F116:P116"/>
    <mergeCell ref="F115:P115"/>
    <mergeCell ref="F117:P117"/>
    <mergeCell ref="M119:P119"/>
    <mergeCell ref="M121:Q121"/>
    <mergeCell ref="M122:Q12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7"/>
  <sheetViews>
    <sheetView showGridLines="0" workbookViewId="0">
      <pane ySplit="1" topLeftCell="A2" activePane="bottomLeft" state="frozen"/>
      <selection pane="bottomLeft" activeCell="S141" sqref="S14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113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172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174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175</v>
      </c>
      <c r="E9" s="33"/>
      <c r="F9" s="178" t="s">
        <v>1350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ROUND((SUM(BG95:BG96)+SUM(BG116:BG136)), 2)</f>
        <v>0</v>
      </c>
      <c r="I36" s="219"/>
      <c r="J36" s="219"/>
      <c r="K36" s="33"/>
      <c r="L36" s="33"/>
      <c r="M36" s="222"/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ROUND((SUM(BH95:BH96)+SUM(BH116:BH136)), 2)</f>
        <v>0</v>
      </c>
      <c r="I37" s="219"/>
      <c r="J37" s="219"/>
      <c r="K37" s="33"/>
      <c r="L37" s="33"/>
      <c r="M37" s="222"/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ROUND((SUM(BI95:BI96)+SUM(BI116:BI136)), 2)</f>
        <v>0</v>
      </c>
      <c r="I38" s="219"/>
      <c r="J38" s="219"/>
      <c r="K38" s="33"/>
      <c r="L38" s="33"/>
      <c r="M38" s="222"/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172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174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175</v>
      </c>
      <c r="D81" s="33"/>
      <c r="E81" s="33"/>
      <c r="F81" s="190" t="str">
        <f>F9</f>
        <v>B. - Hydraulické vyregulovanie objektu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188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1042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4.85" customHeight="1" x14ac:dyDescent="0.3">
      <c r="B93" s="122"/>
      <c r="C93" s="95"/>
      <c r="D93" s="123" t="s">
        <v>1044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1" customFormat="1" ht="21.75" customHeight="1" x14ac:dyDescent="0.3"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2:47" s="1" customFormat="1" ht="29.25" customHeight="1" x14ac:dyDescent="0.3">
      <c r="B95" s="32"/>
      <c r="C95" s="117" t="s">
        <v>191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227"/>
      <c r="O95" s="230"/>
      <c r="P95" s="230"/>
      <c r="Q95" s="230"/>
      <c r="R95" s="34"/>
      <c r="T95" s="125"/>
      <c r="U95" s="126" t="s">
        <v>40</v>
      </c>
    </row>
    <row r="96" spans="2:47" s="1" customFormat="1" ht="18" customHeight="1" x14ac:dyDescent="0.3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18" s="1" customFormat="1" ht="29.25" customHeight="1" x14ac:dyDescent="0.3">
      <c r="B97" s="32"/>
      <c r="C97" s="108" t="s">
        <v>164</v>
      </c>
      <c r="D97" s="109"/>
      <c r="E97" s="109"/>
      <c r="F97" s="109"/>
      <c r="G97" s="109"/>
      <c r="H97" s="109"/>
      <c r="I97" s="109"/>
      <c r="J97" s="109"/>
      <c r="K97" s="109"/>
      <c r="L97" s="209"/>
      <c r="M97" s="209"/>
      <c r="N97" s="209"/>
      <c r="O97" s="209"/>
      <c r="P97" s="209"/>
      <c r="Q97" s="209"/>
      <c r="R97" s="34"/>
    </row>
    <row r="98" spans="2:18" s="1" customFormat="1" ht="6.95" customHeight="1" x14ac:dyDescent="0.3"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8"/>
    </row>
    <row r="102" spans="2:18" s="1" customFormat="1" ht="6.95" customHeight="1" x14ac:dyDescent="0.3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3" spans="2:18" s="1" customFormat="1" ht="36.950000000000003" customHeight="1" x14ac:dyDescent="0.3">
      <c r="B103" s="32"/>
      <c r="C103" s="174" t="s">
        <v>192</v>
      </c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34"/>
    </row>
    <row r="104" spans="2:18" s="1" customFormat="1" ht="6.95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18" s="1" customFormat="1" ht="30" customHeight="1" x14ac:dyDescent="0.3">
      <c r="B105" s="32"/>
      <c r="C105" s="29" t="s">
        <v>15</v>
      </c>
      <c r="D105" s="33"/>
      <c r="E105" s="33"/>
      <c r="F105" s="217" t="str">
        <f>F6</f>
        <v>Okresný úrad Košice - okolie, rekonštrukcia a modernizácia objektu</v>
      </c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33"/>
      <c r="R105" s="34"/>
    </row>
    <row r="106" spans="2:18" ht="30" customHeight="1" x14ac:dyDescent="0.3">
      <c r="B106" s="23"/>
      <c r="C106" s="29" t="s">
        <v>171</v>
      </c>
      <c r="D106" s="25"/>
      <c r="E106" s="25"/>
      <c r="F106" s="217" t="s">
        <v>172</v>
      </c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25"/>
      <c r="R106" s="24"/>
    </row>
    <row r="107" spans="2:18" ht="30" customHeight="1" x14ac:dyDescent="0.3">
      <c r="B107" s="23"/>
      <c r="C107" s="29" t="s">
        <v>173</v>
      </c>
      <c r="D107" s="25"/>
      <c r="E107" s="25"/>
      <c r="F107" s="217" t="s">
        <v>174</v>
      </c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25"/>
      <c r="R107" s="24"/>
    </row>
    <row r="108" spans="2:18" s="1" customFormat="1" ht="36.950000000000003" customHeight="1" x14ac:dyDescent="0.3">
      <c r="B108" s="32"/>
      <c r="C108" s="66" t="s">
        <v>175</v>
      </c>
      <c r="D108" s="33"/>
      <c r="E108" s="33"/>
      <c r="F108" s="190" t="str">
        <f>F9</f>
        <v>B. - Hydraulické vyregulovanie objektu</v>
      </c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33"/>
      <c r="R108" s="34"/>
    </row>
    <row r="109" spans="2:18" s="1" customFormat="1" ht="6.9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8" customHeight="1" x14ac:dyDescent="0.3">
      <c r="B110" s="32"/>
      <c r="C110" s="29" t="s">
        <v>19</v>
      </c>
      <c r="D110" s="33"/>
      <c r="E110" s="33"/>
      <c r="F110" s="27" t="str">
        <f>F11</f>
        <v>Košice, Hroncova 13, čís. parc.: 2616/1</v>
      </c>
      <c r="G110" s="33"/>
      <c r="H110" s="33"/>
      <c r="I110" s="33"/>
      <c r="J110" s="33"/>
      <c r="K110" s="29" t="s">
        <v>21</v>
      </c>
      <c r="L110" s="33"/>
      <c r="M110" s="220" t="str">
        <f>IF(O11="","",O11)</f>
        <v/>
      </c>
      <c r="N110" s="220"/>
      <c r="O110" s="220"/>
      <c r="P110" s="220"/>
      <c r="Q110" s="33"/>
      <c r="R110" s="34"/>
    </row>
    <row r="111" spans="2:18" s="1" customFormat="1" ht="6.95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18" s="1" customFormat="1" ht="15" x14ac:dyDescent="0.3">
      <c r="B112" s="32"/>
      <c r="C112" s="29" t="s">
        <v>22</v>
      </c>
      <c r="D112" s="33"/>
      <c r="E112" s="33"/>
      <c r="F112" s="27" t="str">
        <f>E14</f>
        <v>Ministerstvo vnútra SR,Pribinova 2, Bratislava</v>
      </c>
      <c r="G112" s="33"/>
      <c r="H112" s="33"/>
      <c r="I112" s="33"/>
      <c r="J112" s="33"/>
      <c r="K112" s="29" t="s">
        <v>29</v>
      </c>
      <c r="L112" s="33"/>
      <c r="M112" s="176" t="str">
        <f>E20</f>
        <v>Cobra Bauart s.r.o. Športová 40, Balog nad Ipľom</v>
      </c>
      <c r="N112" s="176"/>
      <c r="O112" s="176"/>
      <c r="P112" s="176"/>
      <c r="Q112" s="176"/>
      <c r="R112" s="34"/>
    </row>
    <row r="113" spans="2:65" s="1" customFormat="1" ht="14.45" customHeight="1" x14ac:dyDescent="0.3">
      <c r="B113" s="32"/>
      <c r="C113" s="29" t="s">
        <v>27</v>
      </c>
      <c r="D113" s="33"/>
      <c r="E113" s="33"/>
      <c r="F113" s="27" t="str">
        <f>IF(E17="","",E17)</f>
        <v xml:space="preserve"> </v>
      </c>
      <c r="G113" s="33"/>
      <c r="H113" s="33"/>
      <c r="I113" s="33"/>
      <c r="J113" s="33"/>
      <c r="K113" s="29" t="s">
        <v>35</v>
      </c>
      <c r="L113" s="33"/>
      <c r="M113" s="176" t="str">
        <f>E23</f>
        <v xml:space="preserve"> </v>
      </c>
      <c r="N113" s="176"/>
      <c r="O113" s="176"/>
      <c r="P113" s="176"/>
      <c r="Q113" s="176"/>
      <c r="R113" s="34"/>
    </row>
    <row r="114" spans="2:65" s="1" customFormat="1" ht="10.35" customHeight="1" x14ac:dyDescent="0.3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9" customFormat="1" ht="29.25" customHeight="1" x14ac:dyDescent="0.3">
      <c r="B115" s="127"/>
      <c r="C115" s="128" t="s">
        <v>193</v>
      </c>
      <c r="D115" s="129" t="s">
        <v>194</v>
      </c>
      <c r="E115" s="129" t="s">
        <v>58</v>
      </c>
      <c r="F115" s="231" t="s">
        <v>195</v>
      </c>
      <c r="G115" s="231"/>
      <c r="H115" s="231"/>
      <c r="I115" s="231"/>
      <c r="J115" s="129" t="s">
        <v>196</v>
      </c>
      <c r="K115" s="129" t="s">
        <v>197</v>
      </c>
      <c r="L115" s="231" t="s">
        <v>198</v>
      </c>
      <c r="M115" s="231"/>
      <c r="N115" s="231" t="s">
        <v>181</v>
      </c>
      <c r="O115" s="231"/>
      <c r="P115" s="231"/>
      <c r="Q115" s="232"/>
      <c r="R115" s="130"/>
      <c r="T115" s="73" t="s">
        <v>199</v>
      </c>
      <c r="U115" s="74" t="s">
        <v>40</v>
      </c>
      <c r="V115" s="74" t="s">
        <v>200</v>
      </c>
      <c r="W115" s="74" t="s">
        <v>201</v>
      </c>
      <c r="X115" s="74" t="s">
        <v>202</v>
      </c>
      <c r="Y115" s="74" t="s">
        <v>203</v>
      </c>
      <c r="Z115" s="74" t="s">
        <v>204</v>
      </c>
      <c r="AA115" s="75" t="s">
        <v>205</v>
      </c>
    </row>
    <row r="116" spans="2:65" s="1" customFormat="1" ht="29.25" customHeight="1" x14ac:dyDescent="0.35">
      <c r="B116" s="32"/>
      <c r="C116" s="77" t="s">
        <v>177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243"/>
      <c r="O116" s="244"/>
      <c r="P116" s="244"/>
      <c r="Q116" s="244"/>
      <c r="R116" s="34"/>
      <c r="T116" s="76"/>
      <c r="U116" s="48"/>
      <c r="V116" s="48"/>
      <c r="W116" s="131">
        <f>W117</f>
        <v>9.3026140000000002</v>
      </c>
      <c r="X116" s="48"/>
      <c r="Y116" s="131">
        <f>Y117</f>
        <v>0.56886000000000003</v>
      </c>
      <c r="Z116" s="48"/>
      <c r="AA116" s="132">
        <f>AA117</f>
        <v>0</v>
      </c>
      <c r="AT116" s="19" t="s">
        <v>75</v>
      </c>
      <c r="AU116" s="19" t="s">
        <v>183</v>
      </c>
      <c r="BK116" s="133">
        <f>BK117</f>
        <v>0</v>
      </c>
    </row>
    <row r="117" spans="2:65" s="10" customFormat="1" ht="37.35" customHeight="1" x14ac:dyDescent="0.35">
      <c r="B117" s="134"/>
      <c r="C117" s="135"/>
      <c r="D117" s="136" t="s">
        <v>188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45"/>
      <c r="O117" s="228"/>
      <c r="P117" s="228"/>
      <c r="Q117" s="228"/>
      <c r="R117" s="137"/>
      <c r="T117" s="138"/>
      <c r="U117" s="135"/>
      <c r="V117" s="135"/>
      <c r="W117" s="139">
        <f>W118</f>
        <v>9.3026140000000002</v>
      </c>
      <c r="X117" s="135"/>
      <c r="Y117" s="139">
        <f>Y118</f>
        <v>0.56886000000000003</v>
      </c>
      <c r="Z117" s="135"/>
      <c r="AA117" s="140">
        <f>AA118</f>
        <v>0</v>
      </c>
      <c r="AR117" s="141" t="s">
        <v>87</v>
      </c>
      <c r="AT117" s="142" t="s">
        <v>75</v>
      </c>
      <c r="AU117" s="142" t="s">
        <v>76</v>
      </c>
      <c r="AY117" s="141" t="s">
        <v>206</v>
      </c>
      <c r="BK117" s="143">
        <f>BK118</f>
        <v>0</v>
      </c>
    </row>
    <row r="118" spans="2:65" s="10" customFormat="1" ht="19.899999999999999" customHeight="1" x14ac:dyDescent="0.3">
      <c r="B118" s="134"/>
      <c r="C118" s="135"/>
      <c r="D118" s="144" t="s">
        <v>1042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250"/>
      <c r="O118" s="205"/>
      <c r="P118" s="205"/>
      <c r="Q118" s="205"/>
      <c r="R118" s="137"/>
      <c r="T118" s="138"/>
      <c r="U118" s="135"/>
      <c r="V118" s="135"/>
      <c r="W118" s="139">
        <f>W119</f>
        <v>9.3026140000000002</v>
      </c>
      <c r="X118" s="135"/>
      <c r="Y118" s="139">
        <f>Y119</f>
        <v>0.56886000000000003</v>
      </c>
      <c r="Z118" s="135"/>
      <c r="AA118" s="140">
        <f>AA119</f>
        <v>0</v>
      </c>
      <c r="AR118" s="141" t="s">
        <v>87</v>
      </c>
      <c r="AT118" s="142" t="s">
        <v>75</v>
      </c>
      <c r="AU118" s="142" t="s">
        <v>83</v>
      </c>
      <c r="AY118" s="141" t="s">
        <v>206</v>
      </c>
      <c r="BK118" s="143">
        <f>BK119</f>
        <v>0</v>
      </c>
    </row>
    <row r="119" spans="2:65" s="10" customFormat="1" ht="14.85" customHeight="1" x14ac:dyDescent="0.3">
      <c r="B119" s="134"/>
      <c r="C119" s="135"/>
      <c r="D119" s="144" t="s">
        <v>1044</v>
      </c>
      <c r="E119" s="144"/>
      <c r="F119" s="144"/>
      <c r="G119" s="144"/>
      <c r="H119" s="144"/>
      <c r="I119" s="144"/>
      <c r="J119" s="144"/>
      <c r="K119" s="144"/>
      <c r="L119" s="144"/>
      <c r="M119" s="144"/>
      <c r="N119" s="246"/>
      <c r="O119" s="247"/>
      <c r="P119" s="247"/>
      <c r="Q119" s="247"/>
      <c r="R119" s="137"/>
      <c r="T119" s="138"/>
      <c r="U119" s="135"/>
      <c r="V119" s="135"/>
      <c r="W119" s="139">
        <f>SUM(W120:W136)</f>
        <v>9.3026140000000002</v>
      </c>
      <c r="X119" s="135"/>
      <c r="Y119" s="139">
        <f>SUM(Y120:Y136)</f>
        <v>0.56886000000000003</v>
      </c>
      <c r="Z119" s="135"/>
      <c r="AA119" s="140">
        <f>SUM(AA120:AA136)</f>
        <v>0</v>
      </c>
      <c r="AR119" s="141" t="s">
        <v>87</v>
      </c>
      <c r="AT119" s="142" t="s">
        <v>75</v>
      </c>
      <c r="AU119" s="142" t="s">
        <v>87</v>
      </c>
      <c r="AY119" s="141" t="s">
        <v>206</v>
      </c>
      <c r="BK119" s="143">
        <f>SUM(BK120:BK136)</f>
        <v>0</v>
      </c>
    </row>
    <row r="120" spans="2:65" s="1" customFormat="1" ht="25.5" customHeight="1" x14ac:dyDescent="0.3">
      <c r="B120" s="145"/>
      <c r="C120" s="146" t="s">
        <v>83</v>
      </c>
      <c r="D120" s="146" t="s">
        <v>207</v>
      </c>
      <c r="E120" s="147" t="s">
        <v>1351</v>
      </c>
      <c r="F120" s="233" t="s">
        <v>1352</v>
      </c>
      <c r="G120" s="233"/>
      <c r="H120" s="233"/>
      <c r="I120" s="233"/>
      <c r="J120" s="148" t="s">
        <v>372</v>
      </c>
      <c r="K120" s="149">
        <v>273</v>
      </c>
      <c r="L120" s="234"/>
      <c r="M120" s="234"/>
      <c r="N120" s="235"/>
      <c r="O120" s="235"/>
      <c r="P120" s="235"/>
      <c r="Q120" s="235"/>
      <c r="R120" s="150"/>
      <c r="T120" s="151" t="s">
        <v>5</v>
      </c>
      <c r="U120" s="41" t="s">
        <v>43</v>
      </c>
      <c r="V120" s="152">
        <v>0</v>
      </c>
      <c r="W120" s="152">
        <f t="shared" ref="W120:W136" si="0">V120*K120</f>
        <v>0</v>
      </c>
      <c r="X120" s="152">
        <v>0</v>
      </c>
      <c r="Y120" s="152">
        <f t="shared" ref="Y120:Y136" si="1">X120*K120</f>
        <v>0</v>
      </c>
      <c r="Z120" s="152">
        <v>0</v>
      </c>
      <c r="AA120" s="153">
        <f t="shared" ref="AA120:AA136" si="2">Z120*K120</f>
        <v>0</v>
      </c>
      <c r="AR120" s="19" t="s">
        <v>235</v>
      </c>
      <c r="AT120" s="19" t="s">
        <v>207</v>
      </c>
      <c r="AU120" s="19" t="s">
        <v>91</v>
      </c>
      <c r="AY120" s="19" t="s">
        <v>206</v>
      </c>
      <c r="BE120" s="154">
        <f t="shared" ref="BE120:BE136" si="3">IF(U120="základná",N120,0)</f>
        <v>0</v>
      </c>
      <c r="BF120" s="154">
        <f t="shared" ref="BF120:BF136" si="4">IF(U120="znížená",N120,0)</f>
        <v>0</v>
      </c>
      <c r="BG120" s="154">
        <f t="shared" ref="BG120:BG136" si="5">IF(U120="zákl. prenesená",N120,0)</f>
        <v>0</v>
      </c>
      <c r="BH120" s="154">
        <f t="shared" ref="BH120:BH136" si="6">IF(U120="zníž. prenesená",N120,0)</f>
        <v>0</v>
      </c>
      <c r="BI120" s="154">
        <f t="shared" ref="BI120:BI136" si="7">IF(U120="nulová",N120,0)</f>
        <v>0</v>
      </c>
      <c r="BJ120" s="19" t="s">
        <v>87</v>
      </c>
      <c r="BK120" s="155">
        <f t="shared" ref="BK120:BK136" si="8">ROUND(L120*K120,3)</f>
        <v>0</v>
      </c>
      <c r="BL120" s="19" t="s">
        <v>235</v>
      </c>
      <c r="BM120" s="19" t="s">
        <v>1353</v>
      </c>
    </row>
    <row r="121" spans="2:65" s="1" customFormat="1" ht="25.5" customHeight="1" x14ac:dyDescent="0.3">
      <c r="B121" s="145"/>
      <c r="C121" s="146" t="s">
        <v>87</v>
      </c>
      <c r="D121" s="146" t="s">
        <v>207</v>
      </c>
      <c r="E121" s="147" t="s">
        <v>1354</v>
      </c>
      <c r="F121" s="233" t="s">
        <v>1355</v>
      </c>
      <c r="G121" s="233"/>
      <c r="H121" s="233"/>
      <c r="I121" s="233"/>
      <c r="J121" s="148" t="s">
        <v>372</v>
      </c>
      <c r="K121" s="149">
        <v>205</v>
      </c>
      <c r="L121" s="234"/>
      <c r="M121" s="234"/>
      <c r="N121" s="235"/>
      <c r="O121" s="235"/>
      <c r="P121" s="235"/>
      <c r="Q121" s="235"/>
      <c r="R121" s="150"/>
      <c r="T121" s="151" t="s">
        <v>5</v>
      </c>
      <c r="U121" s="41" t="s">
        <v>43</v>
      </c>
      <c r="V121" s="152">
        <v>0</v>
      </c>
      <c r="W121" s="152">
        <f t="shared" si="0"/>
        <v>0</v>
      </c>
      <c r="X121" s="152">
        <v>0</v>
      </c>
      <c r="Y121" s="152">
        <f t="shared" si="1"/>
        <v>0</v>
      </c>
      <c r="Z121" s="152">
        <v>0</v>
      </c>
      <c r="AA121" s="153">
        <f t="shared" si="2"/>
        <v>0</v>
      </c>
      <c r="AR121" s="19" t="s">
        <v>235</v>
      </c>
      <c r="AT121" s="19" t="s">
        <v>207</v>
      </c>
      <c r="AU121" s="19" t="s">
        <v>91</v>
      </c>
      <c r="AY121" s="19" t="s">
        <v>206</v>
      </c>
      <c r="BE121" s="154">
        <f t="shared" si="3"/>
        <v>0</v>
      </c>
      <c r="BF121" s="154">
        <f t="shared" si="4"/>
        <v>0</v>
      </c>
      <c r="BG121" s="154">
        <f t="shared" si="5"/>
        <v>0</v>
      </c>
      <c r="BH121" s="154">
        <f t="shared" si="6"/>
        <v>0</v>
      </c>
      <c r="BI121" s="154">
        <f t="shared" si="7"/>
        <v>0</v>
      </c>
      <c r="BJ121" s="19" t="s">
        <v>87</v>
      </c>
      <c r="BK121" s="155">
        <f t="shared" si="8"/>
        <v>0</v>
      </c>
      <c r="BL121" s="19" t="s">
        <v>235</v>
      </c>
      <c r="BM121" s="19" t="s">
        <v>1356</v>
      </c>
    </row>
    <row r="122" spans="2:65" s="1" customFormat="1" ht="25.5" customHeight="1" x14ac:dyDescent="0.3">
      <c r="B122" s="145"/>
      <c r="C122" s="156" t="s">
        <v>91</v>
      </c>
      <c r="D122" s="156" t="s">
        <v>214</v>
      </c>
      <c r="E122" s="157" t="s">
        <v>1357</v>
      </c>
      <c r="F122" s="236" t="s">
        <v>1358</v>
      </c>
      <c r="G122" s="236"/>
      <c r="H122" s="236"/>
      <c r="I122" s="236"/>
      <c r="J122" s="158" t="s">
        <v>372</v>
      </c>
      <c r="K122" s="159">
        <v>205</v>
      </c>
      <c r="L122" s="237"/>
      <c r="M122" s="237"/>
      <c r="N122" s="238"/>
      <c r="O122" s="235"/>
      <c r="P122" s="235"/>
      <c r="Q122" s="235"/>
      <c r="R122" s="150"/>
      <c r="T122" s="151" t="s">
        <v>5</v>
      </c>
      <c r="U122" s="41" t="s">
        <v>43</v>
      </c>
      <c r="V122" s="152">
        <v>0</v>
      </c>
      <c r="W122" s="152">
        <f t="shared" si="0"/>
        <v>0</v>
      </c>
      <c r="X122" s="152">
        <v>2E-3</v>
      </c>
      <c r="Y122" s="152">
        <f t="shared" si="1"/>
        <v>0.41000000000000003</v>
      </c>
      <c r="Z122" s="152">
        <v>0</v>
      </c>
      <c r="AA122" s="153">
        <f t="shared" si="2"/>
        <v>0</v>
      </c>
      <c r="AR122" s="19" t="s">
        <v>262</v>
      </c>
      <c r="AT122" s="19" t="s">
        <v>214</v>
      </c>
      <c r="AU122" s="19" t="s">
        <v>91</v>
      </c>
      <c r="AY122" s="19" t="s">
        <v>206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87</v>
      </c>
      <c r="BK122" s="155">
        <f t="shared" si="8"/>
        <v>0</v>
      </c>
      <c r="BL122" s="19" t="s">
        <v>235</v>
      </c>
      <c r="BM122" s="19" t="s">
        <v>1359</v>
      </c>
    </row>
    <row r="123" spans="2:65" s="1" customFormat="1" ht="16.5" customHeight="1" x14ac:dyDescent="0.3">
      <c r="B123" s="145"/>
      <c r="C123" s="146" t="s">
        <v>96</v>
      </c>
      <c r="D123" s="146" t="s">
        <v>207</v>
      </c>
      <c r="E123" s="147" t="s">
        <v>1360</v>
      </c>
      <c r="F123" s="233" t="s">
        <v>1361</v>
      </c>
      <c r="G123" s="233"/>
      <c r="H123" s="233"/>
      <c r="I123" s="233"/>
      <c r="J123" s="148" t="s">
        <v>372</v>
      </c>
      <c r="K123" s="149">
        <v>205</v>
      </c>
      <c r="L123" s="234"/>
      <c r="M123" s="234"/>
      <c r="N123" s="235"/>
      <c r="O123" s="235"/>
      <c r="P123" s="235"/>
      <c r="Q123" s="235"/>
      <c r="R123" s="150"/>
      <c r="T123" s="151" t="s">
        <v>5</v>
      </c>
      <c r="U123" s="41" t="s">
        <v>43</v>
      </c>
      <c r="V123" s="152">
        <v>0</v>
      </c>
      <c r="W123" s="152">
        <f t="shared" si="0"/>
        <v>0</v>
      </c>
      <c r="X123" s="152">
        <v>0</v>
      </c>
      <c r="Y123" s="152">
        <f t="shared" si="1"/>
        <v>0</v>
      </c>
      <c r="Z123" s="152">
        <v>0</v>
      </c>
      <c r="AA123" s="153">
        <f t="shared" si="2"/>
        <v>0</v>
      </c>
      <c r="AR123" s="19" t="s">
        <v>235</v>
      </c>
      <c r="AT123" s="19" t="s">
        <v>207</v>
      </c>
      <c r="AU123" s="19" t="s">
        <v>91</v>
      </c>
      <c r="AY123" s="19" t="s">
        <v>206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87</v>
      </c>
      <c r="BK123" s="155">
        <f t="shared" si="8"/>
        <v>0</v>
      </c>
      <c r="BL123" s="19" t="s">
        <v>235</v>
      </c>
      <c r="BM123" s="19" t="s">
        <v>1362</v>
      </c>
    </row>
    <row r="124" spans="2:65" s="1" customFormat="1" ht="16.5" customHeight="1" x14ac:dyDescent="0.3">
      <c r="B124" s="145"/>
      <c r="C124" s="156" t="s">
        <v>222</v>
      </c>
      <c r="D124" s="156" t="s">
        <v>214</v>
      </c>
      <c r="E124" s="157" t="s">
        <v>1363</v>
      </c>
      <c r="F124" s="236" t="s">
        <v>1364</v>
      </c>
      <c r="G124" s="236"/>
      <c r="H124" s="236"/>
      <c r="I124" s="236"/>
      <c r="J124" s="158" t="s">
        <v>372</v>
      </c>
      <c r="K124" s="159">
        <v>205</v>
      </c>
      <c r="L124" s="237"/>
      <c r="M124" s="237"/>
      <c r="N124" s="238"/>
      <c r="O124" s="235"/>
      <c r="P124" s="235"/>
      <c r="Q124" s="235"/>
      <c r="R124" s="150"/>
      <c r="T124" s="151" t="s">
        <v>5</v>
      </c>
      <c r="U124" s="41" t="s">
        <v>43</v>
      </c>
      <c r="V124" s="152">
        <v>0</v>
      </c>
      <c r="W124" s="152">
        <f t="shared" si="0"/>
        <v>0</v>
      </c>
      <c r="X124" s="152">
        <v>2.9999999999999997E-4</v>
      </c>
      <c r="Y124" s="152">
        <f t="shared" si="1"/>
        <v>6.1499999999999992E-2</v>
      </c>
      <c r="Z124" s="152">
        <v>0</v>
      </c>
      <c r="AA124" s="153">
        <f t="shared" si="2"/>
        <v>0</v>
      </c>
      <c r="AR124" s="19" t="s">
        <v>262</v>
      </c>
      <c r="AT124" s="19" t="s">
        <v>214</v>
      </c>
      <c r="AU124" s="19" t="s">
        <v>91</v>
      </c>
      <c r="AY124" s="19" t="s">
        <v>206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87</v>
      </c>
      <c r="BK124" s="155">
        <f t="shared" si="8"/>
        <v>0</v>
      </c>
      <c r="BL124" s="19" t="s">
        <v>235</v>
      </c>
      <c r="BM124" s="19" t="s">
        <v>1365</v>
      </c>
    </row>
    <row r="125" spans="2:65" s="1" customFormat="1" ht="25.5" customHeight="1" x14ac:dyDescent="0.3">
      <c r="B125" s="145"/>
      <c r="C125" s="146" t="s">
        <v>219</v>
      </c>
      <c r="D125" s="146" t="s">
        <v>207</v>
      </c>
      <c r="E125" s="147" t="s">
        <v>1366</v>
      </c>
      <c r="F125" s="233" t="s">
        <v>1355</v>
      </c>
      <c r="G125" s="233"/>
      <c r="H125" s="233"/>
      <c r="I125" s="233"/>
      <c r="J125" s="148" t="s">
        <v>372</v>
      </c>
      <c r="K125" s="149">
        <v>410</v>
      </c>
      <c r="L125" s="234"/>
      <c r="M125" s="234"/>
      <c r="N125" s="235"/>
      <c r="O125" s="235"/>
      <c r="P125" s="235"/>
      <c r="Q125" s="235"/>
      <c r="R125" s="150"/>
      <c r="T125" s="151" t="s">
        <v>5</v>
      </c>
      <c r="U125" s="41" t="s">
        <v>43</v>
      </c>
      <c r="V125" s="152">
        <v>0</v>
      </c>
      <c r="W125" s="152">
        <f t="shared" si="0"/>
        <v>0</v>
      </c>
      <c r="X125" s="152">
        <v>0</v>
      </c>
      <c r="Y125" s="152">
        <f t="shared" si="1"/>
        <v>0</v>
      </c>
      <c r="Z125" s="152">
        <v>0</v>
      </c>
      <c r="AA125" s="153">
        <f t="shared" si="2"/>
        <v>0</v>
      </c>
      <c r="AR125" s="19" t="s">
        <v>235</v>
      </c>
      <c r="AT125" s="19" t="s">
        <v>207</v>
      </c>
      <c r="AU125" s="19" t="s">
        <v>91</v>
      </c>
      <c r="AY125" s="19" t="s">
        <v>206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87</v>
      </c>
      <c r="BK125" s="155">
        <f t="shared" si="8"/>
        <v>0</v>
      </c>
      <c r="BL125" s="19" t="s">
        <v>235</v>
      </c>
      <c r="BM125" s="19" t="s">
        <v>1367</v>
      </c>
    </row>
    <row r="126" spans="2:65" s="1" customFormat="1" ht="25.5" customHeight="1" x14ac:dyDescent="0.3">
      <c r="B126" s="145"/>
      <c r="C126" s="156" t="s">
        <v>229</v>
      </c>
      <c r="D126" s="156" t="s">
        <v>214</v>
      </c>
      <c r="E126" s="157" t="s">
        <v>1368</v>
      </c>
      <c r="F126" s="236" t="s">
        <v>1369</v>
      </c>
      <c r="G126" s="236"/>
      <c r="H126" s="236"/>
      <c r="I126" s="236"/>
      <c r="J126" s="158" t="s">
        <v>372</v>
      </c>
      <c r="K126" s="159">
        <v>205</v>
      </c>
      <c r="L126" s="237"/>
      <c r="M126" s="237"/>
      <c r="N126" s="238"/>
      <c r="O126" s="235"/>
      <c r="P126" s="235"/>
      <c r="Q126" s="235"/>
      <c r="R126" s="150"/>
      <c r="T126" s="151" t="s">
        <v>5</v>
      </c>
      <c r="U126" s="41" t="s">
        <v>43</v>
      </c>
      <c r="V126" s="152">
        <v>0</v>
      </c>
      <c r="W126" s="152">
        <f t="shared" si="0"/>
        <v>0</v>
      </c>
      <c r="X126" s="152">
        <v>1E-4</v>
      </c>
      <c r="Y126" s="152">
        <f t="shared" si="1"/>
        <v>2.0500000000000001E-2</v>
      </c>
      <c r="Z126" s="152">
        <v>0</v>
      </c>
      <c r="AA126" s="153">
        <f t="shared" si="2"/>
        <v>0</v>
      </c>
      <c r="AR126" s="19" t="s">
        <v>262</v>
      </c>
      <c r="AT126" s="19" t="s">
        <v>214</v>
      </c>
      <c r="AU126" s="19" t="s">
        <v>91</v>
      </c>
      <c r="AY126" s="19" t="s">
        <v>206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87</v>
      </c>
      <c r="BK126" s="155">
        <f t="shared" si="8"/>
        <v>0</v>
      </c>
      <c r="BL126" s="19" t="s">
        <v>235</v>
      </c>
      <c r="BM126" s="19" t="s">
        <v>1370</v>
      </c>
    </row>
    <row r="127" spans="2:65" s="1" customFormat="1" ht="25.5" customHeight="1" x14ac:dyDescent="0.3">
      <c r="B127" s="145"/>
      <c r="C127" s="156" t="s">
        <v>218</v>
      </c>
      <c r="D127" s="156" t="s">
        <v>214</v>
      </c>
      <c r="E127" s="157" t="s">
        <v>1371</v>
      </c>
      <c r="F127" s="236" t="s">
        <v>1372</v>
      </c>
      <c r="G127" s="236"/>
      <c r="H127" s="236"/>
      <c r="I127" s="236"/>
      <c r="J127" s="158" t="s">
        <v>372</v>
      </c>
      <c r="K127" s="159">
        <v>205</v>
      </c>
      <c r="L127" s="237"/>
      <c r="M127" s="237"/>
      <c r="N127" s="238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 t="shared" si="0"/>
        <v>0</v>
      </c>
      <c r="X127" s="152">
        <v>1E-4</v>
      </c>
      <c r="Y127" s="152">
        <f t="shared" si="1"/>
        <v>2.0500000000000001E-2</v>
      </c>
      <c r="Z127" s="152">
        <v>0</v>
      </c>
      <c r="AA127" s="153">
        <f t="shared" si="2"/>
        <v>0</v>
      </c>
      <c r="AR127" s="19" t="s">
        <v>262</v>
      </c>
      <c r="AT127" s="19" t="s">
        <v>214</v>
      </c>
      <c r="AU127" s="19" t="s">
        <v>91</v>
      </c>
      <c r="AY127" s="19" t="s">
        <v>206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87</v>
      </c>
      <c r="BK127" s="155">
        <f t="shared" si="8"/>
        <v>0</v>
      </c>
      <c r="BL127" s="19" t="s">
        <v>235</v>
      </c>
      <c r="BM127" s="19" t="s">
        <v>1373</v>
      </c>
    </row>
    <row r="128" spans="2:65" s="1" customFormat="1" ht="25.5" customHeight="1" x14ac:dyDescent="0.3">
      <c r="B128" s="145"/>
      <c r="C128" s="146" t="s">
        <v>236</v>
      </c>
      <c r="D128" s="146" t="s">
        <v>207</v>
      </c>
      <c r="E128" s="147" t="s">
        <v>1374</v>
      </c>
      <c r="F128" s="233" t="s">
        <v>1375</v>
      </c>
      <c r="G128" s="233"/>
      <c r="H128" s="233"/>
      <c r="I128" s="233"/>
      <c r="J128" s="148" t="s">
        <v>372</v>
      </c>
      <c r="K128" s="149">
        <v>19</v>
      </c>
      <c r="L128" s="234"/>
      <c r="M128" s="234"/>
      <c r="N128" s="235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235</v>
      </c>
      <c r="AT128" s="19" t="s">
        <v>207</v>
      </c>
      <c r="AU128" s="19" t="s">
        <v>91</v>
      </c>
      <c r="AY128" s="19" t="s">
        <v>206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87</v>
      </c>
      <c r="BK128" s="155">
        <f t="shared" si="8"/>
        <v>0</v>
      </c>
      <c r="BL128" s="19" t="s">
        <v>235</v>
      </c>
      <c r="BM128" s="19" t="s">
        <v>1376</v>
      </c>
    </row>
    <row r="129" spans="2:65" s="1" customFormat="1" ht="25.5" customHeight="1" x14ac:dyDescent="0.3">
      <c r="B129" s="145"/>
      <c r="C129" s="156" t="s">
        <v>225</v>
      </c>
      <c r="D129" s="156" t="s">
        <v>214</v>
      </c>
      <c r="E129" s="157" t="s">
        <v>1377</v>
      </c>
      <c r="F129" s="236" t="s">
        <v>1378</v>
      </c>
      <c r="G129" s="236"/>
      <c r="H129" s="236"/>
      <c r="I129" s="236"/>
      <c r="J129" s="158" t="s">
        <v>372</v>
      </c>
      <c r="K129" s="159">
        <v>19</v>
      </c>
      <c r="L129" s="237"/>
      <c r="M129" s="237"/>
      <c r="N129" s="238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 t="shared" si="0"/>
        <v>0</v>
      </c>
      <c r="X129" s="152">
        <v>1.1199999999999999E-3</v>
      </c>
      <c r="Y129" s="152">
        <f t="shared" si="1"/>
        <v>2.1279999999999997E-2</v>
      </c>
      <c r="Z129" s="152">
        <v>0</v>
      </c>
      <c r="AA129" s="153">
        <f t="shared" si="2"/>
        <v>0</v>
      </c>
      <c r="AR129" s="19" t="s">
        <v>262</v>
      </c>
      <c r="AT129" s="19" t="s">
        <v>214</v>
      </c>
      <c r="AU129" s="19" t="s">
        <v>91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235</v>
      </c>
      <c r="BM129" s="19" t="s">
        <v>1379</v>
      </c>
    </row>
    <row r="130" spans="2:65" s="1" customFormat="1" ht="25.5" customHeight="1" x14ac:dyDescent="0.3">
      <c r="B130" s="145"/>
      <c r="C130" s="146" t="s">
        <v>242</v>
      </c>
      <c r="D130" s="146" t="s">
        <v>207</v>
      </c>
      <c r="E130" s="147" t="s">
        <v>1380</v>
      </c>
      <c r="F130" s="233" t="s">
        <v>1381</v>
      </c>
      <c r="G130" s="233"/>
      <c r="H130" s="233"/>
      <c r="I130" s="233"/>
      <c r="J130" s="148" t="s">
        <v>372</v>
      </c>
      <c r="K130" s="149">
        <v>19</v>
      </c>
      <c r="L130" s="234"/>
      <c r="M130" s="234"/>
      <c r="N130" s="235"/>
      <c r="O130" s="235"/>
      <c r="P130" s="235"/>
      <c r="Q130" s="235"/>
      <c r="R130" s="150"/>
      <c r="T130" s="151" t="s">
        <v>5</v>
      </c>
      <c r="U130" s="41" t="s">
        <v>43</v>
      </c>
      <c r="V130" s="152">
        <v>0.22705</v>
      </c>
      <c r="W130" s="152">
        <f t="shared" si="0"/>
        <v>4.3139500000000002</v>
      </c>
      <c r="X130" s="152">
        <v>5.0000000000000002E-5</v>
      </c>
      <c r="Y130" s="152">
        <f t="shared" si="1"/>
        <v>9.5E-4</v>
      </c>
      <c r="Z130" s="152">
        <v>0</v>
      </c>
      <c r="AA130" s="153">
        <f t="shared" si="2"/>
        <v>0</v>
      </c>
      <c r="AR130" s="19" t="s">
        <v>235</v>
      </c>
      <c r="AT130" s="19" t="s">
        <v>207</v>
      </c>
      <c r="AU130" s="19" t="s">
        <v>91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235</v>
      </c>
      <c r="BM130" s="19" t="s">
        <v>1382</v>
      </c>
    </row>
    <row r="131" spans="2:65" s="1" customFormat="1" ht="25.5" customHeight="1" x14ac:dyDescent="0.3">
      <c r="B131" s="145"/>
      <c r="C131" s="156" t="s">
        <v>228</v>
      </c>
      <c r="D131" s="156" t="s">
        <v>214</v>
      </c>
      <c r="E131" s="157" t="s">
        <v>1383</v>
      </c>
      <c r="F131" s="236" t="s">
        <v>1384</v>
      </c>
      <c r="G131" s="236"/>
      <c r="H131" s="236"/>
      <c r="I131" s="236"/>
      <c r="J131" s="158" t="s">
        <v>372</v>
      </c>
      <c r="K131" s="159">
        <v>1</v>
      </c>
      <c r="L131" s="237"/>
      <c r="M131" s="237"/>
      <c r="N131" s="238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5.5999999999999995E-4</v>
      </c>
      <c r="Y131" s="152">
        <f t="shared" si="1"/>
        <v>5.5999999999999995E-4</v>
      </c>
      <c r="Z131" s="152">
        <v>0</v>
      </c>
      <c r="AA131" s="153">
        <f t="shared" si="2"/>
        <v>0</v>
      </c>
      <c r="AR131" s="19" t="s">
        <v>262</v>
      </c>
      <c r="AT131" s="19" t="s">
        <v>214</v>
      </c>
      <c r="AU131" s="19" t="s">
        <v>91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235</v>
      </c>
      <c r="BM131" s="19" t="s">
        <v>1385</v>
      </c>
    </row>
    <row r="132" spans="2:65" s="1" customFormat="1" ht="25.5" customHeight="1" x14ac:dyDescent="0.3">
      <c r="B132" s="145"/>
      <c r="C132" s="156" t="s">
        <v>249</v>
      </c>
      <c r="D132" s="156" t="s">
        <v>214</v>
      </c>
      <c r="E132" s="157" t="s">
        <v>1386</v>
      </c>
      <c r="F132" s="236" t="s">
        <v>1387</v>
      </c>
      <c r="G132" s="236"/>
      <c r="H132" s="236"/>
      <c r="I132" s="236"/>
      <c r="J132" s="158" t="s">
        <v>372</v>
      </c>
      <c r="K132" s="159">
        <v>8</v>
      </c>
      <c r="L132" s="237"/>
      <c r="M132" s="237"/>
      <c r="N132" s="238"/>
      <c r="O132" s="235"/>
      <c r="P132" s="235"/>
      <c r="Q132" s="235"/>
      <c r="R132" s="150"/>
      <c r="T132" s="151" t="s">
        <v>5</v>
      </c>
      <c r="U132" s="41" t="s">
        <v>43</v>
      </c>
      <c r="V132" s="152">
        <v>0</v>
      </c>
      <c r="W132" s="152">
        <f t="shared" si="0"/>
        <v>0</v>
      </c>
      <c r="X132" s="152">
        <v>7.2000000000000005E-4</v>
      </c>
      <c r="Y132" s="152">
        <f t="shared" si="1"/>
        <v>5.7600000000000004E-3</v>
      </c>
      <c r="Z132" s="152">
        <v>0</v>
      </c>
      <c r="AA132" s="153">
        <f t="shared" si="2"/>
        <v>0</v>
      </c>
      <c r="AR132" s="19" t="s">
        <v>262</v>
      </c>
      <c r="AT132" s="19" t="s">
        <v>214</v>
      </c>
      <c r="AU132" s="19" t="s">
        <v>91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235</v>
      </c>
      <c r="BM132" s="19" t="s">
        <v>1388</v>
      </c>
    </row>
    <row r="133" spans="2:65" s="1" customFormat="1" ht="25.5" customHeight="1" x14ac:dyDescent="0.3">
      <c r="B133" s="145"/>
      <c r="C133" s="156" t="s">
        <v>232</v>
      </c>
      <c r="D133" s="156" t="s">
        <v>214</v>
      </c>
      <c r="E133" s="157" t="s">
        <v>1389</v>
      </c>
      <c r="F133" s="236" t="s">
        <v>1390</v>
      </c>
      <c r="G133" s="236"/>
      <c r="H133" s="236"/>
      <c r="I133" s="236"/>
      <c r="J133" s="158" t="s">
        <v>372</v>
      </c>
      <c r="K133" s="159">
        <v>10</v>
      </c>
      <c r="L133" s="237"/>
      <c r="M133" s="237"/>
      <c r="N133" s="238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8.9999999999999998E-4</v>
      </c>
      <c r="Y133" s="152">
        <f t="shared" si="1"/>
        <v>8.9999999999999993E-3</v>
      </c>
      <c r="Z133" s="152">
        <v>0</v>
      </c>
      <c r="AA133" s="153">
        <f t="shared" si="2"/>
        <v>0</v>
      </c>
      <c r="AR133" s="19" t="s">
        <v>262</v>
      </c>
      <c r="AT133" s="19" t="s">
        <v>214</v>
      </c>
      <c r="AU133" s="19" t="s">
        <v>91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235</v>
      </c>
      <c r="BM133" s="19" t="s">
        <v>1391</v>
      </c>
    </row>
    <row r="134" spans="2:65" s="1" customFormat="1" ht="25.5" customHeight="1" x14ac:dyDescent="0.3">
      <c r="B134" s="145"/>
      <c r="C134" s="146" t="s">
        <v>256</v>
      </c>
      <c r="D134" s="146" t="s">
        <v>207</v>
      </c>
      <c r="E134" s="147" t="s">
        <v>1392</v>
      </c>
      <c r="F134" s="233" t="s">
        <v>1393</v>
      </c>
      <c r="G134" s="233"/>
      <c r="H134" s="233"/>
      <c r="I134" s="233"/>
      <c r="J134" s="148" t="s">
        <v>372</v>
      </c>
      <c r="K134" s="149">
        <v>19</v>
      </c>
      <c r="L134" s="234"/>
      <c r="M134" s="234"/>
      <c r="N134" s="235"/>
      <c r="O134" s="235"/>
      <c r="P134" s="235"/>
      <c r="Q134" s="235"/>
      <c r="R134" s="150"/>
      <c r="T134" s="151" t="s">
        <v>5</v>
      </c>
      <c r="U134" s="41" t="s">
        <v>43</v>
      </c>
      <c r="V134" s="152">
        <v>0.19500000000000001</v>
      </c>
      <c r="W134" s="152">
        <f t="shared" si="0"/>
        <v>3.7050000000000001</v>
      </c>
      <c r="X134" s="152">
        <v>4.4000000000000002E-4</v>
      </c>
      <c r="Y134" s="152">
        <f t="shared" si="1"/>
        <v>8.3600000000000011E-3</v>
      </c>
      <c r="Z134" s="152">
        <v>0</v>
      </c>
      <c r="AA134" s="153">
        <f t="shared" si="2"/>
        <v>0</v>
      </c>
      <c r="AR134" s="19" t="s">
        <v>235</v>
      </c>
      <c r="AT134" s="19" t="s">
        <v>207</v>
      </c>
      <c r="AU134" s="19" t="s">
        <v>91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235</v>
      </c>
      <c r="BM134" s="19" t="s">
        <v>1394</v>
      </c>
    </row>
    <row r="135" spans="2:65" s="1" customFormat="1" ht="16.5" customHeight="1" x14ac:dyDescent="0.3">
      <c r="B135" s="145"/>
      <c r="C135" s="156" t="s">
        <v>235</v>
      </c>
      <c r="D135" s="156" t="s">
        <v>214</v>
      </c>
      <c r="E135" s="157" t="s">
        <v>1395</v>
      </c>
      <c r="F135" s="236" t="s">
        <v>1396</v>
      </c>
      <c r="G135" s="236"/>
      <c r="H135" s="236"/>
      <c r="I135" s="236"/>
      <c r="J135" s="158" t="s">
        <v>372</v>
      </c>
      <c r="K135" s="159">
        <v>19</v>
      </c>
      <c r="L135" s="237"/>
      <c r="M135" s="237"/>
      <c r="N135" s="238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5.5000000000000003E-4</v>
      </c>
      <c r="Y135" s="152">
        <f t="shared" si="1"/>
        <v>1.0450000000000001E-2</v>
      </c>
      <c r="Z135" s="152">
        <v>0</v>
      </c>
      <c r="AA135" s="153">
        <f t="shared" si="2"/>
        <v>0</v>
      </c>
      <c r="AR135" s="19" t="s">
        <v>262</v>
      </c>
      <c r="AT135" s="19" t="s">
        <v>214</v>
      </c>
      <c r="AU135" s="19" t="s">
        <v>91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235</v>
      </c>
      <c r="BM135" s="19" t="s">
        <v>1397</v>
      </c>
    </row>
    <row r="136" spans="2:65" s="1" customFormat="1" ht="25.5" customHeight="1" x14ac:dyDescent="0.3">
      <c r="B136" s="145"/>
      <c r="C136" s="146" t="s">
        <v>263</v>
      </c>
      <c r="D136" s="146" t="s">
        <v>207</v>
      </c>
      <c r="E136" s="147" t="s">
        <v>1232</v>
      </c>
      <c r="F136" s="233" t="s">
        <v>1233</v>
      </c>
      <c r="G136" s="233"/>
      <c r="H136" s="233"/>
      <c r="I136" s="233"/>
      <c r="J136" s="148" t="s">
        <v>329</v>
      </c>
      <c r="K136" s="149">
        <v>0.56899999999999995</v>
      </c>
      <c r="L136" s="234"/>
      <c r="M136" s="234"/>
      <c r="N136" s="235"/>
      <c r="O136" s="235"/>
      <c r="P136" s="235"/>
      <c r="Q136" s="235"/>
      <c r="R136" s="150"/>
      <c r="T136" s="151" t="s">
        <v>5</v>
      </c>
      <c r="U136" s="160" t="s">
        <v>43</v>
      </c>
      <c r="V136" s="161">
        <v>2.2559999999999998</v>
      </c>
      <c r="W136" s="161">
        <f t="shared" si="0"/>
        <v>1.2836639999999997</v>
      </c>
      <c r="X136" s="161">
        <v>0</v>
      </c>
      <c r="Y136" s="161">
        <f t="shared" si="1"/>
        <v>0</v>
      </c>
      <c r="Z136" s="161">
        <v>0</v>
      </c>
      <c r="AA136" s="162">
        <f t="shared" si="2"/>
        <v>0</v>
      </c>
      <c r="AR136" s="19" t="s">
        <v>235</v>
      </c>
      <c r="AT136" s="19" t="s">
        <v>207</v>
      </c>
      <c r="AU136" s="19" t="s">
        <v>91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235</v>
      </c>
      <c r="BM136" s="19" t="s">
        <v>1398</v>
      </c>
    </row>
    <row r="137" spans="2:65" s="1" customFormat="1" ht="6.95" customHeight="1" x14ac:dyDescent="0.3">
      <c r="B137" s="56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8"/>
    </row>
  </sheetData>
  <mergeCells count="114">
    <mergeCell ref="H1:K1"/>
    <mergeCell ref="S2:AC2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15:I115"/>
    <mergeCell ref="L115:M115"/>
    <mergeCell ref="N115:Q115"/>
    <mergeCell ref="F120:I120"/>
    <mergeCell ref="L120:M120"/>
    <mergeCell ref="N120:Q120"/>
    <mergeCell ref="F121:I121"/>
    <mergeCell ref="L121:M121"/>
    <mergeCell ref="N121:Q121"/>
    <mergeCell ref="N116:Q116"/>
    <mergeCell ref="N117:Q117"/>
    <mergeCell ref="N118:Q118"/>
    <mergeCell ref="N119:Q119"/>
    <mergeCell ref="L97:Q97"/>
    <mergeCell ref="C103:Q103"/>
    <mergeCell ref="F105:P105"/>
    <mergeCell ref="F107:P107"/>
    <mergeCell ref="F106:P106"/>
    <mergeCell ref="F108:P108"/>
    <mergeCell ref="M110:P110"/>
    <mergeCell ref="M112:Q112"/>
    <mergeCell ref="M113:Q113"/>
    <mergeCell ref="M85:Q85"/>
    <mergeCell ref="M86:Q86"/>
    <mergeCell ref="C88:G88"/>
    <mergeCell ref="N88:Q88"/>
    <mergeCell ref="N90:Q90"/>
    <mergeCell ref="N91:Q91"/>
    <mergeCell ref="N92:Q92"/>
    <mergeCell ref="N93:Q93"/>
    <mergeCell ref="N95:Q95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4"/>
  <sheetViews>
    <sheetView showGridLines="0" workbookViewId="0">
      <pane ySplit="1" topLeftCell="A2" activePane="bottomLeft" state="frozen"/>
      <selection pane="bottomLeft" activeCell="AC202" sqref="AC20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118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172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174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175</v>
      </c>
      <c r="E9" s="33"/>
      <c r="F9" s="178" t="s">
        <v>1399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ROUND((SUM(BG97:BG98)+SUM(BG118:BG193)),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ROUND((SUM(BH97:BH98)+SUM(BH118:BH193)),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ROUND((SUM(BI97:BI98)+SUM(BI118:BI193)),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172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174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175</v>
      </c>
      <c r="D81" s="33"/>
      <c r="E81" s="33"/>
      <c r="F81" s="190" t="str">
        <f>F9</f>
        <v>A. - Bleskozvod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723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724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1400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8" customFormat="1" ht="19.899999999999999" customHeight="1" x14ac:dyDescent="0.3">
      <c r="B94" s="122"/>
      <c r="C94" s="95"/>
      <c r="D94" s="123" t="s">
        <v>1401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8" customFormat="1" ht="19.899999999999999" customHeight="1" x14ac:dyDescent="0.3">
      <c r="B95" s="122"/>
      <c r="C95" s="95"/>
      <c r="D95" s="123" t="s">
        <v>1047</v>
      </c>
      <c r="E95" s="95"/>
      <c r="F95" s="95"/>
      <c r="G95" s="95"/>
      <c r="H95" s="95"/>
      <c r="I95" s="95"/>
      <c r="J95" s="95"/>
      <c r="K95" s="95"/>
      <c r="L95" s="95"/>
      <c r="M95" s="95"/>
      <c r="N95" s="205"/>
      <c r="O95" s="206"/>
      <c r="P95" s="206"/>
      <c r="Q95" s="206"/>
      <c r="R95" s="124"/>
    </row>
    <row r="96" spans="2:47" s="1" customFormat="1" ht="13.5" customHeight="1" x14ac:dyDescent="0.3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21" s="1" customFormat="1" ht="29.25" customHeight="1" x14ac:dyDescent="0.3">
      <c r="B97" s="32"/>
      <c r="C97" s="117" t="s">
        <v>191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227"/>
      <c r="O97" s="230"/>
      <c r="P97" s="230"/>
      <c r="Q97" s="230"/>
      <c r="R97" s="34"/>
      <c r="T97" s="125"/>
      <c r="U97" s="126" t="s">
        <v>40</v>
      </c>
    </row>
    <row r="98" spans="2:21" s="1" customFormat="1" ht="18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 x14ac:dyDescent="0.3">
      <c r="B99" s="32"/>
      <c r="C99" s="108" t="s">
        <v>164</v>
      </c>
      <c r="D99" s="109"/>
      <c r="E99" s="109"/>
      <c r="F99" s="109"/>
      <c r="G99" s="109"/>
      <c r="H99" s="109"/>
      <c r="I99" s="109"/>
      <c r="J99" s="109"/>
      <c r="K99" s="109"/>
      <c r="L99" s="209"/>
      <c r="M99" s="209"/>
      <c r="N99" s="209"/>
      <c r="O99" s="209"/>
      <c r="P99" s="209"/>
      <c r="Q99" s="209"/>
      <c r="R99" s="34"/>
    </row>
    <row r="100" spans="2:21" s="1" customFormat="1" ht="6.95" customHeight="1" x14ac:dyDescent="0.3"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8"/>
    </row>
    <row r="104" spans="2:21" s="1" customFormat="1" ht="6.95" customHeight="1" x14ac:dyDescent="0.3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5" spans="2:21" s="1" customFormat="1" ht="36.950000000000003" customHeight="1" x14ac:dyDescent="0.3">
      <c r="B105" s="32"/>
      <c r="C105" s="174" t="s">
        <v>192</v>
      </c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34"/>
    </row>
    <row r="106" spans="2:21" s="1" customFormat="1" ht="6.95" customHeight="1" x14ac:dyDescent="0.3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</row>
    <row r="107" spans="2:21" s="1" customFormat="1" ht="30" customHeight="1" x14ac:dyDescent="0.3">
      <c r="B107" s="32"/>
      <c r="C107" s="29" t="s">
        <v>15</v>
      </c>
      <c r="D107" s="33"/>
      <c r="E107" s="33"/>
      <c r="F107" s="217" t="str">
        <f>F6</f>
        <v>Okresný úrad Košice - okolie, rekonštrukcia a modernizácia objektu</v>
      </c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33"/>
      <c r="R107" s="34"/>
    </row>
    <row r="108" spans="2:21" ht="30" customHeight="1" x14ac:dyDescent="0.3">
      <c r="B108" s="23"/>
      <c r="C108" s="29" t="s">
        <v>171</v>
      </c>
      <c r="D108" s="25"/>
      <c r="E108" s="25"/>
      <c r="F108" s="217" t="s">
        <v>172</v>
      </c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25"/>
      <c r="R108" s="24"/>
    </row>
    <row r="109" spans="2:21" ht="30" customHeight="1" x14ac:dyDescent="0.3">
      <c r="B109" s="23"/>
      <c r="C109" s="29" t="s">
        <v>173</v>
      </c>
      <c r="D109" s="25"/>
      <c r="E109" s="25"/>
      <c r="F109" s="217" t="s">
        <v>174</v>
      </c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25"/>
      <c r="R109" s="24"/>
    </row>
    <row r="110" spans="2:21" s="1" customFormat="1" ht="36.950000000000003" customHeight="1" x14ac:dyDescent="0.3">
      <c r="B110" s="32"/>
      <c r="C110" s="66" t="s">
        <v>175</v>
      </c>
      <c r="D110" s="33"/>
      <c r="E110" s="33"/>
      <c r="F110" s="190" t="str">
        <f>F9</f>
        <v>A. - Bleskozvod</v>
      </c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33"/>
      <c r="R110" s="34"/>
    </row>
    <row r="111" spans="2:21" s="1" customFormat="1" ht="6.95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21" s="1" customFormat="1" ht="18" customHeight="1" x14ac:dyDescent="0.3">
      <c r="B112" s="32"/>
      <c r="C112" s="29" t="s">
        <v>19</v>
      </c>
      <c r="D112" s="33"/>
      <c r="E112" s="33"/>
      <c r="F112" s="27" t="str">
        <f>F11</f>
        <v>Košice, Hroncova 13, čís. parc.: 2616/1</v>
      </c>
      <c r="G112" s="33"/>
      <c r="H112" s="33"/>
      <c r="I112" s="33"/>
      <c r="J112" s="33"/>
      <c r="K112" s="29" t="s">
        <v>21</v>
      </c>
      <c r="L112" s="33"/>
      <c r="M112" s="220" t="str">
        <f>IF(O11="","",O11)</f>
        <v/>
      </c>
      <c r="N112" s="220"/>
      <c r="O112" s="220"/>
      <c r="P112" s="220"/>
      <c r="Q112" s="33"/>
      <c r="R112" s="34"/>
    </row>
    <row r="113" spans="2:65" s="1" customFormat="1" ht="6.9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5" x14ac:dyDescent="0.3">
      <c r="B114" s="32"/>
      <c r="C114" s="29" t="s">
        <v>22</v>
      </c>
      <c r="D114" s="33"/>
      <c r="E114" s="33"/>
      <c r="F114" s="27" t="str">
        <f>E14</f>
        <v>Ministerstvo vnútra SR,Pribinova 2, Bratislava</v>
      </c>
      <c r="G114" s="33"/>
      <c r="H114" s="33"/>
      <c r="I114" s="33"/>
      <c r="J114" s="33"/>
      <c r="K114" s="29" t="s">
        <v>29</v>
      </c>
      <c r="L114" s="33"/>
      <c r="M114" s="176" t="str">
        <f>E20</f>
        <v>Cobra Bauart s.r.o. Športová 40, Balog nad Ipľom</v>
      </c>
      <c r="N114" s="176"/>
      <c r="O114" s="176"/>
      <c r="P114" s="176"/>
      <c r="Q114" s="176"/>
      <c r="R114" s="34"/>
    </row>
    <row r="115" spans="2:65" s="1" customFormat="1" ht="14.45" customHeight="1" x14ac:dyDescent="0.3">
      <c r="B115" s="32"/>
      <c r="C115" s="29" t="s">
        <v>27</v>
      </c>
      <c r="D115" s="33"/>
      <c r="E115" s="33"/>
      <c r="F115" s="27" t="str">
        <f>IF(E17="","",E17)</f>
        <v xml:space="preserve"> </v>
      </c>
      <c r="G115" s="33"/>
      <c r="H115" s="33"/>
      <c r="I115" s="33"/>
      <c r="J115" s="33"/>
      <c r="K115" s="29" t="s">
        <v>35</v>
      </c>
      <c r="L115" s="33"/>
      <c r="M115" s="176" t="str">
        <f>E23</f>
        <v xml:space="preserve"> </v>
      </c>
      <c r="N115" s="176"/>
      <c r="O115" s="176"/>
      <c r="P115" s="176"/>
      <c r="Q115" s="176"/>
      <c r="R115" s="34"/>
    </row>
    <row r="116" spans="2:65" s="1" customFormat="1" ht="10.35" customHeight="1" x14ac:dyDescent="0.3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5" s="9" customFormat="1" ht="29.25" customHeight="1" x14ac:dyDescent="0.3">
      <c r="B117" s="127"/>
      <c r="C117" s="128" t="s">
        <v>193</v>
      </c>
      <c r="D117" s="129" t="s">
        <v>194</v>
      </c>
      <c r="E117" s="129" t="s">
        <v>58</v>
      </c>
      <c r="F117" s="231" t="s">
        <v>195</v>
      </c>
      <c r="G117" s="231"/>
      <c r="H117" s="231"/>
      <c r="I117" s="231"/>
      <c r="J117" s="129" t="s">
        <v>196</v>
      </c>
      <c r="K117" s="129" t="s">
        <v>197</v>
      </c>
      <c r="L117" s="231" t="s">
        <v>198</v>
      </c>
      <c r="M117" s="231"/>
      <c r="N117" s="231" t="s">
        <v>181</v>
      </c>
      <c r="O117" s="231"/>
      <c r="P117" s="231"/>
      <c r="Q117" s="232"/>
      <c r="R117" s="130"/>
      <c r="T117" s="73" t="s">
        <v>199</v>
      </c>
      <c r="U117" s="74" t="s">
        <v>40</v>
      </c>
      <c r="V117" s="74" t="s">
        <v>200</v>
      </c>
      <c r="W117" s="74" t="s">
        <v>201</v>
      </c>
      <c r="X117" s="74" t="s">
        <v>202</v>
      </c>
      <c r="Y117" s="74" t="s">
        <v>203</v>
      </c>
      <c r="Z117" s="74" t="s">
        <v>204</v>
      </c>
      <c r="AA117" s="75" t="s">
        <v>205</v>
      </c>
    </row>
    <row r="118" spans="2:65" s="1" customFormat="1" ht="29.25" customHeight="1" x14ac:dyDescent="0.35">
      <c r="B118" s="32"/>
      <c r="C118" s="77" t="s">
        <v>177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243"/>
      <c r="O118" s="244"/>
      <c r="P118" s="244"/>
      <c r="Q118" s="244"/>
      <c r="R118" s="34"/>
      <c r="T118" s="76"/>
      <c r="U118" s="48"/>
      <c r="V118" s="48"/>
      <c r="W118" s="131" t="e">
        <f>W119</f>
        <v>#REF!</v>
      </c>
      <c r="X118" s="48"/>
      <c r="Y118" s="131" t="e">
        <f>Y119</f>
        <v>#REF!</v>
      </c>
      <c r="Z118" s="48"/>
      <c r="AA118" s="132" t="e">
        <f>AA119</f>
        <v>#REF!</v>
      </c>
      <c r="AT118" s="19" t="s">
        <v>75</v>
      </c>
      <c r="AU118" s="19" t="s">
        <v>183</v>
      </c>
      <c r="BK118" s="133" t="e">
        <f>BK119</f>
        <v>#REF!</v>
      </c>
    </row>
    <row r="119" spans="2:65" s="10" customFormat="1" ht="37.35" customHeight="1" x14ac:dyDescent="0.35">
      <c r="B119" s="134"/>
      <c r="C119" s="135"/>
      <c r="D119" s="136" t="s">
        <v>723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245"/>
      <c r="O119" s="228"/>
      <c r="P119" s="228"/>
      <c r="Q119" s="228"/>
      <c r="R119" s="137"/>
      <c r="T119" s="138"/>
      <c r="U119" s="135"/>
      <c r="V119" s="135"/>
      <c r="W119" s="139" t="e">
        <f>W120+W166+W174+W190+#REF!</f>
        <v>#REF!</v>
      </c>
      <c r="X119" s="135"/>
      <c r="Y119" s="139" t="e">
        <f>Y120+Y166+Y174+Y190+#REF!</f>
        <v>#REF!</v>
      </c>
      <c r="Z119" s="135"/>
      <c r="AA119" s="140" t="e">
        <f>AA120+AA166+AA174+AA190+#REF!</f>
        <v>#REF!</v>
      </c>
      <c r="AR119" s="141" t="s">
        <v>91</v>
      </c>
      <c r="AT119" s="142" t="s">
        <v>75</v>
      </c>
      <c r="AU119" s="142" t="s">
        <v>76</v>
      </c>
      <c r="AY119" s="141" t="s">
        <v>206</v>
      </c>
      <c r="BK119" s="143" t="e">
        <f>BK120+BK166+BK174+BK190+#REF!</f>
        <v>#REF!</v>
      </c>
    </row>
    <row r="120" spans="2:65" s="10" customFormat="1" ht="19.899999999999999" customHeight="1" x14ac:dyDescent="0.3">
      <c r="B120" s="134"/>
      <c r="C120" s="135"/>
      <c r="D120" s="144" t="s">
        <v>724</v>
      </c>
      <c r="E120" s="144"/>
      <c r="F120" s="144"/>
      <c r="G120" s="144"/>
      <c r="H120" s="144"/>
      <c r="I120" s="144"/>
      <c r="J120" s="144"/>
      <c r="K120" s="144"/>
      <c r="L120" s="144"/>
      <c r="M120" s="144"/>
      <c r="N120" s="246"/>
      <c r="O120" s="247"/>
      <c r="P120" s="247"/>
      <c r="Q120" s="247"/>
      <c r="R120" s="137"/>
      <c r="T120" s="138"/>
      <c r="U120" s="135"/>
      <c r="V120" s="135"/>
      <c r="W120" s="139">
        <f>SUM(W121:W165)</f>
        <v>0</v>
      </c>
      <c r="X120" s="135"/>
      <c r="Y120" s="139">
        <f>SUM(Y121:Y165)</f>
        <v>0</v>
      </c>
      <c r="Z120" s="135"/>
      <c r="AA120" s="140">
        <f>SUM(AA121:AA165)</f>
        <v>0</v>
      </c>
      <c r="AR120" s="141" t="s">
        <v>91</v>
      </c>
      <c r="AT120" s="142" t="s">
        <v>75</v>
      </c>
      <c r="AU120" s="142" t="s">
        <v>83</v>
      </c>
      <c r="AY120" s="141" t="s">
        <v>206</v>
      </c>
      <c r="BK120" s="143">
        <f>SUM(BK121:BK165)</f>
        <v>0</v>
      </c>
    </row>
    <row r="121" spans="2:65" s="1" customFormat="1" ht="25.5" customHeight="1" x14ac:dyDescent="0.3">
      <c r="B121" s="145"/>
      <c r="C121" s="146" t="s">
        <v>83</v>
      </c>
      <c r="D121" s="146" t="s">
        <v>207</v>
      </c>
      <c r="E121" s="147" t="s">
        <v>1402</v>
      </c>
      <c r="F121" s="233" t="s">
        <v>1403</v>
      </c>
      <c r="G121" s="233"/>
      <c r="H121" s="233"/>
      <c r="I121" s="233"/>
      <c r="J121" s="148" t="s">
        <v>217</v>
      </c>
      <c r="K121" s="149">
        <v>70</v>
      </c>
      <c r="L121" s="234"/>
      <c r="M121" s="234"/>
      <c r="N121" s="235"/>
      <c r="O121" s="235"/>
      <c r="P121" s="235"/>
      <c r="Q121" s="235"/>
      <c r="R121" s="150"/>
      <c r="T121" s="151" t="s">
        <v>5</v>
      </c>
      <c r="U121" s="41" t="s">
        <v>43</v>
      </c>
      <c r="V121" s="152">
        <v>0</v>
      </c>
      <c r="W121" s="152">
        <f t="shared" ref="W121:W165" si="0">V121*K121</f>
        <v>0</v>
      </c>
      <c r="X121" s="152">
        <v>0</v>
      </c>
      <c r="Y121" s="152">
        <f t="shared" ref="Y121:Y165" si="1">X121*K121</f>
        <v>0</v>
      </c>
      <c r="Z121" s="152">
        <v>0</v>
      </c>
      <c r="AA121" s="153">
        <f t="shared" ref="AA121:AA165" si="2">Z121*K121</f>
        <v>0</v>
      </c>
      <c r="AR121" s="19" t="s">
        <v>337</v>
      </c>
      <c r="AT121" s="19" t="s">
        <v>207</v>
      </c>
      <c r="AU121" s="19" t="s">
        <v>87</v>
      </c>
      <c r="AY121" s="19" t="s">
        <v>206</v>
      </c>
      <c r="BE121" s="154">
        <f t="shared" ref="BE121:BE165" si="3">IF(U121="základná",N121,0)</f>
        <v>0</v>
      </c>
      <c r="BF121" s="154">
        <f t="shared" ref="BF121:BF165" si="4">IF(U121="znížená",N121,0)</f>
        <v>0</v>
      </c>
      <c r="BG121" s="154">
        <f t="shared" ref="BG121:BG165" si="5">IF(U121="zákl. prenesená",N121,0)</f>
        <v>0</v>
      </c>
      <c r="BH121" s="154">
        <f t="shared" ref="BH121:BH165" si="6">IF(U121="zníž. prenesená",N121,0)</f>
        <v>0</v>
      </c>
      <c r="BI121" s="154">
        <f t="shared" ref="BI121:BI165" si="7">IF(U121="nulová",N121,0)</f>
        <v>0</v>
      </c>
      <c r="BJ121" s="19" t="s">
        <v>87</v>
      </c>
      <c r="BK121" s="155">
        <f t="shared" ref="BK121:BK165" si="8">ROUND(L121*K121,3)</f>
        <v>0</v>
      </c>
      <c r="BL121" s="19" t="s">
        <v>337</v>
      </c>
      <c r="BM121" s="19" t="s">
        <v>83</v>
      </c>
    </row>
    <row r="122" spans="2:65" s="1" customFormat="1" ht="16.5" customHeight="1" x14ac:dyDescent="0.3">
      <c r="B122" s="145"/>
      <c r="C122" s="156" t="s">
        <v>87</v>
      </c>
      <c r="D122" s="156" t="s">
        <v>214</v>
      </c>
      <c r="E122" s="157" t="s">
        <v>1404</v>
      </c>
      <c r="F122" s="236" t="s">
        <v>1405</v>
      </c>
      <c r="G122" s="236"/>
      <c r="H122" s="236"/>
      <c r="I122" s="236"/>
      <c r="J122" s="158" t="s">
        <v>217</v>
      </c>
      <c r="K122" s="159">
        <v>73.436000000000007</v>
      </c>
      <c r="L122" s="237"/>
      <c r="M122" s="237"/>
      <c r="N122" s="238"/>
      <c r="O122" s="235"/>
      <c r="P122" s="235"/>
      <c r="Q122" s="235"/>
      <c r="R122" s="150"/>
      <c r="T122" s="151" t="s">
        <v>5</v>
      </c>
      <c r="U122" s="41" t="s">
        <v>43</v>
      </c>
      <c r="V122" s="152">
        <v>0</v>
      </c>
      <c r="W122" s="152">
        <f t="shared" si="0"/>
        <v>0</v>
      </c>
      <c r="X122" s="152">
        <v>0</v>
      </c>
      <c r="Y122" s="152">
        <f t="shared" si="1"/>
        <v>0</v>
      </c>
      <c r="Z122" s="152">
        <v>0</v>
      </c>
      <c r="AA122" s="153">
        <f t="shared" si="2"/>
        <v>0</v>
      </c>
      <c r="AR122" s="19" t="s">
        <v>1337</v>
      </c>
      <c r="AT122" s="19" t="s">
        <v>214</v>
      </c>
      <c r="AU122" s="19" t="s">
        <v>87</v>
      </c>
      <c r="AY122" s="19" t="s">
        <v>206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87</v>
      </c>
      <c r="BK122" s="155">
        <f t="shared" si="8"/>
        <v>0</v>
      </c>
      <c r="BL122" s="19" t="s">
        <v>337</v>
      </c>
      <c r="BM122" s="19" t="s">
        <v>87</v>
      </c>
    </row>
    <row r="123" spans="2:65" s="1" customFormat="1" ht="16.5" customHeight="1" x14ac:dyDescent="0.3">
      <c r="B123" s="145"/>
      <c r="C123" s="156" t="s">
        <v>91</v>
      </c>
      <c r="D123" s="156" t="s">
        <v>214</v>
      </c>
      <c r="E123" s="157" t="s">
        <v>1406</v>
      </c>
      <c r="F123" s="236" t="s">
        <v>1407</v>
      </c>
      <c r="G123" s="236"/>
      <c r="H123" s="236"/>
      <c r="I123" s="236"/>
      <c r="J123" s="158" t="s">
        <v>372</v>
      </c>
      <c r="K123" s="159">
        <v>28</v>
      </c>
      <c r="L123" s="237"/>
      <c r="M123" s="237"/>
      <c r="N123" s="238"/>
      <c r="O123" s="235"/>
      <c r="P123" s="235"/>
      <c r="Q123" s="235"/>
      <c r="R123" s="150"/>
      <c r="T123" s="151" t="s">
        <v>5</v>
      </c>
      <c r="U123" s="41" t="s">
        <v>43</v>
      </c>
      <c r="V123" s="152">
        <v>0</v>
      </c>
      <c r="W123" s="152">
        <f t="shared" si="0"/>
        <v>0</v>
      </c>
      <c r="X123" s="152">
        <v>0</v>
      </c>
      <c r="Y123" s="152">
        <f t="shared" si="1"/>
        <v>0</v>
      </c>
      <c r="Z123" s="152">
        <v>0</v>
      </c>
      <c r="AA123" s="153">
        <f t="shared" si="2"/>
        <v>0</v>
      </c>
      <c r="AR123" s="19" t="s">
        <v>1337</v>
      </c>
      <c r="AT123" s="19" t="s">
        <v>214</v>
      </c>
      <c r="AU123" s="19" t="s">
        <v>87</v>
      </c>
      <c r="AY123" s="19" t="s">
        <v>206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87</v>
      </c>
      <c r="BK123" s="155">
        <f t="shared" si="8"/>
        <v>0</v>
      </c>
      <c r="BL123" s="19" t="s">
        <v>337</v>
      </c>
      <c r="BM123" s="19" t="s">
        <v>91</v>
      </c>
    </row>
    <row r="124" spans="2:65" s="1" customFormat="1" ht="38.25" customHeight="1" x14ac:dyDescent="0.3">
      <c r="B124" s="145"/>
      <c r="C124" s="146" t="s">
        <v>96</v>
      </c>
      <c r="D124" s="146" t="s">
        <v>207</v>
      </c>
      <c r="E124" s="147" t="s">
        <v>1408</v>
      </c>
      <c r="F124" s="233" t="s">
        <v>1409</v>
      </c>
      <c r="G124" s="233"/>
      <c r="H124" s="233"/>
      <c r="I124" s="233"/>
      <c r="J124" s="148" t="s">
        <v>217</v>
      </c>
      <c r="K124" s="149">
        <v>70</v>
      </c>
      <c r="L124" s="234"/>
      <c r="M124" s="234"/>
      <c r="N124" s="235"/>
      <c r="O124" s="235"/>
      <c r="P124" s="235"/>
      <c r="Q124" s="235"/>
      <c r="R124" s="150"/>
      <c r="T124" s="151" t="s">
        <v>5</v>
      </c>
      <c r="U124" s="41" t="s">
        <v>43</v>
      </c>
      <c r="V124" s="152">
        <v>0</v>
      </c>
      <c r="W124" s="152">
        <f t="shared" si="0"/>
        <v>0</v>
      </c>
      <c r="X124" s="152">
        <v>0</v>
      </c>
      <c r="Y124" s="152">
        <f t="shared" si="1"/>
        <v>0</v>
      </c>
      <c r="Z124" s="152">
        <v>0</v>
      </c>
      <c r="AA124" s="153">
        <f t="shared" si="2"/>
        <v>0</v>
      </c>
      <c r="AR124" s="19" t="s">
        <v>337</v>
      </c>
      <c r="AT124" s="19" t="s">
        <v>207</v>
      </c>
      <c r="AU124" s="19" t="s">
        <v>87</v>
      </c>
      <c r="AY124" s="19" t="s">
        <v>206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87</v>
      </c>
      <c r="BK124" s="155">
        <f t="shared" si="8"/>
        <v>0</v>
      </c>
      <c r="BL124" s="19" t="s">
        <v>337</v>
      </c>
      <c r="BM124" s="19" t="s">
        <v>96</v>
      </c>
    </row>
    <row r="125" spans="2:65" s="1" customFormat="1" ht="16.5" customHeight="1" x14ac:dyDescent="0.3">
      <c r="B125" s="145"/>
      <c r="C125" s="156" t="s">
        <v>222</v>
      </c>
      <c r="D125" s="156" t="s">
        <v>214</v>
      </c>
      <c r="E125" s="157" t="s">
        <v>1410</v>
      </c>
      <c r="F125" s="236" t="s">
        <v>1411</v>
      </c>
      <c r="G125" s="236"/>
      <c r="H125" s="236"/>
      <c r="I125" s="236"/>
      <c r="J125" s="158" t="s">
        <v>372</v>
      </c>
      <c r="K125" s="159">
        <v>28</v>
      </c>
      <c r="L125" s="237"/>
      <c r="M125" s="237"/>
      <c r="N125" s="238"/>
      <c r="O125" s="235"/>
      <c r="P125" s="235"/>
      <c r="Q125" s="235"/>
      <c r="R125" s="150"/>
      <c r="T125" s="151" t="s">
        <v>5</v>
      </c>
      <c r="U125" s="41" t="s">
        <v>43</v>
      </c>
      <c r="V125" s="152">
        <v>0</v>
      </c>
      <c r="W125" s="152">
        <f t="shared" si="0"/>
        <v>0</v>
      </c>
      <c r="X125" s="152">
        <v>0</v>
      </c>
      <c r="Y125" s="152">
        <f t="shared" si="1"/>
        <v>0</v>
      </c>
      <c r="Z125" s="152">
        <v>0</v>
      </c>
      <c r="AA125" s="153">
        <f t="shared" si="2"/>
        <v>0</v>
      </c>
      <c r="AR125" s="19" t="s">
        <v>1337</v>
      </c>
      <c r="AT125" s="19" t="s">
        <v>214</v>
      </c>
      <c r="AU125" s="19" t="s">
        <v>87</v>
      </c>
      <c r="AY125" s="19" t="s">
        <v>206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87</v>
      </c>
      <c r="BK125" s="155">
        <f t="shared" si="8"/>
        <v>0</v>
      </c>
      <c r="BL125" s="19" t="s">
        <v>337</v>
      </c>
      <c r="BM125" s="19" t="s">
        <v>222</v>
      </c>
    </row>
    <row r="126" spans="2:65" s="1" customFormat="1" ht="16.5" customHeight="1" x14ac:dyDescent="0.3">
      <c r="B126" s="145"/>
      <c r="C126" s="156" t="s">
        <v>219</v>
      </c>
      <c r="D126" s="156" t="s">
        <v>214</v>
      </c>
      <c r="E126" s="157" t="s">
        <v>1412</v>
      </c>
      <c r="F126" s="236" t="s">
        <v>1413</v>
      </c>
      <c r="G126" s="236"/>
      <c r="H126" s="236"/>
      <c r="I126" s="236"/>
      <c r="J126" s="158" t="s">
        <v>950</v>
      </c>
      <c r="K126" s="159">
        <v>69.236999999999995</v>
      </c>
      <c r="L126" s="237"/>
      <c r="M126" s="237"/>
      <c r="N126" s="238"/>
      <c r="O126" s="235"/>
      <c r="P126" s="235"/>
      <c r="Q126" s="235"/>
      <c r="R126" s="150"/>
      <c r="T126" s="151" t="s">
        <v>5</v>
      </c>
      <c r="U126" s="41" t="s">
        <v>43</v>
      </c>
      <c r="V126" s="152">
        <v>0</v>
      </c>
      <c r="W126" s="152">
        <f t="shared" si="0"/>
        <v>0</v>
      </c>
      <c r="X126" s="152">
        <v>0</v>
      </c>
      <c r="Y126" s="152">
        <f t="shared" si="1"/>
        <v>0</v>
      </c>
      <c r="Z126" s="152">
        <v>0</v>
      </c>
      <c r="AA126" s="153">
        <f t="shared" si="2"/>
        <v>0</v>
      </c>
      <c r="AR126" s="19" t="s">
        <v>1337</v>
      </c>
      <c r="AT126" s="19" t="s">
        <v>214</v>
      </c>
      <c r="AU126" s="19" t="s">
        <v>87</v>
      </c>
      <c r="AY126" s="19" t="s">
        <v>206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87</v>
      </c>
      <c r="BK126" s="155">
        <f t="shared" si="8"/>
        <v>0</v>
      </c>
      <c r="BL126" s="19" t="s">
        <v>337</v>
      </c>
      <c r="BM126" s="19" t="s">
        <v>219</v>
      </c>
    </row>
    <row r="127" spans="2:65" s="1" customFormat="1" ht="25.5" customHeight="1" x14ac:dyDescent="0.3">
      <c r="B127" s="145"/>
      <c r="C127" s="146" t="s">
        <v>229</v>
      </c>
      <c r="D127" s="146" t="s">
        <v>207</v>
      </c>
      <c r="E127" s="147" t="s">
        <v>1414</v>
      </c>
      <c r="F127" s="233" t="s">
        <v>1415</v>
      </c>
      <c r="G127" s="233"/>
      <c r="H127" s="233"/>
      <c r="I127" s="233"/>
      <c r="J127" s="148" t="s">
        <v>217</v>
      </c>
      <c r="K127" s="149">
        <v>625</v>
      </c>
      <c r="L127" s="234"/>
      <c r="M127" s="234"/>
      <c r="N127" s="235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 t="shared" si="0"/>
        <v>0</v>
      </c>
      <c r="X127" s="152">
        <v>0</v>
      </c>
      <c r="Y127" s="152">
        <f t="shared" si="1"/>
        <v>0</v>
      </c>
      <c r="Z127" s="152">
        <v>0</v>
      </c>
      <c r="AA127" s="153">
        <f t="shared" si="2"/>
        <v>0</v>
      </c>
      <c r="AR127" s="19" t="s">
        <v>337</v>
      </c>
      <c r="AT127" s="19" t="s">
        <v>207</v>
      </c>
      <c r="AU127" s="19" t="s">
        <v>87</v>
      </c>
      <c r="AY127" s="19" t="s">
        <v>206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87</v>
      </c>
      <c r="BK127" s="155">
        <f t="shared" si="8"/>
        <v>0</v>
      </c>
      <c r="BL127" s="19" t="s">
        <v>337</v>
      </c>
      <c r="BM127" s="19" t="s">
        <v>229</v>
      </c>
    </row>
    <row r="128" spans="2:65" s="1" customFormat="1" ht="16.5" customHeight="1" x14ac:dyDescent="0.3">
      <c r="B128" s="145"/>
      <c r="C128" s="156" t="s">
        <v>218</v>
      </c>
      <c r="D128" s="156" t="s">
        <v>214</v>
      </c>
      <c r="E128" s="157" t="s">
        <v>1416</v>
      </c>
      <c r="F128" s="236" t="s">
        <v>1417</v>
      </c>
      <c r="G128" s="236"/>
      <c r="H128" s="236"/>
      <c r="I128" s="236"/>
      <c r="J128" s="158" t="s">
        <v>372</v>
      </c>
      <c r="K128" s="159">
        <v>120</v>
      </c>
      <c r="L128" s="237"/>
      <c r="M128" s="237"/>
      <c r="N128" s="238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1337</v>
      </c>
      <c r="AT128" s="19" t="s">
        <v>214</v>
      </c>
      <c r="AU128" s="19" t="s">
        <v>87</v>
      </c>
      <c r="AY128" s="19" t="s">
        <v>206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87</v>
      </c>
      <c r="BK128" s="155">
        <f t="shared" si="8"/>
        <v>0</v>
      </c>
      <c r="BL128" s="19" t="s">
        <v>337</v>
      </c>
      <c r="BM128" s="19" t="s">
        <v>218</v>
      </c>
    </row>
    <row r="129" spans="2:65" s="1" customFormat="1" ht="16.5" customHeight="1" x14ac:dyDescent="0.3">
      <c r="B129" s="145"/>
      <c r="C129" s="156" t="s">
        <v>236</v>
      </c>
      <c r="D129" s="156" t="s">
        <v>214</v>
      </c>
      <c r="E129" s="157" t="s">
        <v>1418</v>
      </c>
      <c r="F129" s="236" t="s">
        <v>1419</v>
      </c>
      <c r="G129" s="236"/>
      <c r="H129" s="236"/>
      <c r="I129" s="236"/>
      <c r="J129" s="158" t="s">
        <v>217</v>
      </c>
      <c r="K129" s="159">
        <v>648.01099999999997</v>
      </c>
      <c r="L129" s="237"/>
      <c r="M129" s="237"/>
      <c r="N129" s="238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 t="shared" si="0"/>
        <v>0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1337</v>
      </c>
      <c r="AT129" s="19" t="s">
        <v>214</v>
      </c>
      <c r="AU129" s="19" t="s">
        <v>87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337</v>
      </c>
      <c r="BM129" s="19" t="s">
        <v>236</v>
      </c>
    </row>
    <row r="130" spans="2:65" s="1" customFormat="1" ht="16.5" customHeight="1" x14ac:dyDescent="0.3">
      <c r="B130" s="145"/>
      <c r="C130" s="156" t="s">
        <v>225</v>
      </c>
      <c r="D130" s="156" t="s">
        <v>214</v>
      </c>
      <c r="E130" s="157" t="s">
        <v>1420</v>
      </c>
      <c r="F130" s="236" t="s">
        <v>1421</v>
      </c>
      <c r="G130" s="236"/>
      <c r="H130" s="236"/>
      <c r="I130" s="236"/>
      <c r="J130" s="158" t="s">
        <v>372</v>
      </c>
      <c r="K130" s="159">
        <v>250</v>
      </c>
      <c r="L130" s="237"/>
      <c r="M130" s="237"/>
      <c r="N130" s="238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1337</v>
      </c>
      <c r="AT130" s="19" t="s">
        <v>214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337</v>
      </c>
      <c r="BM130" s="19" t="s">
        <v>225</v>
      </c>
    </row>
    <row r="131" spans="2:65" s="1" customFormat="1" ht="16.5" customHeight="1" x14ac:dyDescent="0.3">
      <c r="B131" s="145"/>
      <c r="C131" s="156" t="s">
        <v>242</v>
      </c>
      <c r="D131" s="156" t="s">
        <v>214</v>
      </c>
      <c r="E131" s="157" t="s">
        <v>1422</v>
      </c>
      <c r="F131" s="236" t="s">
        <v>1423</v>
      </c>
      <c r="G131" s="236"/>
      <c r="H131" s="236"/>
      <c r="I131" s="236"/>
      <c r="J131" s="158" t="s">
        <v>372</v>
      </c>
      <c r="K131" s="159">
        <v>335</v>
      </c>
      <c r="L131" s="237"/>
      <c r="M131" s="237"/>
      <c r="N131" s="238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1337</v>
      </c>
      <c r="AT131" s="19" t="s">
        <v>214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337</v>
      </c>
      <c r="BM131" s="19" t="s">
        <v>242</v>
      </c>
    </row>
    <row r="132" spans="2:65" s="1" customFormat="1" ht="16.5" customHeight="1" x14ac:dyDescent="0.3">
      <c r="B132" s="145"/>
      <c r="C132" s="156" t="s">
        <v>228</v>
      </c>
      <c r="D132" s="156" t="s">
        <v>214</v>
      </c>
      <c r="E132" s="157" t="s">
        <v>1424</v>
      </c>
      <c r="F132" s="236" t="s">
        <v>1425</v>
      </c>
      <c r="G132" s="236"/>
      <c r="H132" s="236"/>
      <c r="I132" s="236"/>
      <c r="J132" s="158" t="s">
        <v>372</v>
      </c>
      <c r="K132" s="159">
        <v>55</v>
      </c>
      <c r="L132" s="237"/>
      <c r="M132" s="237"/>
      <c r="N132" s="238"/>
      <c r="O132" s="235"/>
      <c r="P132" s="235"/>
      <c r="Q132" s="235"/>
      <c r="R132" s="150"/>
      <c r="T132" s="151" t="s">
        <v>5</v>
      </c>
      <c r="U132" s="41" t="s">
        <v>43</v>
      </c>
      <c r="V132" s="152">
        <v>0</v>
      </c>
      <c r="W132" s="152">
        <f t="shared" si="0"/>
        <v>0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1337</v>
      </c>
      <c r="AT132" s="19" t="s">
        <v>214</v>
      </c>
      <c r="AU132" s="19" t="s">
        <v>87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337</v>
      </c>
      <c r="BM132" s="19" t="s">
        <v>228</v>
      </c>
    </row>
    <row r="133" spans="2:65" s="1" customFormat="1" ht="25.5" customHeight="1" x14ac:dyDescent="0.3">
      <c r="B133" s="145"/>
      <c r="C133" s="146" t="s">
        <v>249</v>
      </c>
      <c r="D133" s="146" t="s">
        <v>207</v>
      </c>
      <c r="E133" s="147" t="s">
        <v>1426</v>
      </c>
      <c r="F133" s="233" t="s">
        <v>1427</v>
      </c>
      <c r="G133" s="233"/>
      <c r="H133" s="233"/>
      <c r="I133" s="233"/>
      <c r="J133" s="148" t="s">
        <v>372</v>
      </c>
      <c r="K133" s="149">
        <v>2</v>
      </c>
      <c r="L133" s="234"/>
      <c r="M133" s="234"/>
      <c r="N133" s="235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0</v>
      </c>
      <c r="Y133" s="152">
        <f t="shared" si="1"/>
        <v>0</v>
      </c>
      <c r="Z133" s="152">
        <v>0</v>
      </c>
      <c r="AA133" s="153">
        <f t="shared" si="2"/>
        <v>0</v>
      </c>
      <c r="AR133" s="19" t="s">
        <v>337</v>
      </c>
      <c r="AT133" s="19" t="s">
        <v>207</v>
      </c>
      <c r="AU133" s="19" t="s">
        <v>87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337</v>
      </c>
      <c r="BM133" s="19" t="s">
        <v>249</v>
      </c>
    </row>
    <row r="134" spans="2:65" s="1" customFormat="1" ht="16.5" customHeight="1" x14ac:dyDescent="0.3">
      <c r="B134" s="145"/>
      <c r="C134" s="156" t="s">
        <v>232</v>
      </c>
      <c r="D134" s="156" t="s">
        <v>214</v>
      </c>
      <c r="E134" s="157" t="s">
        <v>1428</v>
      </c>
      <c r="F134" s="236" t="s">
        <v>1429</v>
      </c>
      <c r="G134" s="236"/>
      <c r="H134" s="236"/>
      <c r="I134" s="236"/>
      <c r="J134" s="158" t="s">
        <v>372</v>
      </c>
      <c r="K134" s="159">
        <v>2</v>
      </c>
      <c r="L134" s="237"/>
      <c r="M134" s="237"/>
      <c r="N134" s="238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 t="shared" si="0"/>
        <v>0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1337</v>
      </c>
      <c r="AT134" s="19" t="s">
        <v>214</v>
      </c>
      <c r="AU134" s="19" t="s">
        <v>87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337</v>
      </c>
      <c r="BM134" s="19" t="s">
        <v>232</v>
      </c>
    </row>
    <row r="135" spans="2:65" s="1" customFormat="1" ht="16.5" customHeight="1" x14ac:dyDescent="0.3">
      <c r="B135" s="145"/>
      <c r="C135" s="156" t="s">
        <v>256</v>
      </c>
      <c r="D135" s="156" t="s">
        <v>214</v>
      </c>
      <c r="E135" s="157" t="s">
        <v>1430</v>
      </c>
      <c r="F135" s="236" t="s">
        <v>1431</v>
      </c>
      <c r="G135" s="236"/>
      <c r="H135" s="236"/>
      <c r="I135" s="236"/>
      <c r="J135" s="158" t="s">
        <v>372</v>
      </c>
      <c r="K135" s="159">
        <v>2</v>
      </c>
      <c r="L135" s="237"/>
      <c r="M135" s="237"/>
      <c r="N135" s="238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0</v>
      </c>
      <c r="Y135" s="152">
        <f t="shared" si="1"/>
        <v>0</v>
      </c>
      <c r="Z135" s="152">
        <v>0</v>
      </c>
      <c r="AA135" s="153">
        <f t="shared" si="2"/>
        <v>0</v>
      </c>
      <c r="AR135" s="19" t="s">
        <v>1337</v>
      </c>
      <c r="AT135" s="19" t="s">
        <v>214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337</v>
      </c>
      <c r="BM135" s="19" t="s">
        <v>256</v>
      </c>
    </row>
    <row r="136" spans="2:65" s="1" customFormat="1" ht="16.5" customHeight="1" x14ac:dyDescent="0.3">
      <c r="B136" s="145"/>
      <c r="C136" s="156" t="s">
        <v>235</v>
      </c>
      <c r="D136" s="156" t="s">
        <v>214</v>
      </c>
      <c r="E136" s="157" t="s">
        <v>1432</v>
      </c>
      <c r="F136" s="236" t="s">
        <v>1433</v>
      </c>
      <c r="G136" s="236"/>
      <c r="H136" s="236"/>
      <c r="I136" s="236"/>
      <c r="J136" s="158" t="s">
        <v>372</v>
      </c>
      <c r="K136" s="159">
        <v>2</v>
      </c>
      <c r="L136" s="237"/>
      <c r="M136" s="237"/>
      <c r="N136" s="238"/>
      <c r="O136" s="235"/>
      <c r="P136" s="235"/>
      <c r="Q136" s="235"/>
      <c r="R136" s="150"/>
      <c r="T136" s="151" t="s">
        <v>5</v>
      </c>
      <c r="U136" s="41" t="s">
        <v>43</v>
      </c>
      <c r="V136" s="152">
        <v>0</v>
      </c>
      <c r="W136" s="152">
        <f t="shared" si="0"/>
        <v>0</v>
      </c>
      <c r="X136" s="152">
        <v>0</v>
      </c>
      <c r="Y136" s="152">
        <f t="shared" si="1"/>
        <v>0</v>
      </c>
      <c r="Z136" s="152">
        <v>0</v>
      </c>
      <c r="AA136" s="153">
        <f t="shared" si="2"/>
        <v>0</v>
      </c>
      <c r="AR136" s="19" t="s">
        <v>1337</v>
      </c>
      <c r="AT136" s="19" t="s">
        <v>214</v>
      </c>
      <c r="AU136" s="19" t="s">
        <v>87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337</v>
      </c>
      <c r="BM136" s="19" t="s">
        <v>235</v>
      </c>
    </row>
    <row r="137" spans="2:65" s="1" customFormat="1" ht="16.5" customHeight="1" x14ac:dyDescent="0.3">
      <c r="B137" s="145"/>
      <c r="C137" s="156" t="s">
        <v>263</v>
      </c>
      <c r="D137" s="156" t="s">
        <v>214</v>
      </c>
      <c r="E137" s="157" t="s">
        <v>1434</v>
      </c>
      <c r="F137" s="236" t="s">
        <v>1435</v>
      </c>
      <c r="G137" s="236"/>
      <c r="H137" s="236"/>
      <c r="I137" s="236"/>
      <c r="J137" s="158" t="s">
        <v>372</v>
      </c>
      <c r="K137" s="159">
        <v>2</v>
      </c>
      <c r="L137" s="237"/>
      <c r="M137" s="237"/>
      <c r="N137" s="238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 t="shared" si="0"/>
        <v>0</v>
      </c>
      <c r="X137" s="152">
        <v>0</v>
      </c>
      <c r="Y137" s="152">
        <f t="shared" si="1"/>
        <v>0</v>
      </c>
      <c r="Z137" s="152">
        <v>0</v>
      </c>
      <c r="AA137" s="153">
        <f t="shared" si="2"/>
        <v>0</v>
      </c>
      <c r="AR137" s="19" t="s">
        <v>1337</v>
      </c>
      <c r="AT137" s="19" t="s">
        <v>214</v>
      </c>
      <c r="AU137" s="19" t="s">
        <v>87</v>
      </c>
      <c r="AY137" s="19" t="s">
        <v>206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87</v>
      </c>
      <c r="BK137" s="155">
        <f t="shared" si="8"/>
        <v>0</v>
      </c>
      <c r="BL137" s="19" t="s">
        <v>337</v>
      </c>
      <c r="BM137" s="19" t="s">
        <v>263</v>
      </c>
    </row>
    <row r="138" spans="2:65" s="1" customFormat="1" ht="16.5" customHeight="1" x14ac:dyDescent="0.3">
      <c r="B138" s="145"/>
      <c r="C138" s="156" t="s">
        <v>239</v>
      </c>
      <c r="D138" s="156" t="s">
        <v>214</v>
      </c>
      <c r="E138" s="157" t="s">
        <v>1436</v>
      </c>
      <c r="F138" s="236" t="s">
        <v>1437</v>
      </c>
      <c r="G138" s="236"/>
      <c r="H138" s="236"/>
      <c r="I138" s="236"/>
      <c r="J138" s="158" t="s">
        <v>372</v>
      </c>
      <c r="K138" s="159">
        <v>2</v>
      </c>
      <c r="L138" s="237"/>
      <c r="M138" s="237"/>
      <c r="N138" s="238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 t="shared" si="0"/>
        <v>0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1337</v>
      </c>
      <c r="AT138" s="19" t="s">
        <v>214</v>
      </c>
      <c r="AU138" s="19" t="s">
        <v>87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337</v>
      </c>
      <c r="BM138" s="19" t="s">
        <v>239</v>
      </c>
    </row>
    <row r="139" spans="2:65" s="1" customFormat="1" ht="16.5" customHeight="1" x14ac:dyDescent="0.3">
      <c r="B139" s="145"/>
      <c r="C139" s="156" t="s">
        <v>270</v>
      </c>
      <c r="D139" s="156" t="s">
        <v>214</v>
      </c>
      <c r="E139" s="157" t="s">
        <v>1438</v>
      </c>
      <c r="F139" s="236" t="s">
        <v>1439</v>
      </c>
      <c r="G139" s="236"/>
      <c r="H139" s="236"/>
      <c r="I139" s="236"/>
      <c r="J139" s="158" t="s">
        <v>1440</v>
      </c>
      <c r="K139" s="159">
        <v>2</v>
      </c>
      <c r="L139" s="237"/>
      <c r="M139" s="237"/>
      <c r="N139" s="238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1337</v>
      </c>
      <c r="AT139" s="19" t="s">
        <v>214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337</v>
      </c>
      <c r="BM139" s="19" t="s">
        <v>270</v>
      </c>
    </row>
    <row r="140" spans="2:65" s="1" customFormat="1" ht="25.5" customHeight="1" x14ac:dyDescent="0.3">
      <c r="B140" s="145"/>
      <c r="C140" s="146" t="s">
        <v>10</v>
      </c>
      <c r="D140" s="146" t="s">
        <v>207</v>
      </c>
      <c r="E140" s="147" t="s">
        <v>1441</v>
      </c>
      <c r="F140" s="233" t="s">
        <v>1442</v>
      </c>
      <c r="G140" s="233"/>
      <c r="H140" s="233"/>
      <c r="I140" s="233"/>
      <c r="J140" s="148" t="s">
        <v>372</v>
      </c>
      <c r="K140" s="149">
        <v>6</v>
      </c>
      <c r="L140" s="234"/>
      <c r="M140" s="234"/>
      <c r="N140" s="235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337</v>
      </c>
      <c r="AT140" s="19" t="s">
        <v>207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337</v>
      </c>
      <c r="BM140" s="19" t="s">
        <v>10</v>
      </c>
    </row>
    <row r="141" spans="2:65" s="1" customFormat="1" ht="16.5" customHeight="1" x14ac:dyDescent="0.3">
      <c r="B141" s="145"/>
      <c r="C141" s="156" t="s">
        <v>277</v>
      </c>
      <c r="D141" s="156" t="s">
        <v>214</v>
      </c>
      <c r="E141" s="157" t="s">
        <v>1443</v>
      </c>
      <c r="F141" s="236" t="s">
        <v>1444</v>
      </c>
      <c r="G141" s="236"/>
      <c r="H141" s="236"/>
      <c r="I141" s="236"/>
      <c r="J141" s="158" t="s">
        <v>372</v>
      </c>
      <c r="K141" s="159">
        <v>6</v>
      </c>
      <c r="L141" s="237"/>
      <c r="M141" s="237"/>
      <c r="N141" s="238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si="0"/>
        <v>0</v>
      </c>
      <c r="X141" s="152">
        <v>0</v>
      </c>
      <c r="Y141" s="152">
        <f t="shared" si="1"/>
        <v>0</v>
      </c>
      <c r="Z141" s="152">
        <v>0</v>
      </c>
      <c r="AA141" s="153">
        <f t="shared" si="2"/>
        <v>0</v>
      </c>
      <c r="AR141" s="19" t="s">
        <v>1337</v>
      </c>
      <c r="AT141" s="19" t="s">
        <v>214</v>
      </c>
      <c r="AU141" s="19" t="s">
        <v>87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337</v>
      </c>
      <c r="BM141" s="19" t="s">
        <v>277</v>
      </c>
    </row>
    <row r="142" spans="2:65" s="1" customFormat="1" ht="16.5" customHeight="1" x14ac:dyDescent="0.3">
      <c r="B142" s="145"/>
      <c r="C142" s="156" t="s">
        <v>245</v>
      </c>
      <c r="D142" s="156" t="s">
        <v>214</v>
      </c>
      <c r="E142" s="157" t="s">
        <v>1445</v>
      </c>
      <c r="F142" s="236" t="s">
        <v>1446</v>
      </c>
      <c r="G142" s="236"/>
      <c r="H142" s="236"/>
      <c r="I142" s="236"/>
      <c r="J142" s="158" t="s">
        <v>217</v>
      </c>
      <c r="K142" s="159">
        <v>18</v>
      </c>
      <c r="L142" s="237"/>
      <c r="M142" s="237"/>
      <c r="N142" s="238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 t="shared" si="0"/>
        <v>0</v>
      </c>
      <c r="X142" s="152">
        <v>0</v>
      </c>
      <c r="Y142" s="152">
        <f t="shared" si="1"/>
        <v>0</v>
      </c>
      <c r="Z142" s="152">
        <v>0</v>
      </c>
      <c r="AA142" s="153">
        <f t="shared" si="2"/>
        <v>0</v>
      </c>
      <c r="AR142" s="19" t="s">
        <v>1337</v>
      </c>
      <c r="AT142" s="19" t="s">
        <v>214</v>
      </c>
      <c r="AU142" s="19" t="s">
        <v>87</v>
      </c>
      <c r="AY142" s="19" t="s">
        <v>206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87</v>
      </c>
      <c r="BK142" s="155">
        <f t="shared" si="8"/>
        <v>0</v>
      </c>
      <c r="BL142" s="19" t="s">
        <v>337</v>
      </c>
      <c r="BM142" s="19" t="s">
        <v>245</v>
      </c>
    </row>
    <row r="143" spans="2:65" s="1" customFormat="1" ht="16.5" customHeight="1" x14ac:dyDescent="0.3">
      <c r="B143" s="145"/>
      <c r="C143" s="156" t="s">
        <v>284</v>
      </c>
      <c r="D143" s="156" t="s">
        <v>214</v>
      </c>
      <c r="E143" s="157" t="s">
        <v>1432</v>
      </c>
      <c r="F143" s="236" t="s">
        <v>1433</v>
      </c>
      <c r="G143" s="236"/>
      <c r="H143" s="236"/>
      <c r="I143" s="236"/>
      <c r="J143" s="158" t="s">
        <v>372</v>
      </c>
      <c r="K143" s="159">
        <v>6</v>
      </c>
      <c r="L143" s="237"/>
      <c r="M143" s="237"/>
      <c r="N143" s="238"/>
      <c r="O143" s="235"/>
      <c r="P143" s="235"/>
      <c r="Q143" s="235"/>
      <c r="R143" s="150"/>
      <c r="T143" s="151" t="s">
        <v>5</v>
      </c>
      <c r="U143" s="41" t="s">
        <v>43</v>
      </c>
      <c r="V143" s="152">
        <v>0</v>
      </c>
      <c r="W143" s="152">
        <f t="shared" si="0"/>
        <v>0</v>
      </c>
      <c r="X143" s="152">
        <v>0</v>
      </c>
      <c r="Y143" s="152">
        <f t="shared" si="1"/>
        <v>0</v>
      </c>
      <c r="Z143" s="152">
        <v>0</v>
      </c>
      <c r="AA143" s="153">
        <f t="shared" si="2"/>
        <v>0</v>
      </c>
      <c r="AR143" s="19" t="s">
        <v>1337</v>
      </c>
      <c r="AT143" s="19" t="s">
        <v>214</v>
      </c>
      <c r="AU143" s="19" t="s">
        <v>87</v>
      </c>
      <c r="AY143" s="19" t="s">
        <v>206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87</v>
      </c>
      <c r="BK143" s="155">
        <f t="shared" si="8"/>
        <v>0</v>
      </c>
      <c r="BL143" s="19" t="s">
        <v>337</v>
      </c>
      <c r="BM143" s="19" t="s">
        <v>284</v>
      </c>
    </row>
    <row r="144" spans="2:65" s="1" customFormat="1" ht="16.5" customHeight="1" x14ac:dyDescent="0.3">
      <c r="B144" s="145"/>
      <c r="C144" s="156" t="s">
        <v>248</v>
      </c>
      <c r="D144" s="156" t="s">
        <v>214</v>
      </c>
      <c r="E144" s="157" t="s">
        <v>1434</v>
      </c>
      <c r="F144" s="236" t="s">
        <v>1435</v>
      </c>
      <c r="G144" s="236"/>
      <c r="H144" s="236"/>
      <c r="I144" s="236"/>
      <c r="J144" s="158" t="s">
        <v>372</v>
      </c>
      <c r="K144" s="159">
        <v>6</v>
      </c>
      <c r="L144" s="237"/>
      <c r="M144" s="237"/>
      <c r="N144" s="238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 t="shared" si="0"/>
        <v>0</v>
      </c>
      <c r="X144" s="152">
        <v>0</v>
      </c>
      <c r="Y144" s="152">
        <f t="shared" si="1"/>
        <v>0</v>
      </c>
      <c r="Z144" s="152">
        <v>0</v>
      </c>
      <c r="AA144" s="153">
        <f t="shared" si="2"/>
        <v>0</v>
      </c>
      <c r="AR144" s="19" t="s">
        <v>1337</v>
      </c>
      <c r="AT144" s="19" t="s">
        <v>214</v>
      </c>
      <c r="AU144" s="19" t="s">
        <v>87</v>
      </c>
      <c r="AY144" s="19" t="s">
        <v>206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87</v>
      </c>
      <c r="BK144" s="155">
        <f t="shared" si="8"/>
        <v>0</v>
      </c>
      <c r="BL144" s="19" t="s">
        <v>337</v>
      </c>
      <c r="BM144" s="19" t="s">
        <v>248</v>
      </c>
    </row>
    <row r="145" spans="2:65" s="1" customFormat="1" ht="16.5" customHeight="1" x14ac:dyDescent="0.3">
      <c r="B145" s="145"/>
      <c r="C145" s="156" t="s">
        <v>291</v>
      </c>
      <c r="D145" s="156" t="s">
        <v>214</v>
      </c>
      <c r="E145" s="157" t="s">
        <v>1436</v>
      </c>
      <c r="F145" s="236" t="s">
        <v>1437</v>
      </c>
      <c r="G145" s="236"/>
      <c r="H145" s="236"/>
      <c r="I145" s="236"/>
      <c r="J145" s="158" t="s">
        <v>372</v>
      </c>
      <c r="K145" s="159">
        <v>6</v>
      </c>
      <c r="L145" s="237"/>
      <c r="M145" s="237"/>
      <c r="N145" s="238"/>
      <c r="O145" s="235"/>
      <c r="P145" s="235"/>
      <c r="Q145" s="235"/>
      <c r="R145" s="150"/>
      <c r="T145" s="151" t="s">
        <v>5</v>
      </c>
      <c r="U145" s="41" t="s">
        <v>43</v>
      </c>
      <c r="V145" s="152">
        <v>0</v>
      </c>
      <c r="W145" s="152">
        <f t="shared" si="0"/>
        <v>0</v>
      </c>
      <c r="X145" s="152">
        <v>0</v>
      </c>
      <c r="Y145" s="152">
        <f t="shared" si="1"/>
        <v>0</v>
      </c>
      <c r="Z145" s="152">
        <v>0</v>
      </c>
      <c r="AA145" s="153">
        <f t="shared" si="2"/>
        <v>0</v>
      </c>
      <c r="AR145" s="19" t="s">
        <v>1337</v>
      </c>
      <c r="AT145" s="19" t="s">
        <v>214</v>
      </c>
      <c r="AU145" s="19" t="s">
        <v>87</v>
      </c>
      <c r="AY145" s="19" t="s">
        <v>206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9" t="s">
        <v>87</v>
      </c>
      <c r="BK145" s="155">
        <f t="shared" si="8"/>
        <v>0</v>
      </c>
      <c r="BL145" s="19" t="s">
        <v>337</v>
      </c>
      <c r="BM145" s="19" t="s">
        <v>291</v>
      </c>
    </row>
    <row r="146" spans="2:65" s="1" customFormat="1" ht="16.5" customHeight="1" x14ac:dyDescent="0.3">
      <c r="B146" s="145"/>
      <c r="C146" s="156" t="s">
        <v>252</v>
      </c>
      <c r="D146" s="156" t="s">
        <v>214</v>
      </c>
      <c r="E146" s="157" t="s">
        <v>1438</v>
      </c>
      <c r="F146" s="236" t="s">
        <v>1439</v>
      </c>
      <c r="G146" s="236"/>
      <c r="H146" s="236"/>
      <c r="I146" s="236"/>
      <c r="J146" s="158" t="s">
        <v>1440</v>
      </c>
      <c r="K146" s="159">
        <v>6</v>
      </c>
      <c r="L146" s="237"/>
      <c r="M146" s="237"/>
      <c r="N146" s="238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si="0"/>
        <v>0</v>
      </c>
      <c r="X146" s="152">
        <v>0</v>
      </c>
      <c r="Y146" s="152">
        <f t="shared" si="1"/>
        <v>0</v>
      </c>
      <c r="Z146" s="152">
        <v>0</v>
      </c>
      <c r="AA146" s="153">
        <f t="shared" si="2"/>
        <v>0</v>
      </c>
      <c r="AR146" s="19" t="s">
        <v>1337</v>
      </c>
      <c r="AT146" s="19" t="s">
        <v>214</v>
      </c>
      <c r="AU146" s="19" t="s">
        <v>87</v>
      </c>
      <c r="AY146" s="19" t="s">
        <v>206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9" t="s">
        <v>87</v>
      </c>
      <c r="BK146" s="155">
        <f t="shared" si="8"/>
        <v>0</v>
      </c>
      <c r="BL146" s="19" t="s">
        <v>337</v>
      </c>
      <c r="BM146" s="19" t="s">
        <v>252</v>
      </c>
    </row>
    <row r="147" spans="2:65" s="1" customFormat="1" ht="25.5" customHeight="1" x14ac:dyDescent="0.3">
      <c r="B147" s="145"/>
      <c r="C147" s="146" t="s">
        <v>298</v>
      </c>
      <c r="D147" s="146" t="s">
        <v>207</v>
      </c>
      <c r="E147" s="147" t="s">
        <v>1447</v>
      </c>
      <c r="F147" s="233" t="s">
        <v>1448</v>
      </c>
      <c r="G147" s="233"/>
      <c r="H147" s="233"/>
      <c r="I147" s="233"/>
      <c r="J147" s="148" t="s">
        <v>372</v>
      </c>
      <c r="K147" s="149">
        <v>55</v>
      </c>
      <c r="L147" s="234"/>
      <c r="M147" s="234"/>
      <c r="N147" s="235"/>
      <c r="O147" s="235"/>
      <c r="P147" s="235"/>
      <c r="Q147" s="235"/>
      <c r="R147" s="150"/>
      <c r="T147" s="151" t="s">
        <v>5</v>
      </c>
      <c r="U147" s="41" t="s">
        <v>43</v>
      </c>
      <c r="V147" s="152">
        <v>0</v>
      </c>
      <c r="W147" s="152">
        <f t="shared" si="0"/>
        <v>0</v>
      </c>
      <c r="X147" s="152">
        <v>0</v>
      </c>
      <c r="Y147" s="152">
        <f t="shared" si="1"/>
        <v>0</v>
      </c>
      <c r="Z147" s="152">
        <v>0</v>
      </c>
      <c r="AA147" s="153">
        <f t="shared" si="2"/>
        <v>0</v>
      </c>
      <c r="AR147" s="19" t="s">
        <v>337</v>
      </c>
      <c r="AT147" s="19" t="s">
        <v>207</v>
      </c>
      <c r="AU147" s="19" t="s">
        <v>87</v>
      </c>
      <c r="AY147" s="19" t="s">
        <v>206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9" t="s">
        <v>87</v>
      </c>
      <c r="BK147" s="155">
        <f t="shared" si="8"/>
        <v>0</v>
      </c>
      <c r="BL147" s="19" t="s">
        <v>337</v>
      </c>
      <c r="BM147" s="19" t="s">
        <v>298</v>
      </c>
    </row>
    <row r="148" spans="2:65" s="1" customFormat="1" ht="16.5" customHeight="1" x14ac:dyDescent="0.3">
      <c r="B148" s="145"/>
      <c r="C148" s="156" t="s">
        <v>255</v>
      </c>
      <c r="D148" s="156" t="s">
        <v>214</v>
      </c>
      <c r="E148" s="157" t="s">
        <v>1449</v>
      </c>
      <c r="F148" s="236" t="s">
        <v>1450</v>
      </c>
      <c r="G148" s="236"/>
      <c r="H148" s="236"/>
      <c r="I148" s="236"/>
      <c r="J148" s="158" t="s">
        <v>372</v>
      </c>
      <c r="K148" s="159">
        <v>11</v>
      </c>
      <c r="L148" s="237"/>
      <c r="M148" s="237"/>
      <c r="N148" s="238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0"/>
        <v>0</v>
      </c>
      <c r="X148" s="152">
        <v>0</v>
      </c>
      <c r="Y148" s="152">
        <f t="shared" si="1"/>
        <v>0</v>
      </c>
      <c r="Z148" s="152">
        <v>0</v>
      </c>
      <c r="AA148" s="153">
        <f t="shared" si="2"/>
        <v>0</v>
      </c>
      <c r="AR148" s="19" t="s">
        <v>1337</v>
      </c>
      <c r="AT148" s="19" t="s">
        <v>214</v>
      </c>
      <c r="AU148" s="19" t="s">
        <v>87</v>
      </c>
      <c r="AY148" s="19" t="s">
        <v>206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9" t="s">
        <v>87</v>
      </c>
      <c r="BK148" s="155">
        <f t="shared" si="8"/>
        <v>0</v>
      </c>
      <c r="BL148" s="19" t="s">
        <v>337</v>
      </c>
      <c r="BM148" s="19" t="s">
        <v>255</v>
      </c>
    </row>
    <row r="149" spans="2:65" s="1" customFormat="1" ht="16.5" customHeight="1" x14ac:dyDescent="0.3">
      <c r="B149" s="145"/>
      <c r="C149" s="156" t="s">
        <v>305</v>
      </c>
      <c r="D149" s="156" t="s">
        <v>214</v>
      </c>
      <c r="E149" s="157" t="s">
        <v>1451</v>
      </c>
      <c r="F149" s="236" t="s">
        <v>1452</v>
      </c>
      <c r="G149" s="236"/>
      <c r="H149" s="236"/>
      <c r="I149" s="236"/>
      <c r="J149" s="158" t="s">
        <v>372</v>
      </c>
      <c r="K149" s="159">
        <v>30</v>
      </c>
      <c r="L149" s="237"/>
      <c r="M149" s="237"/>
      <c r="N149" s="238"/>
      <c r="O149" s="235"/>
      <c r="P149" s="235"/>
      <c r="Q149" s="235"/>
      <c r="R149" s="150"/>
      <c r="T149" s="151" t="s">
        <v>5</v>
      </c>
      <c r="U149" s="41" t="s">
        <v>43</v>
      </c>
      <c r="V149" s="152">
        <v>0</v>
      </c>
      <c r="W149" s="152">
        <f t="shared" si="0"/>
        <v>0</v>
      </c>
      <c r="X149" s="152">
        <v>0</v>
      </c>
      <c r="Y149" s="152">
        <f t="shared" si="1"/>
        <v>0</v>
      </c>
      <c r="Z149" s="152">
        <v>0</v>
      </c>
      <c r="AA149" s="153">
        <f t="shared" si="2"/>
        <v>0</v>
      </c>
      <c r="AR149" s="19" t="s">
        <v>1337</v>
      </c>
      <c r="AT149" s="19" t="s">
        <v>214</v>
      </c>
      <c r="AU149" s="19" t="s">
        <v>87</v>
      </c>
      <c r="AY149" s="19" t="s">
        <v>206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9" t="s">
        <v>87</v>
      </c>
      <c r="BK149" s="155">
        <f t="shared" si="8"/>
        <v>0</v>
      </c>
      <c r="BL149" s="19" t="s">
        <v>337</v>
      </c>
      <c r="BM149" s="19" t="s">
        <v>305</v>
      </c>
    </row>
    <row r="150" spans="2:65" s="1" customFormat="1" ht="25.5" customHeight="1" x14ac:dyDescent="0.3">
      <c r="B150" s="145"/>
      <c r="C150" s="146" t="s">
        <v>259</v>
      </c>
      <c r="D150" s="146" t="s">
        <v>207</v>
      </c>
      <c r="E150" s="147" t="s">
        <v>1447</v>
      </c>
      <c r="F150" s="233" t="s">
        <v>1448</v>
      </c>
      <c r="G150" s="233"/>
      <c r="H150" s="233"/>
      <c r="I150" s="233"/>
      <c r="J150" s="148" t="s">
        <v>372</v>
      </c>
      <c r="K150" s="149">
        <v>15</v>
      </c>
      <c r="L150" s="234"/>
      <c r="M150" s="234"/>
      <c r="N150" s="235"/>
      <c r="O150" s="235"/>
      <c r="P150" s="235"/>
      <c r="Q150" s="235"/>
      <c r="R150" s="150"/>
      <c r="T150" s="151" t="s">
        <v>5</v>
      </c>
      <c r="U150" s="41" t="s">
        <v>43</v>
      </c>
      <c r="V150" s="152">
        <v>0</v>
      </c>
      <c r="W150" s="152">
        <f t="shared" si="0"/>
        <v>0</v>
      </c>
      <c r="X150" s="152">
        <v>0</v>
      </c>
      <c r="Y150" s="152">
        <f t="shared" si="1"/>
        <v>0</v>
      </c>
      <c r="Z150" s="152">
        <v>0</v>
      </c>
      <c r="AA150" s="153">
        <f t="shared" si="2"/>
        <v>0</v>
      </c>
      <c r="AR150" s="19" t="s">
        <v>337</v>
      </c>
      <c r="AT150" s="19" t="s">
        <v>207</v>
      </c>
      <c r="AU150" s="19" t="s">
        <v>87</v>
      </c>
      <c r="AY150" s="19" t="s">
        <v>206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9" t="s">
        <v>87</v>
      </c>
      <c r="BK150" s="155">
        <f t="shared" si="8"/>
        <v>0</v>
      </c>
      <c r="BL150" s="19" t="s">
        <v>337</v>
      </c>
      <c r="BM150" s="19" t="s">
        <v>259</v>
      </c>
    </row>
    <row r="151" spans="2:65" s="1" customFormat="1" ht="16.5" customHeight="1" x14ac:dyDescent="0.3">
      <c r="B151" s="145"/>
      <c r="C151" s="156" t="s">
        <v>312</v>
      </c>
      <c r="D151" s="156" t="s">
        <v>214</v>
      </c>
      <c r="E151" s="157" t="s">
        <v>1453</v>
      </c>
      <c r="F151" s="236" t="s">
        <v>1454</v>
      </c>
      <c r="G151" s="236"/>
      <c r="H151" s="236"/>
      <c r="I151" s="236"/>
      <c r="J151" s="158" t="s">
        <v>372</v>
      </c>
      <c r="K151" s="159">
        <v>15</v>
      </c>
      <c r="L151" s="237"/>
      <c r="M151" s="237"/>
      <c r="N151" s="238"/>
      <c r="O151" s="235"/>
      <c r="P151" s="235"/>
      <c r="Q151" s="235"/>
      <c r="R151" s="150"/>
      <c r="T151" s="151" t="s">
        <v>5</v>
      </c>
      <c r="U151" s="41" t="s">
        <v>43</v>
      </c>
      <c r="V151" s="152">
        <v>0</v>
      </c>
      <c r="W151" s="152">
        <f t="shared" si="0"/>
        <v>0</v>
      </c>
      <c r="X151" s="152">
        <v>0</v>
      </c>
      <c r="Y151" s="152">
        <f t="shared" si="1"/>
        <v>0</v>
      </c>
      <c r="Z151" s="152">
        <v>0</v>
      </c>
      <c r="AA151" s="153">
        <f t="shared" si="2"/>
        <v>0</v>
      </c>
      <c r="AR151" s="19" t="s">
        <v>1337</v>
      </c>
      <c r="AT151" s="19" t="s">
        <v>214</v>
      </c>
      <c r="AU151" s="19" t="s">
        <v>87</v>
      </c>
      <c r="AY151" s="19" t="s">
        <v>206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9" t="s">
        <v>87</v>
      </c>
      <c r="BK151" s="155">
        <f t="shared" si="8"/>
        <v>0</v>
      </c>
      <c r="BL151" s="19" t="s">
        <v>337</v>
      </c>
      <c r="BM151" s="19" t="s">
        <v>312</v>
      </c>
    </row>
    <row r="152" spans="2:65" s="1" customFormat="1" ht="25.5" customHeight="1" x14ac:dyDescent="0.3">
      <c r="B152" s="145"/>
      <c r="C152" s="146" t="s">
        <v>262</v>
      </c>
      <c r="D152" s="146" t="s">
        <v>207</v>
      </c>
      <c r="E152" s="147" t="s">
        <v>1455</v>
      </c>
      <c r="F152" s="233" t="s">
        <v>1456</v>
      </c>
      <c r="G152" s="233"/>
      <c r="H152" s="233"/>
      <c r="I152" s="233"/>
      <c r="J152" s="148" t="s">
        <v>372</v>
      </c>
      <c r="K152" s="149">
        <v>4</v>
      </c>
      <c r="L152" s="234"/>
      <c r="M152" s="234"/>
      <c r="N152" s="235"/>
      <c r="O152" s="235"/>
      <c r="P152" s="235"/>
      <c r="Q152" s="235"/>
      <c r="R152" s="150"/>
      <c r="T152" s="151" t="s">
        <v>5</v>
      </c>
      <c r="U152" s="41" t="s">
        <v>43</v>
      </c>
      <c r="V152" s="152">
        <v>0</v>
      </c>
      <c r="W152" s="152">
        <f t="shared" si="0"/>
        <v>0</v>
      </c>
      <c r="X152" s="152">
        <v>0</v>
      </c>
      <c r="Y152" s="152">
        <f t="shared" si="1"/>
        <v>0</v>
      </c>
      <c r="Z152" s="152">
        <v>0</v>
      </c>
      <c r="AA152" s="153">
        <f t="shared" si="2"/>
        <v>0</v>
      </c>
      <c r="AR152" s="19" t="s">
        <v>337</v>
      </c>
      <c r="AT152" s="19" t="s">
        <v>207</v>
      </c>
      <c r="AU152" s="19" t="s">
        <v>87</v>
      </c>
      <c r="AY152" s="19" t="s">
        <v>206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9" t="s">
        <v>87</v>
      </c>
      <c r="BK152" s="155">
        <f t="shared" si="8"/>
        <v>0</v>
      </c>
      <c r="BL152" s="19" t="s">
        <v>337</v>
      </c>
      <c r="BM152" s="19" t="s">
        <v>262</v>
      </c>
    </row>
    <row r="153" spans="2:65" s="1" customFormat="1" ht="20.25" customHeight="1" x14ac:dyDescent="0.3">
      <c r="B153" s="145"/>
      <c r="C153" s="156" t="s">
        <v>319</v>
      </c>
      <c r="D153" s="156" t="s">
        <v>214</v>
      </c>
      <c r="E153" s="157" t="s">
        <v>1457</v>
      </c>
      <c r="F153" s="236" t="s">
        <v>1458</v>
      </c>
      <c r="G153" s="236"/>
      <c r="H153" s="236"/>
      <c r="I153" s="236"/>
      <c r="J153" s="158" t="s">
        <v>1440</v>
      </c>
      <c r="K153" s="159">
        <v>4</v>
      </c>
      <c r="L153" s="237"/>
      <c r="M153" s="237"/>
      <c r="N153" s="238"/>
      <c r="O153" s="235"/>
      <c r="P153" s="235"/>
      <c r="Q153" s="235"/>
      <c r="R153" s="150"/>
      <c r="T153" s="151" t="s">
        <v>5</v>
      </c>
      <c r="U153" s="41" t="s">
        <v>43</v>
      </c>
      <c r="V153" s="152">
        <v>0</v>
      </c>
      <c r="W153" s="152">
        <f t="shared" si="0"/>
        <v>0</v>
      </c>
      <c r="X153" s="152">
        <v>0</v>
      </c>
      <c r="Y153" s="152">
        <f t="shared" si="1"/>
        <v>0</v>
      </c>
      <c r="Z153" s="152">
        <v>0</v>
      </c>
      <c r="AA153" s="153">
        <f t="shared" si="2"/>
        <v>0</v>
      </c>
      <c r="AR153" s="19" t="s">
        <v>1337</v>
      </c>
      <c r="AT153" s="19" t="s">
        <v>214</v>
      </c>
      <c r="AU153" s="19" t="s">
        <v>87</v>
      </c>
      <c r="AY153" s="19" t="s">
        <v>206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9" t="s">
        <v>87</v>
      </c>
      <c r="BK153" s="155">
        <f t="shared" si="8"/>
        <v>0</v>
      </c>
      <c r="BL153" s="19" t="s">
        <v>337</v>
      </c>
      <c r="BM153" s="19" t="s">
        <v>319</v>
      </c>
    </row>
    <row r="154" spans="2:65" s="1" customFormat="1" ht="25.5" customHeight="1" x14ac:dyDescent="0.3">
      <c r="B154" s="145"/>
      <c r="C154" s="146" t="s">
        <v>266</v>
      </c>
      <c r="D154" s="146" t="s">
        <v>207</v>
      </c>
      <c r="E154" s="147" t="s">
        <v>1459</v>
      </c>
      <c r="F154" s="233" t="s">
        <v>1460</v>
      </c>
      <c r="G154" s="233"/>
      <c r="H154" s="233"/>
      <c r="I154" s="233"/>
      <c r="J154" s="148" t="s">
        <v>372</v>
      </c>
      <c r="K154" s="149">
        <v>22</v>
      </c>
      <c r="L154" s="234"/>
      <c r="M154" s="234"/>
      <c r="N154" s="235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0"/>
        <v>0</v>
      </c>
      <c r="X154" s="152">
        <v>0</v>
      </c>
      <c r="Y154" s="152">
        <f t="shared" si="1"/>
        <v>0</v>
      </c>
      <c r="Z154" s="152">
        <v>0</v>
      </c>
      <c r="AA154" s="153">
        <f t="shared" si="2"/>
        <v>0</v>
      </c>
      <c r="AR154" s="19" t="s">
        <v>337</v>
      </c>
      <c r="AT154" s="19" t="s">
        <v>207</v>
      </c>
      <c r="AU154" s="19" t="s">
        <v>87</v>
      </c>
      <c r="AY154" s="19" t="s">
        <v>206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9" t="s">
        <v>87</v>
      </c>
      <c r="BK154" s="155">
        <f t="shared" si="8"/>
        <v>0</v>
      </c>
      <c r="BL154" s="19" t="s">
        <v>337</v>
      </c>
      <c r="BM154" s="19" t="s">
        <v>266</v>
      </c>
    </row>
    <row r="155" spans="2:65" s="1" customFormat="1" ht="16.5" customHeight="1" x14ac:dyDescent="0.3">
      <c r="B155" s="145"/>
      <c r="C155" s="156" t="s">
        <v>326</v>
      </c>
      <c r="D155" s="156" t="s">
        <v>214</v>
      </c>
      <c r="E155" s="157" t="s">
        <v>1461</v>
      </c>
      <c r="F155" s="236" t="s">
        <v>1462</v>
      </c>
      <c r="G155" s="236"/>
      <c r="H155" s="236"/>
      <c r="I155" s="236"/>
      <c r="J155" s="158" t="s">
        <v>372</v>
      </c>
      <c r="K155" s="159">
        <v>22</v>
      </c>
      <c r="L155" s="237"/>
      <c r="M155" s="237"/>
      <c r="N155" s="238"/>
      <c r="O155" s="235"/>
      <c r="P155" s="235"/>
      <c r="Q155" s="235"/>
      <c r="R155" s="150"/>
      <c r="T155" s="151" t="s">
        <v>5</v>
      </c>
      <c r="U155" s="41" t="s">
        <v>43</v>
      </c>
      <c r="V155" s="152">
        <v>0</v>
      </c>
      <c r="W155" s="152">
        <f t="shared" si="0"/>
        <v>0</v>
      </c>
      <c r="X155" s="152">
        <v>0</v>
      </c>
      <c r="Y155" s="152">
        <f t="shared" si="1"/>
        <v>0</v>
      </c>
      <c r="Z155" s="152">
        <v>0</v>
      </c>
      <c r="AA155" s="153">
        <f t="shared" si="2"/>
        <v>0</v>
      </c>
      <c r="AR155" s="19" t="s">
        <v>1337</v>
      </c>
      <c r="AT155" s="19" t="s">
        <v>214</v>
      </c>
      <c r="AU155" s="19" t="s">
        <v>87</v>
      </c>
      <c r="AY155" s="19" t="s">
        <v>206</v>
      </c>
      <c r="BE155" s="154">
        <f t="shared" si="3"/>
        <v>0</v>
      </c>
      <c r="BF155" s="154">
        <f t="shared" si="4"/>
        <v>0</v>
      </c>
      <c r="BG155" s="154">
        <f t="shared" si="5"/>
        <v>0</v>
      </c>
      <c r="BH155" s="154">
        <f t="shared" si="6"/>
        <v>0</v>
      </c>
      <c r="BI155" s="154">
        <f t="shared" si="7"/>
        <v>0</v>
      </c>
      <c r="BJ155" s="19" t="s">
        <v>87</v>
      </c>
      <c r="BK155" s="155">
        <f t="shared" si="8"/>
        <v>0</v>
      </c>
      <c r="BL155" s="19" t="s">
        <v>337</v>
      </c>
      <c r="BM155" s="19" t="s">
        <v>326</v>
      </c>
    </row>
    <row r="156" spans="2:65" s="1" customFormat="1" ht="17.25" customHeight="1" x14ac:dyDescent="0.3">
      <c r="B156" s="145"/>
      <c r="C156" s="146" t="s">
        <v>269</v>
      </c>
      <c r="D156" s="146" t="s">
        <v>207</v>
      </c>
      <c r="E156" s="147" t="s">
        <v>1463</v>
      </c>
      <c r="F156" s="233" t="s">
        <v>1464</v>
      </c>
      <c r="G156" s="233"/>
      <c r="H156" s="233"/>
      <c r="I156" s="233"/>
      <c r="J156" s="148" t="s">
        <v>372</v>
      </c>
      <c r="K156" s="149">
        <v>11</v>
      </c>
      <c r="L156" s="234"/>
      <c r="M156" s="234"/>
      <c r="N156" s="235"/>
      <c r="O156" s="235"/>
      <c r="P156" s="235"/>
      <c r="Q156" s="235"/>
      <c r="R156" s="150"/>
      <c r="T156" s="151" t="s">
        <v>5</v>
      </c>
      <c r="U156" s="41" t="s">
        <v>43</v>
      </c>
      <c r="V156" s="152">
        <v>0</v>
      </c>
      <c r="W156" s="152">
        <f t="shared" si="0"/>
        <v>0</v>
      </c>
      <c r="X156" s="152">
        <v>0</v>
      </c>
      <c r="Y156" s="152">
        <f t="shared" si="1"/>
        <v>0</v>
      </c>
      <c r="Z156" s="152">
        <v>0</v>
      </c>
      <c r="AA156" s="153">
        <f t="shared" si="2"/>
        <v>0</v>
      </c>
      <c r="AR156" s="19" t="s">
        <v>337</v>
      </c>
      <c r="AT156" s="19" t="s">
        <v>207</v>
      </c>
      <c r="AU156" s="19" t="s">
        <v>87</v>
      </c>
      <c r="AY156" s="19" t="s">
        <v>206</v>
      </c>
      <c r="BE156" s="154">
        <f t="shared" si="3"/>
        <v>0</v>
      </c>
      <c r="BF156" s="154">
        <f t="shared" si="4"/>
        <v>0</v>
      </c>
      <c r="BG156" s="154">
        <f t="shared" si="5"/>
        <v>0</v>
      </c>
      <c r="BH156" s="154">
        <f t="shared" si="6"/>
        <v>0</v>
      </c>
      <c r="BI156" s="154">
        <f t="shared" si="7"/>
        <v>0</v>
      </c>
      <c r="BJ156" s="19" t="s">
        <v>87</v>
      </c>
      <c r="BK156" s="155">
        <f t="shared" si="8"/>
        <v>0</v>
      </c>
      <c r="BL156" s="19" t="s">
        <v>337</v>
      </c>
      <c r="BM156" s="19" t="s">
        <v>269</v>
      </c>
    </row>
    <row r="157" spans="2:65" s="1" customFormat="1" ht="16.5" customHeight="1" x14ac:dyDescent="0.3">
      <c r="B157" s="145"/>
      <c r="C157" s="156" t="s">
        <v>334</v>
      </c>
      <c r="D157" s="156" t="s">
        <v>214</v>
      </c>
      <c r="E157" s="157" t="s">
        <v>1465</v>
      </c>
      <c r="F157" s="236" t="s">
        <v>1466</v>
      </c>
      <c r="G157" s="236"/>
      <c r="H157" s="236"/>
      <c r="I157" s="236"/>
      <c r="J157" s="158" t="s">
        <v>372</v>
      </c>
      <c r="K157" s="159">
        <v>22</v>
      </c>
      <c r="L157" s="237"/>
      <c r="M157" s="237"/>
      <c r="N157" s="238"/>
      <c r="O157" s="235"/>
      <c r="P157" s="235"/>
      <c r="Q157" s="235"/>
      <c r="R157" s="150"/>
      <c r="T157" s="151" t="s">
        <v>5</v>
      </c>
      <c r="U157" s="41" t="s">
        <v>43</v>
      </c>
      <c r="V157" s="152">
        <v>0</v>
      </c>
      <c r="W157" s="152">
        <f t="shared" si="0"/>
        <v>0</v>
      </c>
      <c r="X157" s="152">
        <v>0</v>
      </c>
      <c r="Y157" s="152">
        <f t="shared" si="1"/>
        <v>0</v>
      </c>
      <c r="Z157" s="152">
        <v>0</v>
      </c>
      <c r="AA157" s="153">
        <f t="shared" si="2"/>
        <v>0</v>
      </c>
      <c r="AR157" s="19" t="s">
        <v>1337</v>
      </c>
      <c r="AT157" s="19" t="s">
        <v>214</v>
      </c>
      <c r="AU157" s="19" t="s">
        <v>87</v>
      </c>
      <c r="AY157" s="19" t="s">
        <v>206</v>
      </c>
      <c r="BE157" s="154">
        <f t="shared" si="3"/>
        <v>0</v>
      </c>
      <c r="BF157" s="154">
        <f t="shared" si="4"/>
        <v>0</v>
      </c>
      <c r="BG157" s="154">
        <f t="shared" si="5"/>
        <v>0</v>
      </c>
      <c r="BH157" s="154">
        <f t="shared" si="6"/>
        <v>0</v>
      </c>
      <c r="BI157" s="154">
        <f t="shared" si="7"/>
        <v>0</v>
      </c>
      <c r="BJ157" s="19" t="s">
        <v>87</v>
      </c>
      <c r="BK157" s="155">
        <f t="shared" si="8"/>
        <v>0</v>
      </c>
      <c r="BL157" s="19" t="s">
        <v>337</v>
      </c>
      <c r="BM157" s="19" t="s">
        <v>334</v>
      </c>
    </row>
    <row r="158" spans="2:65" s="1" customFormat="1" ht="16.5" customHeight="1" x14ac:dyDescent="0.3">
      <c r="B158" s="145"/>
      <c r="C158" s="156" t="s">
        <v>273</v>
      </c>
      <c r="D158" s="156" t="s">
        <v>214</v>
      </c>
      <c r="E158" s="157" t="s">
        <v>1467</v>
      </c>
      <c r="F158" s="236" t="s">
        <v>1468</v>
      </c>
      <c r="G158" s="236"/>
      <c r="H158" s="236"/>
      <c r="I158" s="236"/>
      <c r="J158" s="158" t="s">
        <v>372</v>
      </c>
      <c r="K158" s="159">
        <v>11</v>
      </c>
      <c r="L158" s="237"/>
      <c r="M158" s="237"/>
      <c r="N158" s="238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 t="shared" si="0"/>
        <v>0</v>
      </c>
      <c r="X158" s="152">
        <v>0</v>
      </c>
      <c r="Y158" s="152">
        <f t="shared" si="1"/>
        <v>0</v>
      </c>
      <c r="Z158" s="152">
        <v>0</v>
      </c>
      <c r="AA158" s="153">
        <f t="shared" si="2"/>
        <v>0</v>
      </c>
      <c r="AR158" s="19" t="s">
        <v>1337</v>
      </c>
      <c r="AT158" s="19" t="s">
        <v>214</v>
      </c>
      <c r="AU158" s="19" t="s">
        <v>87</v>
      </c>
      <c r="AY158" s="19" t="s">
        <v>206</v>
      </c>
      <c r="BE158" s="154">
        <f t="shared" si="3"/>
        <v>0</v>
      </c>
      <c r="BF158" s="154">
        <f t="shared" si="4"/>
        <v>0</v>
      </c>
      <c r="BG158" s="154">
        <f t="shared" si="5"/>
        <v>0</v>
      </c>
      <c r="BH158" s="154">
        <f t="shared" si="6"/>
        <v>0</v>
      </c>
      <c r="BI158" s="154">
        <f t="shared" si="7"/>
        <v>0</v>
      </c>
      <c r="BJ158" s="19" t="s">
        <v>87</v>
      </c>
      <c r="BK158" s="155">
        <f t="shared" si="8"/>
        <v>0</v>
      </c>
      <c r="BL158" s="19" t="s">
        <v>337</v>
      </c>
      <c r="BM158" s="19" t="s">
        <v>273</v>
      </c>
    </row>
    <row r="159" spans="2:65" s="1" customFormat="1" ht="25.5" customHeight="1" x14ac:dyDescent="0.3">
      <c r="B159" s="145"/>
      <c r="C159" s="146" t="s">
        <v>341</v>
      </c>
      <c r="D159" s="146" t="s">
        <v>207</v>
      </c>
      <c r="E159" s="147" t="s">
        <v>1469</v>
      </c>
      <c r="F159" s="233" t="s">
        <v>1470</v>
      </c>
      <c r="G159" s="233"/>
      <c r="H159" s="233"/>
      <c r="I159" s="233"/>
      <c r="J159" s="148" t="s">
        <v>372</v>
      </c>
      <c r="K159" s="149">
        <v>11</v>
      </c>
      <c r="L159" s="234"/>
      <c r="M159" s="234"/>
      <c r="N159" s="235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 t="shared" si="0"/>
        <v>0</v>
      </c>
      <c r="X159" s="152">
        <v>0</v>
      </c>
      <c r="Y159" s="152">
        <f t="shared" si="1"/>
        <v>0</v>
      </c>
      <c r="Z159" s="152">
        <v>0</v>
      </c>
      <c r="AA159" s="153">
        <f t="shared" si="2"/>
        <v>0</v>
      </c>
      <c r="AR159" s="19" t="s">
        <v>337</v>
      </c>
      <c r="AT159" s="19" t="s">
        <v>207</v>
      </c>
      <c r="AU159" s="19" t="s">
        <v>87</v>
      </c>
      <c r="AY159" s="19" t="s">
        <v>206</v>
      </c>
      <c r="BE159" s="154">
        <f t="shared" si="3"/>
        <v>0</v>
      </c>
      <c r="BF159" s="154">
        <f t="shared" si="4"/>
        <v>0</v>
      </c>
      <c r="BG159" s="154">
        <f t="shared" si="5"/>
        <v>0</v>
      </c>
      <c r="BH159" s="154">
        <f t="shared" si="6"/>
        <v>0</v>
      </c>
      <c r="BI159" s="154">
        <f t="shared" si="7"/>
        <v>0</v>
      </c>
      <c r="BJ159" s="19" t="s">
        <v>87</v>
      </c>
      <c r="BK159" s="155">
        <f t="shared" si="8"/>
        <v>0</v>
      </c>
      <c r="BL159" s="19" t="s">
        <v>337</v>
      </c>
      <c r="BM159" s="19" t="s">
        <v>341</v>
      </c>
    </row>
    <row r="160" spans="2:65" s="1" customFormat="1" ht="18" customHeight="1" x14ac:dyDescent="0.3">
      <c r="B160" s="145"/>
      <c r="C160" s="156" t="s">
        <v>276</v>
      </c>
      <c r="D160" s="156" t="s">
        <v>214</v>
      </c>
      <c r="E160" s="157" t="s">
        <v>1471</v>
      </c>
      <c r="F160" s="236" t="s">
        <v>1472</v>
      </c>
      <c r="G160" s="236"/>
      <c r="H160" s="236"/>
      <c r="I160" s="236"/>
      <c r="J160" s="158" t="s">
        <v>372</v>
      </c>
      <c r="K160" s="159">
        <v>11</v>
      </c>
      <c r="L160" s="237"/>
      <c r="M160" s="237"/>
      <c r="N160" s="238"/>
      <c r="O160" s="235"/>
      <c r="P160" s="235"/>
      <c r="Q160" s="235"/>
      <c r="R160" s="150"/>
      <c r="T160" s="151" t="s">
        <v>5</v>
      </c>
      <c r="U160" s="41" t="s">
        <v>43</v>
      </c>
      <c r="V160" s="152">
        <v>0</v>
      </c>
      <c r="W160" s="152">
        <f t="shared" si="0"/>
        <v>0</v>
      </c>
      <c r="X160" s="152">
        <v>0</v>
      </c>
      <c r="Y160" s="152">
        <f t="shared" si="1"/>
        <v>0</v>
      </c>
      <c r="Z160" s="152">
        <v>0</v>
      </c>
      <c r="AA160" s="153">
        <f t="shared" si="2"/>
        <v>0</v>
      </c>
      <c r="AR160" s="19" t="s">
        <v>1337</v>
      </c>
      <c r="AT160" s="19" t="s">
        <v>214</v>
      </c>
      <c r="AU160" s="19" t="s">
        <v>87</v>
      </c>
      <c r="AY160" s="19" t="s">
        <v>206</v>
      </c>
      <c r="BE160" s="154">
        <f t="shared" si="3"/>
        <v>0</v>
      </c>
      <c r="BF160" s="154">
        <f t="shared" si="4"/>
        <v>0</v>
      </c>
      <c r="BG160" s="154">
        <f t="shared" si="5"/>
        <v>0</v>
      </c>
      <c r="BH160" s="154">
        <f t="shared" si="6"/>
        <v>0</v>
      </c>
      <c r="BI160" s="154">
        <f t="shared" si="7"/>
        <v>0</v>
      </c>
      <c r="BJ160" s="19" t="s">
        <v>87</v>
      </c>
      <c r="BK160" s="155">
        <f t="shared" si="8"/>
        <v>0</v>
      </c>
      <c r="BL160" s="19" t="s">
        <v>337</v>
      </c>
      <c r="BM160" s="19" t="s">
        <v>276</v>
      </c>
    </row>
    <row r="161" spans="2:65" s="1" customFormat="1" ht="16.5" customHeight="1" x14ac:dyDescent="0.3">
      <c r="B161" s="145"/>
      <c r="C161" s="146" t="s">
        <v>348</v>
      </c>
      <c r="D161" s="146" t="s">
        <v>207</v>
      </c>
      <c r="E161" s="147" t="s">
        <v>1473</v>
      </c>
      <c r="F161" s="233" t="s">
        <v>1474</v>
      </c>
      <c r="G161" s="233"/>
      <c r="H161" s="233"/>
      <c r="I161" s="233"/>
      <c r="J161" s="148" t="s">
        <v>939</v>
      </c>
      <c r="K161" s="149">
        <v>1</v>
      </c>
      <c r="L161" s="234"/>
      <c r="M161" s="234"/>
      <c r="N161" s="254"/>
      <c r="O161" s="255"/>
      <c r="P161" s="255"/>
      <c r="Q161" s="256"/>
      <c r="R161" s="150"/>
      <c r="T161" s="151" t="s">
        <v>5</v>
      </c>
      <c r="U161" s="41" t="s">
        <v>43</v>
      </c>
      <c r="V161" s="152">
        <v>0</v>
      </c>
      <c r="W161" s="152">
        <f t="shared" si="0"/>
        <v>0</v>
      </c>
      <c r="X161" s="152">
        <v>0</v>
      </c>
      <c r="Y161" s="152">
        <f t="shared" si="1"/>
        <v>0</v>
      </c>
      <c r="Z161" s="152">
        <v>0</v>
      </c>
      <c r="AA161" s="153">
        <f t="shared" si="2"/>
        <v>0</v>
      </c>
      <c r="AR161" s="19" t="s">
        <v>337</v>
      </c>
      <c r="AT161" s="19" t="s">
        <v>207</v>
      </c>
      <c r="AU161" s="19" t="s">
        <v>87</v>
      </c>
      <c r="AY161" s="19" t="s">
        <v>206</v>
      </c>
      <c r="BE161" s="154">
        <f t="shared" si="3"/>
        <v>0</v>
      </c>
      <c r="BF161" s="154">
        <f t="shared" si="4"/>
        <v>0</v>
      </c>
      <c r="BG161" s="154">
        <f t="shared" si="5"/>
        <v>0</v>
      </c>
      <c r="BH161" s="154">
        <f t="shared" si="6"/>
        <v>0</v>
      </c>
      <c r="BI161" s="154">
        <f t="shared" si="7"/>
        <v>0</v>
      </c>
      <c r="BJ161" s="19" t="s">
        <v>87</v>
      </c>
      <c r="BK161" s="155">
        <f t="shared" si="8"/>
        <v>0</v>
      </c>
      <c r="BL161" s="19" t="s">
        <v>337</v>
      </c>
      <c r="BM161" s="19" t="s">
        <v>348</v>
      </c>
    </row>
    <row r="162" spans="2:65" s="1" customFormat="1" ht="16.5" customHeight="1" x14ac:dyDescent="0.3">
      <c r="B162" s="145"/>
      <c r="C162" s="146" t="s">
        <v>280</v>
      </c>
      <c r="D162" s="146" t="s">
        <v>207</v>
      </c>
      <c r="E162" s="147" t="s">
        <v>1475</v>
      </c>
      <c r="F162" s="233" t="s">
        <v>1476</v>
      </c>
      <c r="G162" s="233"/>
      <c r="H162" s="233"/>
      <c r="I162" s="233"/>
      <c r="J162" s="148" t="s">
        <v>939</v>
      </c>
      <c r="K162" s="170">
        <v>1</v>
      </c>
      <c r="L162" s="234"/>
      <c r="M162" s="234"/>
      <c r="N162" s="254"/>
      <c r="O162" s="255"/>
      <c r="P162" s="255"/>
      <c r="Q162" s="256"/>
      <c r="R162" s="150"/>
      <c r="T162" s="151" t="s">
        <v>5</v>
      </c>
      <c r="U162" s="41" t="s">
        <v>43</v>
      </c>
      <c r="V162" s="152">
        <v>0</v>
      </c>
      <c r="W162" s="152">
        <f t="shared" si="0"/>
        <v>0</v>
      </c>
      <c r="X162" s="152">
        <v>0</v>
      </c>
      <c r="Y162" s="152">
        <f t="shared" si="1"/>
        <v>0</v>
      </c>
      <c r="Z162" s="152">
        <v>0</v>
      </c>
      <c r="AA162" s="153">
        <f t="shared" si="2"/>
        <v>0</v>
      </c>
      <c r="AR162" s="19" t="s">
        <v>337</v>
      </c>
      <c r="AT162" s="19" t="s">
        <v>207</v>
      </c>
      <c r="AU162" s="19" t="s">
        <v>87</v>
      </c>
      <c r="AY162" s="19" t="s">
        <v>206</v>
      </c>
      <c r="BE162" s="154">
        <f t="shared" si="3"/>
        <v>0</v>
      </c>
      <c r="BF162" s="154">
        <f t="shared" si="4"/>
        <v>0</v>
      </c>
      <c r="BG162" s="154">
        <f t="shared" si="5"/>
        <v>0</v>
      </c>
      <c r="BH162" s="154">
        <f t="shared" si="6"/>
        <v>0</v>
      </c>
      <c r="BI162" s="154">
        <f t="shared" si="7"/>
        <v>0</v>
      </c>
      <c r="BJ162" s="19" t="s">
        <v>87</v>
      </c>
      <c r="BK162" s="155">
        <f t="shared" si="8"/>
        <v>0</v>
      </c>
      <c r="BL162" s="19" t="s">
        <v>337</v>
      </c>
      <c r="BM162" s="19" t="s">
        <v>280</v>
      </c>
    </row>
    <row r="163" spans="2:65" s="1" customFormat="1" ht="16.5" customHeight="1" x14ac:dyDescent="0.3">
      <c r="B163" s="145"/>
      <c r="C163" s="146" t="s">
        <v>355</v>
      </c>
      <c r="D163" s="146" t="s">
        <v>207</v>
      </c>
      <c r="E163" s="147" t="s">
        <v>1477</v>
      </c>
      <c r="F163" s="233" t="s">
        <v>1478</v>
      </c>
      <c r="G163" s="233"/>
      <c r="H163" s="233"/>
      <c r="I163" s="233"/>
      <c r="J163" s="148" t="s">
        <v>939</v>
      </c>
      <c r="K163" s="170">
        <v>1</v>
      </c>
      <c r="L163" s="234"/>
      <c r="M163" s="234"/>
      <c r="N163" s="254"/>
      <c r="O163" s="255"/>
      <c r="P163" s="255"/>
      <c r="Q163" s="256"/>
      <c r="R163" s="150"/>
      <c r="T163" s="151" t="s">
        <v>5</v>
      </c>
      <c r="U163" s="41" t="s">
        <v>43</v>
      </c>
      <c r="V163" s="152">
        <v>0</v>
      </c>
      <c r="W163" s="152">
        <f t="shared" si="0"/>
        <v>0</v>
      </c>
      <c r="X163" s="152">
        <v>0</v>
      </c>
      <c r="Y163" s="152">
        <f t="shared" si="1"/>
        <v>0</v>
      </c>
      <c r="Z163" s="152">
        <v>0</v>
      </c>
      <c r="AA163" s="153">
        <f t="shared" si="2"/>
        <v>0</v>
      </c>
      <c r="AR163" s="19" t="s">
        <v>337</v>
      </c>
      <c r="AT163" s="19" t="s">
        <v>207</v>
      </c>
      <c r="AU163" s="19" t="s">
        <v>87</v>
      </c>
      <c r="AY163" s="19" t="s">
        <v>206</v>
      </c>
      <c r="BE163" s="154">
        <f t="shared" si="3"/>
        <v>0</v>
      </c>
      <c r="BF163" s="154">
        <f t="shared" si="4"/>
        <v>0</v>
      </c>
      <c r="BG163" s="154">
        <f t="shared" si="5"/>
        <v>0</v>
      </c>
      <c r="BH163" s="154">
        <f t="shared" si="6"/>
        <v>0</v>
      </c>
      <c r="BI163" s="154">
        <f t="shared" si="7"/>
        <v>0</v>
      </c>
      <c r="BJ163" s="19" t="s">
        <v>87</v>
      </c>
      <c r="BK163" s="155">
        <f t="shared" si="8"/>
        <v>0</v>
      </c>
      <c r="BL163" s="19" t="s">
        <v>337</v>
      </c>
      <c r="BM163" s="19" t="s">
        <v>355</v>
      </c>
    </row>
    <row r="164" spans="2:65" s="1" customFormat="1" ht="16.5" customHeight="1" x14ac:dyDescent="0.3">
      <c r="B164" s="145"/>
      <c r="C164" s="146" t="s">
        <v>283</v>
      </c>
      <c r="D164" s="146" t="s">
        <v>207</v>
      </c>
      <c r="E164" s="147" t="s">
        <v>1479</v>
      </c>
      <c r="F164" s="233" t="s">
        <v>1480</v>
      </c>
      <c r="G164" s="233"/>
      <c r="H164" s="233"/>
      <c r="I164" s="233"/>
      <c r="J164" s="148" t="s">
        <v>939</v>
      </c>
      <c r="K164" s="170">
        <v>1</v>
      </c>
      <c r="L164" s="234"/>
      <c r="M164" s="234"/>
      <c r="N164" s="254"/>
      <c r="O164" s="255"/>
      <c r="P164" s="255"/>
      <c r="Q164" s="256"/>
      <c r="R164" s="150"/>
      <c r="T164" s="151" t="s">
        <v>5</v>
      </c>
      <c r="U164" s="41" t="s">
        <v>43</v>
      </c>
      <c r="V164" s="152">
        <v>0</v>
      </c>
      <c r="W164" s="152">
        <f t="shared" si="0"/>
        <v>0</v>
      </c>
      <c r="X164" s="152">
        <v>0</v>
      </c>
      <c r="Y164" s="152">
        <f t="shared" si="1"/>
        <v>0</v>
      </c>
      <c r="Z164" s="152">
        <v>0</v>
      </c>
      <c r="AA164" s="153">
        <f t="shared" si="2"/>
        <v>0</v>
      </c>
      <c r="AR164" s="19" t="s">
        <v>337</v>
      </c>
      <c r="AT164" s="19" t="s">
        <v>207</v>
      </c>
      <c r="AU164" s="19" t="s">
        <v>87</v>
      </c>
      <c r="AY164" s="19" t="s">
        <v>206</v>
      </c>
      <c r="BE164" s="154">
        <f t="shared" si="3"/>
        <v>0</v>
      </c>
      <c r="BF164" s="154">
        <f t="shared" si="4"/>
        <v>0</v>
      </c>
      <c r="BG164" s="154">
        <f t="shared" si="5"/>
        <v>0</v>
      </c>
      <c r="BH164" s="154">
        <f t="shared" si="6"/>
        <v>0</v>
      </c>
      <c r="BI164" s="154">
        <f t="shared" si="7"/>
        <v>0</v>
      </c>
      <c r="BJ164" s="19" t="s">
        <v>87</v>
      </c>
      <c r="BK164" s="155">
        <f t="shared" si="8"/>
        <v>0</v>
      </c>
      <c r="BL164" s="19" t="s">
        <v>337</v>
      </c>
      <c r="BM164" s="19" t="s">
        <v>283</v>
      </c>
    </row>
    <row r="165" spans="2:65" s="1" customFormat="1" ht="16.5" customHeight="1" x14ac:dyDescent="0.3">
      <c r="B165" s="145"/>
      <c r="C165" s="146" t="s">
        <v>362</v>
      </c>
      <c r="D165" s="146" t="s">
        <v>207</v>
      </c>
      <c r="E165" s="147" t="s">
        <v>1481</v>
      </c>
      <c r="F165" s="233" t="s">
        <v>1482</v>
      </c>
      <c r="G165" s="233"/>
      <c r="H165" s="233"/>
      <c r="I165" s="233"/>
      <c r="J165" s="148" t="s">
        <v>939</v>
      </c>
      <c r="K165" s="170">
        <v>1</v>
      </c>
      <c r="L165" s="234"/>
      <c r="M165" s="234"/>
      <c r="N165" s="254"/>
      <c r="O165" s="255"/>
      <c r="P165" s="255"/>
      <c r="Q165" s="256"/>
      <c r="R165" s="150"/>
      <c r="T165" s="151" t="s">
        <v>5</v>
      </c>
      <c r="U165" s="41" t="s">
        <v>43</v>
      </c>
      <c r="V165" s="152">
        <v>0</v>
      </c>
      <c r="W165" s="152">
        <f t="shared" si="0"/>
        <v>0</v>
      </c>
      <c r="X165" s="152">
        <v>0</v>
      </c>
      <c r="Y165" s="152">
        <f t="shared" si="1"/>
        <v>0</v>
      </c>
      <c r="Z165" s="152">
        <v>0</v>
      </c>
      <c r="AA165" s="153">
        <f t="shared" si="2"/>
        <v>0</v>
      </c>
      <c r="AR165" s="19" t="s">
        <v>337</v>
      </c>
      <c r="AT165" s="19" t="s">
        <v>207</v>
      </c>
      <c r="AU165" s="19" t="s">
        <v>87</v>
      </c>
      <c r="AY165" s="19" t="s">
        <v>206</v>
      </c>
      <c r="BE165" s="154">
        <f t="shared" si="3"/>
        <v>0</v>
      </c>
      <c r="BF165" s="154">
        <f t="shared" si="4"/>
        <v>0</v>
      </c>
      <c r="BG165" s="154">
        <f t="shared" si="5"/>
        <v>0</v>
      </c>
      <c r="BH165" s="154">
        <f t="shared" si="6"/>
        <v>0</v>
      </c>
      <c r="BI165" s="154">
        <f t="shared" si="7"/>
        <v>0</v>
      </c>
      <c r="BJ165" s="19" t="s">
        <v>87</v>
      </c>
      <c r="BK165" s="155">
        <f t="shared" si="8"/>
        <v>0</v>
      </c>
      <c r="BL165" s="19" t="s">
        <v>337</v>
      </c>
      <c r="BM165" s="19" t="s">
        <v>362</v>
      </c>
    </row>
    <row r="166" spans="2:65" s="10" customFormat="1" ht="29.85" customHeight="1" x14ac:dyDescent="0.3">
      <c r="B166" s="134"/>
      <c r="C166" s="135"/>
      <c r="D166" s="144" t="s">
        <v>1400</v>
      </c>
      <c r="E166" s="144"/>
      <c r="F166" s="144"/>
      <c r="G166" s="144"/>
      <c r="H166" s="144"/>
      <c r="I166" s="144"/>
      <c r="J166" s="144"/>
      <c r="K166" s="144"/>
      <c r="L166" s="144"/>
      <c r="M166" s="144"/>
      <c r="N166" s="240"/>
      <c r="O166" s="239"/>
      <c r="P166" s="239"/>
      <c r="Q166" s="239"/>
      <c r="R166" s="137"/>
      <c r="T166" s="138"/>
      <c r="U166" s="135"/>
      <c r="V166" s="135"/>
      <c r="W166" s="139">
        <f>SUM(W167:W173)</f>
        <v>93.342999999999989</v>
      </c>
      <c r="X166" s="135"/>
      <c r="Y166" s="139">
        <f>SUM(Y167:Y173)</f>
        <v>5.3800000000000002E-3</v>
      </c>
      <c r="Z166" s="135"/>
      <c r="AA166" s="140">
        <f>SUM(AA167:AA173)</f>
        <v>0</v>
      </c>
      <c r="AR166" s="141" t="s">
        <v>91</v>
      </c>
      <c r="AT166" s="142" t="s">
        <v>75</v>
      </c>
      <c r="AU166" s="142" t="s">
        <v>83</v>
      </c>
      <c r="AY166" s="141" t="s">
        <v>206</v>
      </c>
      <c r="BK166" s="143">
        <f>SUM(BK167:BK173)</f>
        <v>0</v>
      </c>
    </row>
    <row r="167" spans="2:65" s="1" customFormat="1" ht="25.5" customHeight="1" x14ac:dyDescent="0.3">
      <c r="B167" s="145"/>
      <c r="C167" s="146" t="s">
        <v>287</v>
      </c>
      <c r="D167" s="146" t="s">
        <v>207</v>
      </c>
      <c r="E167" s="147" t="s">
        <v>1414</v>
      </c>
      <c r="F167" s="233" t="s">
        <v>1415</v>
      </c>
      <c r="G167" s="233"/>
      <c r="H167" s="233"/>
      <c r="I167" s="233"/>
      <c r="J167" s="148" t="s">
        <v>217</v>
      </c>
      <c r="K167" s="149">
        <v>23</v>
      </c>
      <c r="L167" s="234"/>
      <c r="M167" s="234"/>
      <c r="N167" s="235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 t="shared" ref="W167:W173" si="9">V167*K167</f>
        <v>0</v>
      </c>
      <c r="X167" s="152">
        <v>0</v>
      </c>
      <c r="Y167" s="152">
        <f t="shared" ref="Y167:Y173" si="10">X167*K167</f>
        <v>0</v>
      </c>
      <c r="Z167" s="152">
        <v>0</v>
      </c>
      <c r="AA167" s="153">
        <f t="shared" ref="AA167:AA173" si="11">Z167*K167</f>
        <v>0</v>
      </c>
      <c r="AR167" s="19" t="s">
        <v>337</v>
      </c>
      <c r="AT167" s="19" t="s">
        <v>207</v>
      </c>
      <c r="AU167" s="19" t="s">
        <v>87</v>
      </c>
      <c r="AY167" s="19" t="s">
        <v>206</v>
      </c>
      <c r="BE167" s="154">
        <f t="shared" ref="BE167:BE173" si="12">IF(U167="základná",N167,0)</f>
        <v>0</v>
      </c>
      <c r="BF167" s="154">
        <f t="shared" ref="BF167:BF173" si="13">IF(U167="znížená",N167,0)</f>
        <v>0</v>
      </c>
      <c r="BG167" s="154">
        <f t="shared" ref="BG167:BG173" si="14">IF(U167="zákl. prenesená",N167,0)</f>
        <v>0</v>
      </c>
      <c r="BH167" s="154">
        <f t="shared" ref="BH167:BH173" si="15">IF(U167="zníž. prenesená",N167,0)</f>
        <v>0</v>
      </c>
      <c r="BI167" s="154">
        <f t="shared" ref="BI167:BI173" si="16">IF(U167="nulová",N167,0)</f>
        <v>0</v>
      </c>
      <c r="BJ167" s="19" t="s">
        <v>87</v>
      </c>
      <c r="BK167" s="155">
        <f t="shared" ref="BK167:BK173" si="17">ROUND(L167*K167,3)</f>
        <v>0</v>
      </c>
      <c r="BL167" s="19" t="s">
        <v>337</v>
      </c>
      <c r="BM167" s="19" t="s">
        <v>1483</v>
      </c>
    </row>
    <row r="168" spans="2:65" s="1" customFormat="1" ht="38.25" customHeight="1" x14ac:dyDescent="0.3">
      <c r="B168" s="145"/>
      <c r="C168" s="146" t="s">
        <v>369</v>
      </c>
      <c r="D168" s="146" t="s">
        <v>207</v>
      </c>
      <c r="E168" s="147" t="s">
        <v>1484</v>
      </c>
      <c r="F168" s="233" t="s">
        <v>1485</v>
      </c>
      <c r="G168" s="233"/>
      <c r="H168" s="233"/>
      <c r="I168" s="233"/>
      <c r="J168" s="148" t="s">
        <v>217</v>
      </c>
      <c r="K168" s="149">
        <v>269</v>
      </c>
      <c r="L168" s="234"/>
      <c r="M168" s="234"/>
      <c r="N168" s="235"/>
      <c r="O168" s="235"/>
      <c r="P168" s="235"/>
      <c r="Q168" s="235"/>
      <c r="R168" s="150"/>
      <c r="T168" s="151" t="s">
        <v>5</v>
      </c>
      <c r="U168" s="41" t="s">
        <v>43</v>
      </c>
      <c r="V168" s="152">
        <v>0.34699999999999998</v>
      </c>
      <c r="W168" s="152">
        <f t="shared" si="9"/>
        <v>93.342999999999989</v>
      </c>
      <c r="X168" s="152">
        <v>0</v>
      </c>
      <c r="Y168" s="152">
        <f t="shared" si="10"/>
        <v>0</v>
      </c>
      <c r="Z168" s="152">
        <v>0</v>
      </c>
      <c r="AA168" s="153">
        <f t="shared" si="11"/>
        <v>0</v>
      </c>
      <c r="AR168" s="19" t="s">
        <v>337</v>
      </c>
      <c r="AT168" s="19" t="s">
        <v>207</v>
      </c>
      <c r="AU168" s="19" t="s">
        <v>87</v>
      </c>
      <c r="AY168" s="19" t="s">
        <v>206</v>
      </c>
      <c r="BE168" s="154">
        <f t="shared" si="12"/>
        <v>0</v>
      </c>
      <c r="BF168" s="154">
        <f t="shared" si="13"/>
        <v>0</v>
      </c>
      <c r="BG168" s="154">
        <f t="shared" si="14"/>
        <v>0</v>
      </c>
      <c r="BH168" s="154">
        <f t="shared" si="15"/>
        <v>0</v>
      </c>
      <c r="BI168" s="154">
        <f t="shared" si="16"/>
        <v>0</v>
      </c>
      <c r="BJ168" s="19" t="s">
        <v>87</v>
      </c>
      <c r="BK168" s="155">
        <f t="shared" si="17"/>
        <v>0</v>
      </c>
      <c r="BL168" s="19" t="s">
        <v>337</v>
      </c>
      <c r="BM168" s="19" t="s">
        <v>1486</v>
      </c>
    </row>
    <row r="169" spans="2:65" s="1" customFormat="1" ht="16.5" customHeight="1" x14ac:dyDescent="0.3">
      <c r="B169" s="145"/>
      <c r="C169" s="156" t="s">
        <v>290</v>
      </c>
      <c r="D169" s="156" t="s">
        <v>214</v>
      </c>
      <c r="E169" s="157" t="s">
        <v>1487</v>
      </c>
      <c r="F169" s="236" t="s">
        <v>1488</v>
      </c>
      <c r="G169" s="236"/>
      <c r="H169" s="236"/>
      <c r="I169" s="236"/>
      <c r="J169" s="158" t="s">
        <v>217</v>
      </c>
      <c r="K169" s="159">
        <v>269</v>
      </c>
      <c r="L169" s="237"/>
      <c r="M169" s="237"/>
      <c r="N169" s="238"/>
      <c r="O169" s="235"/>
      <c r="P169" s="235"/>
      <c r="Q169" s="235"/>
      <c r="R169" s="150"/>
      <c r="T169" s="151" t="s">
        <v>5</v>
      </c>
      <c r="U169" s="41" t="s">
        <v>43</v>
      </c>
      <c r="V169" s="152">
        <v>0</v>
      </c>
      <c r="W169" s="152">
        <f t="shared" si="9"/>
        <v>0</v>
      </c>
      <c r="X169" s="152">
        <v>2.0000000000000002E-5</v>
      </c>
      <c r="Y169" s="152">
        <f t="shared" si="10"/>
        <v>5.3800000000000002E-3</v>
      </c>
      <c r="Z169" s="152">
        <v>0</v>
      </c>
      <c r="AA169" s="153">
        <f t="shared" si="11"/>
        <v>0</v>
      </c>
      <c r="AR169" s="19" t="s">
        <v>635</v>
      </c>
      <c r="AT169" s="19" t="s">
        <v>214</v>
      </c>
      <c r="AU169" s="19" t="s">
        <v>87</v>
      </c>
      <c r="AY169" s="19" t="s">
        <v>206</v>
      </c>
      <c r="BE169" s="154">
        <f t="shared" si="12"/>
        <v>0</v>
      </c>
      <c r="BF169" s="154">
        <f t="shared" si="13"/>
        <v>0</v>
      </c>
      <c r="BG169" s="154">
        <f t="shared" si="14"/>
        <v>0</v>
      </c>
      <c r="BH169" s="154">
        <f t="shared" si="15"/>
        <v>0</v>
      </c>
      <c r="BI169" s="154">
        <f t="shared" si="16"/>
        <v>0</v>
      </c>
      <c r="BJ169" s="19" t="s">
        <v>87</v>
      </c>
      <c r="BK169" s="155">
        <f t="shared" si="17"/>
        <v>0</v>
      </c>
      <c r="BL169" s="19" t="s">
        <v>635</v>
      </c>
      <c r="BM169" s="19" t="s">
        <v>1489</v>
      </c>
    </row>
    <row r="170" spans="2:65" s="1" customFormat="1" ht="16.5" customHeight="1" x14ac:dyDescent="0.3">
      <c r="B170" s="145"/>
      <c r="C170" s="156" t="s">
        <v>377</v>
      </c>
      <c r="D170" s="156" t="s">
        <v>214</v>
      </c>
      <c r="E170" s="157" t="s">
        <v>1490</v>
      </c>
      <c r="F170" s="236" t="s">
        <v>1411</v>
      </c>
      <c r="G170" s="236"/>
      <c r="H170" s="236"/>
      <c r="I170" s="236"/>
      <c r="J170" s="158" t="s">
        <v>372</v>
      </c>
      <c r="K170" s="159">
        <v>158</v>
      </c>
      <c r="L170" s="237"/>
      <c r="M170" s="237"/>
      <c r="N170" s="238"/>
      <c r="O170" s="235"/>
      <c r="P170" s="235"/>
      <c r="Q170" s="235"/>
      <c r="R170" s="150"/>
      <c r="T170" s="151" t="s">
        <v>5</v>
      </c>
      <c r="U170" s="41" t="s">
        <v>43</v>
      </c>
      <c r="V170" s="152">
        <v>0</v>
      </c>
      <c r="W170" s="152">
        <f t="shared" si="9"/>
        <v>0</v>
      </c>
      <c r="X170" s="152">
        <v>0</v>
      </c>
      <c r="Y170" s="152">
        <f t="shared" si="10"/>
        <v>0</v>
      </c>
      <c r="Z170" s="152">
        <v>0</v>
      </c>
      <c r="AA170" s="153">
        <f t="shared" si="11"/>
        <v>0</v>
      </c>
      <c r="AR170" s="19" t="s">
        <v>1337</v>
      </c>
      <c r="AT170" s="19" t="s">
        <v>214</v>
      </c>
      <c r="AU170" s="19" t="s">
        <v>87</v>
      </c>
      <c r="AY170" s="19" t="s">
        <v>206</v>
      </c>
      <c r="BE170" s="154">
        <f t="shared" si="12"/>
        <v>0</v>
      </c>
      <c r="BF170" s="154">
        <f t="shared" si="13"/>
        <v>0</v>
      </c>
      <c r="BG170" s="154">
        <f t="shared" si="14"/>
        <v>0</v>
      </c>
      <c r="BH170" s="154">
        <f t="shared" si="15"/>
        <v>0</v>
      </c>
      <c r="BI170" s="154">
        <f t="shared" si="16"/>
        <v>0</v>
      </c>
      <c r="BJ170" s="19" t="s">
        <v>87</v>
      </c>
      <c r="BK170" s="155">
        <f t="shared" si="17"/>
        <v>0</v>
      </c>
      <c r="BL170" s="19" t="s">
        <v>337</v>
      </c>
      <c r="BM170" s="19" t="s">
        <v>1491</v>
      </c>
    </row>
    <row r="171" spans="2:65" s="1" customFormat="1" ht="16.5" customHeight="1" x14ac:dyDescent="0.3">
      <c r="B171" s="145"/>
      <c r="C171" s="156" t="s">
        <v>294</v>
      </c>
      <c r="D171" s="156" t="s">
        <v>214</v>
      </c>
      <c r="E171" s="157" t="s">
        <v>1492</v>
      </c>
      <c r="F171" s="236" t="s">
        <v>1493</v>
      </c>
      <c r="G171" s="236"/>
      <c r="H171" s="236"/>
      <c r="I171" s="236"/>
      <c r="J171" s="158" t="s">
        <v>372</v>
      </c>
      <c r="K171" s="159">
        <v>37</v>
      </c>
      <c r="L171" s="237"/>
      <c r="M171" s="237"/>
      <c r="N171" s="238"/>
      <c r="O171" s="235"/>
      <c r="P171" s="235"/>
      <c r="Q171" s="235"/>
      <c r="R171" s="150"/>
      <c r="T171" s="151" t="s">
        <v>5</v>
      </c>
      <c r="U171" s="41" t="s">
        <v>43</v>
      </c>
      <c r="V171" s="152">
        <v>0</v>
      </c>
      <c r="W171" s="152">
        <f t="shared" si="9"/>
        <v>0</v>
      </c>
      <c r="X171" s="152">
        <v>0</v>
      </c>
      <c r="Y171" s="152">
        <f t="shared" si="10"/>
        <v>0</v>
      </c>
      <c r="Z171" s="152">
        <v>0</v>
      </c>
      <c r="AA171" s="153">
        <f t="shared" si="11"/>
        <v>0</v>
      </c>
      <c r="AR171" s="19" t="s">
        <v>1337</v>
      </c>
      <c r="AT171" s="19" t="s">
        <v>214</v>
      </c>
      <c r="AU171" s="19" t="s">
        <v>87</v>
      </c>
      <c r="AY171" s="19" t="s">
        <v>206</v>
      </c>
      <c r="BE171" s="154">
        <f t="shared" si="12"/>
        <v>0</v>
      </c>
      <c r="BF171" s="154">
        <f t="shared" si="13"/>
        <v>0</v>
      </c>
      <c r="BG171" s="154">
        <f t="shared" si="14"/>
        <v>0</v>
      </c>
      <c r="BH171" s="154">
        <f t="shared" si="15"/>
        <v>0</v>
      </c>
      <c r="BI171" s="154">
        <f t="shared" si="16"/>
        <v>0</v>
      </c>
      <c r="BJ171" s="19" t="s">
        <v>87</v>
      </c>
      <c r="BK171" s="155">
        <f t="shared" si="17"/>
        <v>0</v>
      </c>
      <c r="BL171" s="19" t="s">
        <v>337</v>
      </c>
      <c r="BM171" s="19" t="s">
        <v>1494</v>
      </c>
    </row>
    <row r="172" spans="2:65" s="1" customFormat="1" ht="16.5" customHeight="1" x14ac:dyDescent="0.3">
      <c r="B172" s="145"/>
      <c r="C172" s="156" t="s">
        <v>384</v>
      </c>
      <c r="D172" s="156" t="s">
        <v>214</v>
      </c>
      <c r="E172" s="157" t="s">
        <v>3172</v>
      </c>
      <c r="F172" s="236" t="s">
        <v>1495</v>
      </c>
      <c r="G172" s="236"/>
      <c r="H172" s="236"/>
      <c r="I172" s="236"/>
      <c r="J172" s="158" t="s">
        <v>372</v>
      </c>
      <c r="K172" s="159">
        <v>15</v>
      </c>
      <c r="L172" s="237"/>
      <c r="M172" s="237"/>
      <c r="N172" s="238"/>
      <c r="O172" s="235"/>
      <c r="P172" s="235"/>
      <c r="Q172" s="235"/>
      <c r="R172" s="150"/>
      <c r="T172" s="151" t="s">
        <v>5</v>
      </c>
      <c r="U172" s="41" t="s">
        <v>43</v>
      </c>
      <c r="V172" s="152">
        <v>0</v>
      </c>
      <c r="W172" s="152">
        <f t="shared" si="9"/>
        <v>0</v>
      </c>
      <c r="X172" s="152">
        <v>0</v>
      </c>
      <c r="Y172" s="152">
        <f t="shared" si="10"/>
        <v>0</v>
      </c>
      <c r="Z172" s="152">
        <v>0</v>
      </c>
      <c r="AA172" s="153">
        <f t="shared" si="11"/>
        <v>0</v>
      </c>
      <c r="AR172" s="19" t="s">
        <v>218</v>
      </c>
      <c r="AT172" s="19" t="s">
        <v>214</v>
      </c>
      <c r="AU172" s="19" t="s">
        <v>87</v>
      </c>
      <c r="AY172" s="19" t="s">
        <v>206</v>
      </c>
      <c r="BE172" s="154">
        <f t="shared" si="12"/>
        <v>0</v>
      </c>
      <c r="BF172" s="154">
        <f t="shared" si="13"/>
        <v>0</v>
      </c>
      <c r="BG172" s="154">
        <f t="shared" si="14"/>
        <v>0</v>
      </c>
      <c r="BH172" s="154">
        <f t="shared" si="15"/>
        <v>0</v>
      </c>
      <c r="BI172" s="154">
        <f t="shared" si="16"/>
        <v>0</v>
      </c>
      <c r="BJ172" s="19" t="s">
        <v>87</v>
      </c>
      <c r="BK172" s="155">
        <f t="shared" si="17"/>
        <v>0</v>
      </c>
      <c r="BL172" s="19" t="s">
        <v>96</v>
      </c>
      <c r="BM172" s="19" t="s">
        <v>1496</v>
      </c>
    </row>
    <row r="173" spans="2:65" s="1" customFormat="1" ht="16.5" customHeight="1" x14ac:dyDescent="0.3">
      <c r="B173" s="145"/>
      <c r="C173" s="156" t="s">
        <v>297</v>
      </c>
      <c r="D173" s="156" t="s">
        <v>214</v>
      </c>
      <c r="E173" s="157" t="s">
        <v>1497</v>
      </c>
      <c r="F173" s="236" t="s">
        <v>1498</v>
      </c>
      <c r="G173" s="236"/>
      <c r="H173" s="236"/>
      <c r="I173" s="236"/>
      <c r="J173" s="158" t="s">
        <v>372</v>
      </c>
      <c r="K173" s="159">
        <v>32</v>
      </c>
      <c r="L173" s="237"/>
      <c r="M173" s="237"/>
      <c r="N173" s="238"/>
      <c r="O173" s="235"/>
      <c r="P173" s="235"/>
      <c r="Q173" s="235"/>
      <c r="R173" s="150"/>
      <c r="T173" s="151" t="s">
        <v>5</v>
      </c>
      <c r="U173" s="41" t="s">
        <v>43</v>
      </c>
      <c r="V173" s="152">
        <v>0</v>
      </c>
      <c r="W173" s="152">
        <f t="shared" si="9"/>
        <v>0</v>
      </c>
      <c r="X173" s="152">
        <v>0</v>
      </c>
      <c r="Y173" s="152">
        <f t="shared" si="10"/>
        <v>0</v>
      </c>
      <c r="Z173" s="152">
        <v>0</v>
      </c>
      <c r="AA173" s="153">
        <f t="shared" si="11"/>
        <v>0</v>
      </c>
      <c r="AR173" s="19" t="s">
        <v>1337</v>
      </c>
      <c r="AT173" s="19" t="s">
        <v>214</v>
      </c>
      <c r="AU173" s="19" t="s">
        <v>87</v>
      </c>
      <c r="AY173" s="19" t="s">
        <v>206</v>
      </c>
      <c r="BE173" s="154">
        <f t="shared" si="12"/>
        <v>0</v>
      </c>
      <c r="BF173" s="154">
        <f t="shared" si="13"/>
        <v>0</v>
      </c>
      <c r="BG173" s="154">
        <f t="shared" si="14"/>
        <v>0</v>
      </c>
      <c r="BH173" s="154">
        <f t="shared" si="15"/>
        <v>0</v>
      </c>
      <c r="BI173" s="154">
        <f t="shared" si="16"/>
        <v>0</v>
      </c>
      <c r="BJ173" s="19" t="s">
        <v>87</v>
      </c>
      <c r="BK173" s="155">
        <f t="shared" si="17"/>
        <v>0</v>
      </c>
      <c r="BL173" s="19" t="s">
        <v>337</v>
      </c>
      <c r="BM173" s="19" t="s">
        <v>1499</v>
      </c>
    </row>
    <row r="174" spans="2:65" s="10" customFormat="1" ht="29.85" customHeight="1" x14ac:dyDescent="0.3">
      <c r="B174" s="134"/>
      <c r="C174" s="135"/>
      <c r="D174" s="144" t="s">
        <v>1401</v>
      </c>
      <c r="E174" s="144"/>
      <c r="F174" s="144"/>
      <c r="G174" s="144"/>
      <c r="H174" s="144"/>
      <c r="I174" s="144"/>
      <c r="J174" s="144"/>
      <c r="K174" s="144"/>
      <c r="L174" s="144"/>
      <c r="M174" s="144"/>
      <c r="N174" s="240"/>
      <c r="O174" s="239"/>
      <c r="P174" s="239"/>
      <c r="Q174" s="239"/>
      <c r="R174" s="137"/>
      <c r="T174" s="138"/>
      <c r="U174" s="135"/>
      <c r="V174" s="135"/>
      <c r="W174" s="139">
        <f>SUM(W175:W189)</f>
        <v>702.56679999999994</v>
      </c>
      <c r="X174" s="135"/>
      <c r="Y174" s="139">
        <f>SUM(Y175:Y189)</f>
        <v>0</v>
      </c>
      <c r="Z174" s="135"/>
      <c r="AA174" s="140">
        <f>SUM(AA175:AA189)</f>
        <v>0</v>
      </c>
      <c r="AR174" s="141" t="s">
        <v>91</v>
      </c>
      <c r="AT174" s="142" t="s">
        <v>75</v>
      </c>
      <c r="AU174" s="142" t="s">
        <v>83</v>
      </c>
      <c r="AY174" s="141" t="s">
        <v>206</v>
      </c>
      <c r="BK174" s="143">
        <f>SUM(BK175:BK189)</f>
        <v>0</v>
      </c>
    </row>
    <row r="175" spans="2:65" s="1" customFormat="1" ht="25.5" customHeight="1" x14ac:dyDescent="0.3">
      <c r="B175" s="145"/>
      <c r="C175" s="146" t="s">
        <v>391</v>
      </c>
      <c r="D175" s="146" t="s">
        <v>207</v>
      </c>
      <c r="E175" s="147" t="s">
        <v>1500</v>
      </c>
      <c r="F175" s="233" t="s">
        <v>1501</v>
      </c>
      <c r="G175" s="233"/>
      <c r="H175" s="233"/>
      <c r="I175" s="233"/>
      <c r="J175" s="148" t="s">
        <v>1502</v>
      </c>
      <c r="K175" s="149">
        <v>0.1</v>
      </c>
      <c r="L175" s="234"/>
      <c r="M175" s="234"/>
      <c r="N175" s="235"/>
      <c r="O175" s="235"/>
      <c r="P175" s="235"/>
      <c r="Q175" s="235"/>
      <c r="R175" s="150"/>
      <c r="T175" s="151" t="s">
        <v>5</v>
      </c>
      <c r="U175" s="41" t="s">
        <v>43</v>
      </c>
      <c r="V175" s="152">
        <v>0</v>
      </c>
      <c r="W175" s="152">
        <f t="shared" ref="W175:W189" si="18">V175*K175</f>
        <v>0</v>
      </c>
      <c r="X175" s="152">
        <v>0</v>
      </c>
      <c r="Y175" s="152">
        <f t="shared" ref="Y175:Y189" si="19">X175*K175</f>
        <v>0</v>
      </c>
      <c r="Z175" s="152">
        <v>0</v>
      </c>
      <c r="AA175" s="153">
        <f t="shared" ref="AA175:AA189" si="20">Z175*K175</f>
        <v>0</v>
      </c>
      <c r="AR175" s="19" t="s">
        <v>337</v>
      </c>
      <c r="AT175" s="19" t="s">
        <v>207</v>
      </c>
      <c r="AU175" s="19" t="s">
        <v>87</v>
      </c>
      <c r="AY175" s="19" t="s">
        <v>206</v>
      </c>
      <c r="BE175" s="154">
        <f t="shared" ref="BE175:BE189" si="21">IF(U175="základná",N175,0)</f>
        <v>0</v>
      </c>
      <c r="BF175" s="154">
        <f t="shared" ref="BF175:BF189" si="22">IF(U175="znížená",N175,0)</f>
        <v>0</v>
      </c>
      <c r="BG175" s="154">
        <f t="shared" ref="BG175:BG189" si="23">IF(U175="zákl. prenesená",N175,0)</f>
        <v>0</v>
      </c>
      <c r="BH175" s="154">
        <f t="shared" ref="BH175:BH189" si="24">IF(U175="zníž. prenesená",N175,0)</f>
        <v>0</v>
      </c>
      <c r="BI175" s="154">
        <f t="shared" ref="BI175:BI189" si="25">IF(U175="nulová",N175,0)</f>
        <v>0</v>
      </c>
      <c r="BJ175" s="19" t="s">
        <v>87</v>
      </c>
      <c r="BK175" s="155">
        <f t="shared" ref="BK175:BK189" si="26">ROUND(L175*K175,3)</f>
        <v>0</v>
      </c>
      <c r="BL175" s="19" t="s">
        <v>337</v>
      </c>
      <c r="BM175" s="19" t="s">
        <v>287</v>
      </c>
    </row>
    <row r="176" spans="2:65" s="1" customFormat="1" ht="25.5" customHeight="1" x14ac:dyDescent="0.3">
      <c r="B176" s="145"/>
      <c r="C176" s="156" t="s">
        <v>301</v>
      </c>
      <c r="D176" s="156" t="s">
        <v>214</v>
      </c>
      <c r="E176" s="157" t="s">
        <v>1503</v>
      </c>
      <c r="F176" s="236" t="s">
        <v>1504</v>
      </c>
      <c r="G176" s="236"/>
      <c r="H176" s="236"/>
      <c r="I176" s="236"/>
      <c r="J176" s="158" t="s">
        <v>950</v>
      </c>
      <c r="K176" s="159">
        <v>0.05</v>
      </c>
      <c r="L176" s="237"/>
      <c r="M176" s="237"/>
      <c r="N176" s="238"/>
      <c r="O176" s="235"/>
      <c r="P176" s="235"/>
      <c r="Q176" s="235"/>
      <c r="R176" s="150"/>
      <c r="T176" s="151" t="s">
        <v>5</v>
      </c>
      <c r="U176" s="41" t="s">
        <v>43</v>
      </c>
      <c r="V176" s="152">
        <v>0</v>
      </c>
      <c r="W176" s="152">
        <f t="shared" si="18"/>
        <v>0</v>
      </c>
      <c r="X176" s="152">
        <v>0</v>
      </c>
      <c r="Y176" s="152">
        <f t="shared" si="19"/>
        <v>0</v>
      </c>
      <c r="Z176" s="152">
        <v>0</v>
      </c>
      <c r="AA176" s="153">
        <f t="shared" si="20"/>
        <v>0</v>
      </c>
      <c r="AR176" s="19" t="s">
        <v>1337</v>
      </c>
      <c r="AT176" s="19" t="s">
        <v>214</v>
      </c>
      <c r="AU176" s="19" t="s">
        <v>87</v>
      </c>
      <c r="AY176" s="19" t="s">
        <v>206</v>
      </c>
      <c r="BE176" s="154">
        <f t="shared" si="21"/>
        <v>0</v>
      </c>
      <c r="BF176" s="154">
        <f t="shared" si="22"/>
        <v>0</v>
      </c>
      <c r="BG176" s="154">
        <f t="shared" si="23"/>
        <v>0</v>
      </c>
      <c r="BH176" s="154">
        <f t="shared" si="24"/>
        <v>0</v>
      </c>
      <c r="BI176" s="154">
        <f t="shared" si="25"/>
        <v>0</v>
      </c>
      <c r="BJ176" s="19" t="s">
        <v>87</v>
      </c>
      <c r="BK176" s="155">
        <f t="shared" si="26"/>
        <v>0</v>
      </c>
      <c r="BL176" s="19" t="s">
        <v>337</v>
      </c>
      <c r="BM176" s="19" t="s">
        <v>369</v>
      </c>
    </row>
    <row r="177" spans="2:65" s="1" customFormat="1" ht="25.5" customHeight="1" x14ac:dyDescent="0.3">
      <c r="B177" s="145"/>
      <c r="C177" s="156" t="s">
        <v>398</v>
      </c>
      <c r="D177" s="156" t="s">
        <v>214</v>
      </c>
      <c r="E177" s="157" t="s">
        <v>1505</v>
      </c>
      <c r="F177" s="236" t="s">
        <v>1506</v>
      </c>
      <c r="G177" s="236"/>
      <c r="H177" s="236"/>
      <c r="I177" s="236"/>
      <c r="J177" s="158" t="s">
        <v>950</v>
      </c>
      <c r="K177" s="159">
        <v>0.05</v>
      </c>
      <c r="L177" s="237"/>
      <c r="M177" s="237"/>
      <c r="N177" s="238"/>
      <c r="O177" s="235"/>
      <c r="P177" s="235"/>
      <c r="Q177" s="235"/>
      <c r="R177" s="150"/>
      <c r="T177" s="151" t="s">
        <v>5</v>
      </c>
      <c r="U177" s="41" t="s">
        <v>43</v>
      </c>
      <c r="V177" s="152">
        <v>0</v>
      </c>
      <c r="W177" s="152">
        <f t="shared" si="18"/>
        <v>0</v>
      </c>
      <c r="X177" s="152">
        <v>0</v>
      </c>
      <c r="Y177" s="152">
        <f t="shared" si="19"/>
        <v>0</v>
      </c>
      <c r="Z177" s="152">
        <v>0</v>
      </c>
      <c r="AA177" s="153">
        <f t="shared" si="20"/>
        <v>0</v>
      </c>
      <c r="AR177" s="19" t="s">
        <v>1337</v>
      </c>
      <c r="AT177" s="19" t="s">
        <v>214</v>
      </c>
      <c r="AU177" s="19" t="s">
        <v>87</v>
      </c>
      <c r="AY177" s="19" t="s">
        <v>206</v>
      </c>
      <c r="BE177" s="154">
        <f t="shared" si="21"/>
        <v>0</v>
      </c>
      <c r="BF177" s="154">
        <f t="shared" si="22"/>
        <v>0</v>
      </c>
      <c r="BG177" s="154">
        <f t="shared" si="23"/>
        <v>0</v>
      </c>
      <c r="BH177" s="154">
        <f t="shared" si="24"/>
        <v>0</v>
      </c>
      <c r="BI177" s="154">
        <f t="shared" si="25"/>
        <v>0</v>
      </c>
      <c r="BJ177" s="19" t="s">
        <v>87</v>
      </c>
      <c r="BK177" s="155">
        <f t="shared" si="26"/>
        <v>0</v>
      </c>
      <c r="BL177" s="19" t="s">
        <v>337</v>
      </c>
      <c r="BM177" s="19" t="s">
        <v>290</v>
      </c>
    </row>
    <row r="178" spans="2:65" s="1" customFormat="1" ht="16.5" customHeight="1" x14ac:dyDescent="0.3">
      <c r="B178" s="145"/>
      <c r="C178" s="156" t="s">
        <v>304</v>
      </c>
      <c r="D178" s="156" t="s">
        <v>214</v>
      </c>
      <c r="E178" s="157" t="s">
        <v>1507</v>
      </c>
      <c r="F178" s="236" t="s">
        <v>1508</v>
      </c>
      <c r="G178" s="236"/>
      <c r="H178" s="236"/>
      <c r="I178" s="236"/>
      <c r="J178" s="158" t="s">
        <v>372</v>
      </c>
      <c r="K178" s="159">
        <v>1</v>
      </c>
      <c r="L178" s="237"/>
      <c r="M178" s="237"/>
      <c r="N178" s="238"/>
      <c r="O178" s="235"/>
      <c r="P178" s="235"/>
      <c r="Q178" s="235"/>
      <c r="R178" s="150"/>
      <c r="T178" s="151" t="s">
        <v>5</v>
      </c>
      <c r="U178" s="41" t="s">
        <v>43</v>
      </c>
      <c r="V178" s="152">
        <v>0</v>
      </c>
      <c r="W178" s="152">
        <f t="shared" si="18"/>
        <v>0</v>
      </c>
      <c r="X178" s="152">
        <v>0</v>
      </c>
      <c r="Y178" s="152">
        <f t="shared" si="19"/>
        <v>0</v>
      </c>
      <c r="Z178" s="152">
        <v>0</v>
      </c>
      <c r="AA178" s="153">
        <f t="shared" si="20"/>
        <v>0</v>
      </c>
      <c r="AR178" s="19" t="s">
        <v>1337</v>
      </c>
      <c r="AT178" s="19" t="s">
        <v>214</v>
      </c>
      <c r="AU178" s="19" t="s">
        <v>87</v>
      </c>
      <c r="AY178" s="19" t="s">
        <v>206</v>
      </c>
      <c r="BE178" s="154">
        <f t="shared" si="21"/>
        <v>0</v>
      </c>
      <c r="BF178" s="154">
        <f t="shared" si="22"/>
        <v>0</v>
      </c>
      <c r="BG178" s="154">
        <f t="shared" si="23"/>
        <v>0</v>
      </c>
      <c r="BH178" s="154">
        <f t="shared" si="24"/>
        <v>0</v>
      </c>
      <c r="BI178" s="154">
        <f t="shared" si="25"/>
        <v>0</v>
      </c>
      <c r="BJ178" s="19" t="s">
        <v>87</v>
      </c>
      <c r="BK178" s="155">
        <f t="shared" si="26"/>
        <v>0</v>
      </c>
      <c r="BL178" s="19" t="s">
        <v>337</v>
      </c>
      <c r="BM178" s="19" t="s">
        <v>377</v>
      </c>
    </row>
    <row r="179" spans="2:65" s="1" customFormat="1" ht="25.5" customHeight="1" x14ac:dyDescent="0.3">
      <c r="B179" s="145"/>
      <c r="C179" s="156" t="s">
        <v>405</v>
      </c>
      <c r="D179" s="156" t="s">
        <v>214</v>
      </c>
      <c r="E179" s="157" t="s">
        <v>1509</v>
      </c>
      <c r="F179" s="236" t="s">
        <v>1510</v>
      </c>
      <c r="G179" s="236"/>
      <c r="H179" s="236"/>
      <c r="I179" s="236"/>
      <c r="J179" s="158" t="s">
        <v>372</v>
      </c>
      <c r="K179" s="159">
        <v>1</v>
      </c>
      <c r="L179" s="237"/>
      <c r="M179" s="237"/>
      <c r="N179" s="238"/>
      <c r="O179" s="235"/>
      <c r="P179" s="235"/>
      <c r="Q179" s="235"/>
      <c r="R179" s="150"/>
      <c r="T179" s="151" t="s">
        <v>5</v>
      </c>
      <c r="U179" s="41" t="s">
        <v>43</v>
      </c>
      <c r="V179" s="152">
        <v>0</v>
      </c>
      <c r="W179" s="152">
        <f t="shared" si="18"/>
        <v>0</v>
      </c>
      <c r="X179" s="152">
        <v>0</v>
      </c>
      <c r="Y179" s="152">
        <f t="shared" si="19"/>
        <v>0</v>
      </c>
      <c r="Z179" s="152">
        <v>0</v>
      </c>
      <c r="AA179" s="153">
        <f t="shared" si="20"/>
        <v>0</v>
      </c>
      <c r="AR179" s="19" t="s">
        <v>1337</v>
      </c>
      <c r="AT179" s="19" t="s">
        <v>214</v>
      </c>
      <c r="AU179" s="19" t="s">
        <v>87</v>
      </c>
      <c r="AY179" s="19" t="s">
        <v>206</v>
      </c>
      <c r="BE179" s="154">
        <f t="shared" si="21"/>
        <v>0</v>
      </c>
      <c r="BF179" s="154">
        <f t="shared" si="22"/>
        <v>0</v>
      </c>
      <c r="BG179" s="154">
        <f t="shared" si="23"/>
        <v>0</v>
      </c>
      <c r="BH179" s="154">
        <f t="shared" si="24"/>
        <v>0</v>
      </c>
      <c r="BI179" s="154">
        <f t="shared" si="25"/>
        <v>0</v>
      </c>
      <c r="BJ179" s="19" t="s">
        <v>87</v>
      </c>
      <c r="BK179" s="155">
        <f t="shared" si="26"/>
        <v>0</v>
      </c>
      <c r="BL179" s="19" t="s">
        <v>337</v>
      </c>
      <c r="BM179" s="19" t="s">
        <v>294</v>
      </c>
    </row>
    <row r="180" spans="2:65" s="1" customFormat="1" ht="38.25" customHeight="1" x14ac:dyDescent="0.3">
      <c r="B180" s="145"/>
      <c r="C180" s="146" t="s">
        <v>308</v>
      </c>
      <c r="D180" s="146" t="s">
        <v>207</v>
      </c>
      <c r="E180" s="147" t="s">
        <v>1511</v>
      </c>
      <c r="F180" s="233" t="s">
        <v>1512</v>
      </c>
      <c r="G180" s="233"/>
      <c r="H180" s="233"/>
      <c r="I180" s="233"/>
      <c r="J180" s="148" t="s">
        <v>372</v>
      </c>
      <c r="K180" s="149">
        <v>11</v>
      </c>
      <c r="L180" s="234"/>
      <c r="M180" s="234"/>
      <c r="N180" s="235"/>
      <c r="O180" s="235"/>
      <c r="P180" s="235"/>
      <c r="Q180" s="235"/>
      <c r="R180" s="150"/>
      <c r="T180" s="151" t="s">
        <v>5</v>
      </c>
      <c r="U180" s="41" t="s">
        <v>43</v>
      </c>
      <c r="V180" s="152">
        <v>0</v>
      </c>
      <c r="W180" s="152">
        <f t="shared" si="18"/>
        <v>0</v>
      </c>
      <c r="X180" s="152">
        <v>0</v>
      </c>
      <c r="Y180" s="152">
        <f t="shared" si="19"/>
        <v>0</v>
      </c>
      <c r="Z180" s="152">
        <v>0</v>
      </c>
      <c r="AA180" s="153">
        <f t="shared" si="20"/>
        <v>0</v>
      </c>
      <c r="AR180" s="19" t="s">
        <v>337</v>
      </c>
      <c r="AT180" s="19" t="s">
        <v>207</v>
      </c>
      <c r="AU180" s="19" t="s">
        <v>87</v>
      </c>
      <c r="AY180" s="19" t="s">
        <v>206</v>
      </c>
      <c r="BE180" s="154">
        <f t="shared" si="21"/>
        <v>0</v>
      </c>
      <c r="BF180" s="154">
        <f t="shared" si="22"/>
        <v>0</v>
      </c>
      <c r="BG180" s="154">
        <f t="shared" si="23"/>
        <v>0</v>
      </c>
      <c r="BH180" s="154">
        <f t="shared" si="24"/>
        <v>0</v>
      </c>
      <c r="BI180" s="154">
        <f t="shared" si="25"/>
        <v>0</v>
      </c>
      <c r="BJ180" s="19" t="s">
        <v>87</v>
      </c>
      <c r="BK180" s="155">
        <f t="shared" si="26"/>
        <v>0</v>
      </c>
      <c r="BL180" s="19" t="s">
        <v>337</v>
      </c>
      <c r="BM180" s="19" t="s">
        <v>384</v>
      </c>
    </row>
    <row r="181" spans="2:65" s="1" customFormat="1" ht="25.5" customHeight="1" x14ac:dyDescent="0.3">
      <c r="B181" s="145"/>
      <c r="C181" s="146" t="s">
        <v>413</v>
      </c>
      <c r="D181" s="146" t="s">
        <v>207</v>
      </c>
      <c r="E181" s="147" t="s">
        <v>1513</v>
      </c>
      <c r="F181" s="233" t="s">
        <v>1514</v>
      </c>
      <c r="G181" s="233"/>
      <c r="H181" s="233"/>
      <c r="I181" s="233"/>
      <c r="J181" s="148" t="s">
        <v>217</v>
      </c>
      <c r="K181" s="149">
        <v>70</v>
      </c>
      <c r="L181" s="234"/>
      <c r="M181" s="234"/>
      <c r="N181" s="235"/>
      <c r="O181" s="235"/>
      <c r="P181" s="235"/>
      <c r="Q181" s="235"/>
      <c r="R181" s="150"/>
      <c r="T181" s="151" t="s">
        <v>5</v>
      </c>
      <c r="U181" s="41" t="s">
        <v>43</v>
      </c>
      <c r="V181" s="152">
        <v>0</v>
      </c>
      <c r="W181" s="152">
        <f t="shared" si="18"/>
        <v>0</v>
      </c>
      <c r="X181" s="152">
        <v>0</v>
      </c>
      <c r="Y181" s="152">
        <f t="shared" si="19"/>
        <v>0</v>
      </c>
      <c r="Z181" s="152">
        <v>0</v>
      </c>
      <c r="AA181" s="153">
        <f t="shared" si="20"/>
        <v>0</v>
      </c>
      <c r="AR181" s="19" t="s">
        <v>337</v>
      </c>
      <c r="AT181" s="19" t="s">
        <v>207</v>
      </c>
      <c r="AU181" s="19" t="s">
        <v>87</v>
      </c>
      <c r="AY181" s="19" t="s">
        <v>206</v>
      </c>
      <c r="BE181" s="154">
        <f t="shared" si="21"/>
        <v>0</v>
      </c>
      <c r="BF181" s="154">
        <f t="shared" si="22"/>
        <v>0</v>
      </c>
      <c r="BG181" s="154">
        <f t="shared" si="23"/>
        <v>0</v>
      </c>
      <c r="BH181" s="154">
        <f t="shared" si="24"/>
        <v>0</v>
      </c>
      <c r="BI181" s="154">
        <f t="shared" si="25"/>
        <v>0</v>
      </c>
      <c r="BJ181" s="19" t="s">
        <v>87</v>
      </c>
      <c r="BK181" s="155">
        <f t="shared" si="26"/>
        <v>0</v>
      </c>
      <c r="BL181" s="19" t="s">
        <v>337</v>
      </c>
      <c r="BM181" s="19" t="s">
        <v>297</v>
      </c>
    </row>
    <row r="182" spans="2:65" s="1" customFormat="1" ht="25.5" customHeight="1" x14ac:dyDescent="0.3">
      <c r="B182" s="145"/>
      <c r="C182" s="146" t="s">
        <v>330</v>
      </c>
      <c r="D182" s="146" t="s">
        <v>207</v>
      </c>
      <c r="E182" s="147" t="s">
        <v>1515</v>
      </c>
      <c r="F182" s="233" t="s">
        <v>1516</v>
      </c>
      <c r="G182" s="233"/>
      <c r="H182" s="233"/>
      <c r="I182" s="233"/>
      <c r="J182" s="148" t="s">
        <v>217</v>
      </c>
      <c r="K182" s="149">
        <v>494</v>
      </c>
      <c r="L182" s="234"/>
      <c r="M182" s="234"/>
      <c r="N182" s="235"/>
      <c r="O182" s="235"/>
      <c r="P182" s="235"/>
      <c r="Q182" s="235"/>
      <c r="R182" s="150"/>
      <c r="T182" s="151" t="s">
        <v>5</v>
      </c>
      <c r="U182" s="41" t="s">
        <v>43</v>
      </c>
      <c r="V182" s="152">
        <v>1.4221999999999999</v>
      </c>
      <c r="W182" s="152">
        <f t="shared" si="18"/>
        <v>702.56679999999994</v>
      </c>
      <c r="X182" s="152">
        <v>0</v>
      </c>
      <c r="Y182" s="152">
        <f t="shared" si="19"/>
        <v>0</v>
      </c>
      <c r="Z182" s="152">
        <v>0</v>
      </c>
      <c r="AA182" s="153">
        <f t="shared" si="20"/>
        <v>0</v>
      </c>
      <c r="AR182" s="19" t="s">
        <v>337</v>
      </c>
      <c r="AT182" s="19" t="s">
        <v>207</v>
      </c>
      <c r="AU182" s="19" t="s">
        <v>87</v>
      </c>
      <c r="AY182" s="19" t="s">
        <v>206</v>
      </c>
      <c r="BE182" s="154">
        <f t="shared" si="21"/>
        <v>0</v>
      </c>
      <c r="BF182" s="154">
        <f t="shared" si="22"/>
        <v>0</v>
      </c>
      <c r="BG182" s="154">
        <f t="shared" si="23"/>
        <v>0</v>
      </c>
      <c r="BH182" s="154">
        <f t="shared" si="24"/>
        <v>0</v>
      </c>
      <c r="BI182" s="154">
        <f t="shared" si="25"/>
        <v>0</v>
      </c>
      <c r="BJ182" s="19" t="s">
        <v>87</v>
      </c>
      <c r="BK182" s="155">
        <f t="shared" si="26"/>
        <v>0</v>
      </c>
      <c r="BL182" s="19" t="s">
        <v>337</v>
      </c>
      <c r="BM182" s="19" t="s">
        <v>1517</v>
      </c>
    </row>
    <row r="183" spans="2:65" s="1" customFormat="1" ht="38.25" customHeight="1" x14ac:dyDescent="0.3">
      <c r="B183" s="145"/>
      <c r="C183" s="146" t="s">
        <v>420</v>
      </c>
      <c r="D183" s="146" t="s">
        <v>207</v>
      </c>
      <c r="E183" s="147" t="s">
        <v>1518</v>
      </c>
      <c r="F183" s="233" t="s">
        <v>1519</v>
      </c>
      <c r="G183" s="233"/>
      <c r="H183" s="233"/>
      <c r="I183" s="233"/>
      <c r="J183" s="148" t="s">
        <v>217</v>
      </c>
      <c r="K183" s="149">
        <v>20</v>
      </c>
      <c r="L183" s="234"/>
      <c r="M183" s="234"/>
      <c r="N183" s="235"/>
      <c r="O183" s="235"/>
      <c r="P183" s="235"/>
      <c r="Q183" s="235"/>
      <c r="R183" s="150"/>
      <c r="T183" s="151" t="s">
        <v>5</v>
      </c>
      <c r="U183" s="41" t="s">
        <v>43</v>
      </c>
      <c r="V183" s="152">
        <v>0</v>
      </c>
      <c r="W183" s="152">
        <f t="shared" si="18"/>
        <v>0</v>
      </c>
      <c r="X183" s="152">
        <v>0</v>
      </c>
      <c r="Y183" s="152">
        <f t="shared" si="19"/>
        <v>0</v>
      </c>
      <c r="Z183" s="152">
        <v>0</v>
      </c>
      <c r="AA183" s="153">
        <f t="shared" si="20"/>
        <v>0</v>
      </c>
      <c r="AR183" s="19" t="s">
        <v>337</v>
      </c>
      <c r="AT183" s="19" t="s">
        <v>207</v>
      </c>
      <c r="AU183" s="19" t="s">
        <v>87</v>
      </c>
      <c r="AY183" s="19" t="s">
        <v>206</v>
      </c>
      <c r="BE183" s="154">
        <f t="shared" si="21"/>
        <v>0</v>
      </c>
      <c r="BF183" s="154">
        <f t="shared" si="22"/>
        <v>0</v>
      </c>
      <c r="BG183" s="154">
        <f t="shared" si="23"/>
        <v>0</v>
      </c>
      <c r="BH183" s="154">
        <f t="shared" si="24"/>
        <v>0</v>
      </c>
      <c r="BI183" s="154">
        <f t="shared" si="25"/>
        <v>0</v>
      </c>
      <c r="BJ183" s="19" t="s">
        <v>87</v>
      </c>
      <c r="BK183" s="155">
        <f t="shared" si="26"/>
        <v>0</v>
      </c>
      <c r="BL183" s="19" t="s">
        <v>337</v>
      </c>
      <c r="BM183" s="19" t="s">
        <v>391</v>
      </c>
    </row>
    <row r="184" spans="2:65" s="1" customFormat="1" ht="25.5" customHeight="1" x14ac:dyDescent="0.3">
      <c r="B184" s="145"/>
      <c r="C184" s="156" t="s">
        <v>333</v>
      </c>
      <c r="D184" s="156" t="s">
        <v>214</v>
      </c>
      <c r="E184" s="157" t="s">
        <v>1520</v>
      </c>
      <c r="F184" s="236" t="s">
        <v>1521</v>
      </c>
      <c r="G184" s="236"/>
      <c r="H184" s="236"/>
      <c r="I184" s="236"/>
      <c r="J184" s="158" t="s">
        <v>372</v>
      </c>
      <c r="K184" s="159">
        <v>20</v>
      </c>
      <c r="L184" s="237"/>
      <c r="M184" s="237"/>
      <c r="N184" s="238"/>
      <c r="O184" s="235"/>
      <c r="P184" s="235"/>
      <c r="Q184" s="235"/>
      <c r="R184" s="150"/>
      <c r="T184" s="151" t="s">
        <v>5</v>
      </c>
      <c r="U184" s="41" t="s">
        <v>43</v>
      </c>
      <c r="V184" s="152">
        <v>0</v>
      </c>
      <c r="W184" s="152">
        <f t="shared" si="18"/>
        <v>0</v>
      </c>
      <c r="X184" s="152">
        <v>0</v>
      </c>
      <c r="Y184" s="152">
        <f t="shared" si="19"/>
        <v>0</v>
      </c>
      <c r="Z184" s="152">
        <v>0</v>
      </c>
      <c r="AA184" s="153">
        <f t="shared" si="20"/>
        <v>0</v>
      </c>
      <c r="AR184" s="19" t="s">
        <v>1337</v>
      </c>
      <c r="AT184" s="19" t="s">
        <v>214</v>
      </c>
      <c r="AU184" s="19" t="s">
        <v>87</v>
      </c>
      <c r="AY184" s="19" t="s">
        <v>206</v>
      </c>
      <c r="BE184" s="154">
        <f t="shared" si="21"/>
        <v>0</v>
      </c>
      <c r="BF184" s="154">
        <f t="shared" si="22"/>
        <v>0</v>
      </c>
      <c r="BG184" s="154">
        <f t="shared" si="23"/>
        <v>0</v>
      </c>
      <c r="BH184" s="154">
        <f t="shared" si="24"/>
        <v>0</v>
      </c>
      <c r="BI184" s="154">
        <f t="shared" si="25"/>
        <v>0</v>
      </c>
      <c r="BJ184" s="19" t="s">
        <v>87</v>
      </c>
      <c r="BK184" s="155">
        <f t="shared" si="26"/>
        <v>0</v>
      </c>
      <c r="BL184" s="19" t="s">
        <v>337</v>
      </c>
      <c r="BM184" s="19" t="s">
        <v>301</v>
      </c>
    </row>
    <row r="185" spans="2:65" s="1" customFormat="1" ht="38.25" customHeight="1" x14ac:dyDescent="0.3">
      <c r="B185" s="145"/>
      <c r="C185" s="146" t="s">
        <v>427</v>
      </c>
      <c r="D185" s="146" t="s">
        <v>207</v>
      </c>
      <c r="E185" s="147" t="s">
        <v>1522</v>
      </c>
      <c r="F185" s="233" t="s">
        <v>1523</v>
      </c>
      <c r="G185" s="233"/>
      <c r="H185" s="233"/>
      <c r="I185" s="233"/>
      <c r="J185" s="148" t="s">
        <v>217</v>
      </c>
      <c r="K185" s="149">
        <v>70</v>
      </c>
      <c r="L185" s="234"/>
      <c r="M185" s="234"/>
      <c r="N185" s="235"/>
      <c r="O185" s="235"/>
      <c r="P185" s="235"/>
      <c r="Q185" s="235"/>
      <c r="R185" s="150"/>
      <c r="T185" s="151" t="s">
        <v>5</v>
      </c>
      <c r="U185" s="41" t="s">
        <v>43</v>
      </c>
      <c r="V185" s="152">
        <v>0</v>
      </c>
      <c r="W185" s="152">
        <f t="shared" si="18"/>
        <v>0</v>
      </c>
      <c r="X185" s="152">
        <v>0</v>
      </c>
      <c r="Y185" s="152">
        <f t="shared" si="19"/>
        <v>0</v>
      </c>
      <c r="Z185" s="152">
        <v>0</v>
      </c>
      <c r="AA185" s="153">
        <f t="shared" si="20"/>
        <v>0</v>
      </c>
      <c r="AR185" s="19" t="s">
        <v>337</v>
      </c>
      <c r="AT185" s="19" t="s">
        <v>207</v>
      </c>
      <c r="AU185" s="19" t="s">
        <v>87</v>
      </c>
      <c r="AY185" s="19" t="s">
        <v>206</v>
      </c>
      <c r="BE185" s="154">
        <f t="shared" si="21"/>
        <v>0</v>
      </c>
      <c r="BF185" s="154">
        <f t="shared" si="22"/>
        <v>0</v>
      </c>
      <c r="BG185" s="154">
        <f t="shared" si="23"/>
        <v>0</v>
      </c>
      <c r="BH185" s="154">
        <f t="shared" si="24"/>
        <v>0</v>
      </c>
      <c r="BI185" s="154">
        <f t="shared" si="25"/>
        <v>0</v>
      </c>
      <c r="BJ185" s="19" t="s">
        <v>87</v>
      </c>
      <c r="BK185" s="155">
        <f t="shared" si="26"/>
        <v>0</v>
      </c>
      <c r="BL185" s="19" t="s">
        <v>337</v>
      </c>
      <c r="BM185" s="19" t="s">
        <v>398</v>
      </c>
    </row>
    <row r="186" spans="2:65" s="1" customFormat="1" ht="25.5" customHeight="1" x14ac:dyDescent="0.3">
      <c r="B186" s="145"/>
      <c r="C186" s="146" t="s">
        <v>337</v>
      </c>
      <c r="D186" s="146" t="s">
        <v>207</v>
      </c>
      <c r="E186" s="147" t="s">
        <v>1524</v>
      </c>
      <c r="F186" s="233" t="s">
        <v>1525</v>
      </c>
      <c r="G186" s="233"/>
      <c r="H186" s="233"/>
      <c r="I186" s="233"/>
      <c r="J186" s="148" t="s">
        <v>213</v>
      </c>
      <c r="K186" s="149">
        <v>5</v>
      </c>
      <c r="L186" s="234"/>
      <c r="M186" s="234"/>
      <c r="N186" s="235"/>
      <c r="O186" s="235"/>
      <c r="P186" s="235"/>
      <c r="Q186" s="235"/>
      <c r="R186" s="150"/>
      <c r="T186" s="151" t="s">
        <v>5</v>
      </c>
      <c r="U186" s="41" t="s">
        <v>43</v>
      </c>
      <c r="V186" s="152">
        <v>0</v>
      </c>
      <c r="W186" s="152">
        <f t="shared" si="18"/>
        <v>0</v>
      </c>
      <c r="X186" s="152">
        <v>0</v>
      </c>
      <c r="Y186" s="152">
        <f t="shared" si="19"/>
        <v>0</v>
      </c>
      <c r="Z186" s="152">
        <v>0</v>
      </c>
      <c r="AA186" s="153">
        <f t="shared" si="20"/>
        <v>0</v>
      </c>
      <c r="AR186" s="19" t="s">
        <v>337</v>
      </c>
      <c r="AT186" s="19" t="s">
        <v>207</v>
      </c>
      <c r="AU186" s="19" t="s">
        <v>87</v>
      </c>
      <c r="AY186" s="19" t="s">
        <v>206</v>
      </c>
      <c r="BE186" s="154">
        <f t="shared" si="21"/>
        <v>0</v>
      </c>
      <c r="BF186" s="154">
        <f t="shared" si="22"/>
        <v>0</v>
      </c>
      <c r="BG186" s="154">
        <f t="shared" si="23"/>
        <v>0</v>
      </c>
      <c r="BH186" s="154">
        <f t="shared" si="24"/>
        <v>0</v>
      </c>
      <c r="BI186" s="154">
        <f t="shared" si="25"/>
        <v>0</v>
      </c>
      <c r="BJ186" s="19" t="s">
        <v>87</v>
      </c>
      <c r="BK186" s="155">
        <f t="shared" si="26"/>
        <v>0</v>
      </c>
      <c r="BL186" s="19" t="s">
        <v>337</v>
      </c>
      <c r="BM186" s="19" t="s">
        <v>304</v>
      </c>
    </row>
    <row r="187" spans="2:65" s="1" customFormat="1" ht="38.25" customHeight="1" x14ac:dyDescent="0.3">
      <c r="B187" s="145"/>
      <c r="C187" s="146" t="s">
        <v>434</v>
      </c>
      <c r="D187" s="146" t="s">
        <v>207</v>
      </c>
      <c r="E187" s="147" t="s">
        <v>1526</v>
      </c>
      <c r="F187" s="233" t="s">
        <v>1527</v>
      </c>
      <c r="G187" s="233"/>
      <c r="H187" s="233"/>
      <c r="I187" s="233"/>
      <c r="J187" s="148" t="s">
        <v>210</v>
      </c>
      <c r="K187" s="149">
        <v>80</v>
      </c>
      <c r="L187" s="234"/>
      <c r="M187" s="234"/>
      <c r="N187" s="235"/>
      <c r="O187" s="235"/>
      <c r="P187" s="235"/>
      <c r="Q187" s="235"/>
      <c r="R187" s="150"/>
      <c r="T187" s="151" t="s">
        <v>5</v>
      </c>
      <c r="U187" s="41" t="s">
        <v>43</v>
      </c>
      <c r="V187" s="152">
        <v>0</v>
      </c>
      <c r="W187" s="152">
        <f t="shared" si="18"/>
        <v>0</v>
      </c>
      <c r="X187" s="152">
        <v>0</v>
      </c>
      <c r="Y187" s="152">
        <f t="shared" si="19"/>
        <v>0</v>
      </c>
      <c r="Z187" s="152">
        <v>0</v>
      </c>
      <c r="AA187" s="153">
        <f t="shared" si="20"/>
        <v>0</v>
      </c>
      <c r="AR187" s="19" t="s">
        <v>337</v>
      </c>
      <c r="AT187" s="19" t="s">
        <v>207</v>
      </c>
      <c r="AU187" s="19" t="s">
        <v>87</v>
      </c>
      <c r="AY187" s="19" t="s">
        <v>206</v>
      </c>
      <c r="BE187" s="154">
        <f t="shared" si="21"/>
        <v>0</v>
      </c>
      <c r="BF187" s="154">
        <f t="shared" si="22"/>
        <v>0</v>
      </c>
      <c r="BG187" s="154">
        <f t="shared" si="23"/>
        <v>0</v>
      </c>
      <c r="BH187" s="154">
        <f t="shared" si="24"/>
        <v>0</v>
      </c>
      <c r="BI187" s="154">
        <f t="shared" si="25"/>
        <v>0</v>
      </c>
      <c r="BJ187" s="19" t="s">
        <v>87</v>
      </c>
      <c r="BK187" s="155">
        <f t="shared" si="26"/>
        <v>0</v>
      </c>
      <c r="BL187" s="19" t="s">
        <v>337</v>
      </c>
      <c r="BM187" s="19" t="s">
        <v>405</v>
      </c>
    </row>
    <row r="188" spans="2:65" s="1" customFormat="1" ht="16.5" customHeight="1" x14ac:dyDescent="0.3">
      <c r="B188" s="145"/>
      <c r="C188" s="146" t="s">
        <v>340</v>
      </c>
      <c r="D188" s="146" t="s">
        <v>207</v>
      </c>
      <c r="E188" s="147" t="s">
        <v>1528</v>
      </c>
      <c r="F188" s="233" t="s">
        <v>1529</v>
      </c>
      <c r="G188" s="233"/>
      <c r="H188" s="233"/>
      <c r="I188" s="233"/>
      <c r="J188" s="148" t="s">
        <v>939</v>
      </c>
      <c r="K188" s="149">
        <v>1</v>
      </c>
      <c r="L188" s="234"/>
      <c r="M188" s="234"/>
      <c r="N188" s="235"/>
      <c r="O188" s="235"/>
      <c r="P188" s="235"/>
      <c r="Q188" s="235"/>
      <c r="R188" s="150"/>
      <c r="T188" s="151" t="s">
        <v>5</v>
      </c>
      <c r="U188" s="41" t="s">
        <v>43</v>
      </c>
      <c r="V188" s="152">
        <v>0</v>
      </c>
      <c r="W188" s="152">
        <f t="shared" si="18"/>
        <v>0</v>
      </c>
      <c r="X188" s="152">
        <v>0</v>
      </c>
      <c r="Y188" s="152">
        <f t="shared" si="19"/>
        <v>0</v>
      </c>
      <c r="Z188" s="152">
        <v>0</v>
      </c>
      <c r="AA188" s="153">
        <f t="shared" si="20"/>
        <v>0</v>
      </c>
      <c r="AR188" s="19" t="s">
        <v>337</v>
      </c>
      <c r="AT188" s="19" t="s">
        <v>207</v>
      </c>
      <c r="AU188" s="19" t="s">
        <v>87</v>
      </c>
      <c r="AY188" s="19" t="s">
        <v>206</v>
      </c>
      <c r="BE188" s="154">
        <f t="shared" si="21"/>
        <v>0</v>
      </c>
      <c r="BF188" s="154">
        <f t="shared" si="22"/>
        <v>0</v>
      </c>
      <c r="BG188" s="154">
        <f t="shared" si="23"/>
        <v>0</v>
      </c>
      <c r="BH188" s="154">
        <f t="shared" si="24"/>
        <v>0</v>
      </c>
      <c r="BI188" s="154">
        <f t="shared" si="25"/>
        <v>0</v>
      </c>
      <c r="BJ188" s="19" t="s">
        <v>87</v>
      </c>
      <c r="BK188" s="155">
        <f t="shared" si="26"/>
        <v>0</v>
      </c>
      <c r="BL188" s="19" t="s">
        <v>337</v>
      </c>
      <c r="BM188" s="19" t="s">
        <v>308</v>
      </c>
    </row>
    <row r="189" spans="2:65" s="1" customFormat="1" ht="16.5" customHeight="1" x14ac:dyDescent="0.3">
      <c r="B189" s="145"/>
      <c r="C189" s="146" t="s">
        <v>441</v>
      </c>
      <c r="D189" s="146" t="s">
        <v>207</v>
      </c>
      <c r="E189" s="147" t="s">
        <v>1481</v>
      </c>
      <c r="F189" s="233" t="s">
        <v>1482</v>
      </c>
      <c r="G189" s="233"/>
      <c r="H189" s="233"/>
      <c r="I189" s="233"/>
      <c r="J189" s="148" t="s">
        <v>939</v>
      </c>
      <c r="K189" s="149">
        <v>1</v>
      </c>
      <c r="L189" s="234"/>
      <c r="M189" s="234"/>
      <c r="N189" s="235"/>
      <c r="O189" s="235"/>
      <c r="P189" s="235"/>
      <c r="Q189" s="235"/>
      <c r="R189" s="150"/>
      <c r="T189" s="151" t="s">
        <v>5</v>
      </c>
      <c r="U189" s="41" t="s">
        <v>43</v>
      </c>
      <c r="V189" s="152">
        <v>0</v>
      </c>
      <c r="W189" s="152">
        <f t="shared" si="18"/>
        <v>0</v>
      </c>
      <c r="X189" s="152">
        <v>0</v>
      </c>
      <c r="Y189" s="152">
        <f t="shared" si="19"/>
        <v>0</v>
      </c>
      <c r="Z189" s="152">
        <v>0</v>
      </c>
      <c r="AA189" s="153">
        <f t="shared" si="20"/>
        <v>0</v>
      </c>
      <c r="AR189" s="19" t="s">
        <v>337</v>
      </c>
      <c r="AT189" s="19" t="s">
        <v>207</v>
      </c>
      <c r="AU189" s="19" t="s">
        <v>87</v>
      </c>
      <c r="AY189" s="19" t="s">
        <v>206</v>
      </c>
      <c r="BE189" s="154">
        <f t="shared" si="21"/>
        <v>0</v>
      </c>
      <c r="BF189" s="154">
        <f t="shared" si="22"/>
        <v>0</v>
      </c>
      <c r="BG189" s="154">
        <f t="shared" si="23"/>
        <v>0</v>
      </c>
      <c r="BH189" s="154">
        <f t="shared" si="24"/>
        <v>0</v>
      </c>
      <c r="BI189" s="154">
        <f t="shared" si="25"/>
        <v>0</v>
      </c>
      <c r="BJ189" s="19" t="s">
        <v>87</v>
      </c>
      <c r="BK189" s="155">
        <f t="shared" si="26"/>
        <v>0</v>
      </c>
      <c r="BL189" s="19" t="s">
        <v>337</v>
      </c>
      <c r="BM189" s="19" t="s">
        <v>413</v>
      </c>
    </row>
    <row r="190" spans="2:65" s="10" customFormat="1" ht="29.85" customHeight="1" x14ac:dyDescent="0.3">
      <c r="B190" s="134"/>
      <c r="C190" s="135"/>
      <c r="D190" s="144" t="s">
        <v>1047</v>
      </c>
      <c r="E190" s="144"/>
      <c r="F190" s="144"/>
      <c r="G190" s="144"/>
      <c r="H190" s="144"/>
      <c r="I190" s="144"/>
      <c r="J190" s="144"/>
      <c r="K190" s="144"/>
      <c r="L190" s="144"/>
      <c r="M190" s="144"/>
      <c r="N190" s="240"/>
      <c r="O190" s="239"/>
      <c r="P190" s="239"/>
      <c r="Q190" s="239"/>
      <c r="R190" s="137"/>
      <c r="T190" s="138"/>
      <c r="U190" s="135"/>
      <c r="V190" s="135"/>
      <c r="W190" s="139">
        <f>SUM(W191:W192)</f>
        <v>0</v>
      </c>
      <c r="X190" s="135"/>
      <c r="Y190" s="139">
        <f>SUM(Y191:Y192)</f>
        <v>0</v>
      </c>
      <c r="Z190" s="135"/>
      <c r="AA190" s="140">
        <f>SUM(AA191:AA192)</f>
        <v>0</v>
      </c>
      <c r="AR190" s="141" t="s">
        <v>96</v>
      </c>
      <c r="AT190" s="142" t="s">
        <v>75</v>
      </c>
      <c r="AU190" s="142" t="s">
        <v>83</v>
      </c>
      <c r="AY190" s="141" t="s">
        <v>206</v>
      </c>
      <c r="BK190" s="143">
        <f>SUM(BK191:BK192)</f>
        <v>0</v>
      </c>
    </row>
    <row r="191" spans="2:65" s="1" customFormat="1" ht="16.5" customHeight="1" x14ac:dyDescent="0.3">
      <c r="B191" s="145"/>
      <c r="C191" s="146" t="s">
        <v>344</v>
      </c>
      <c r="D191" s="146" t="s">
        <v>207</v>
      </c>
      <c r="E191" s="147" t="s">
        <v>1530</v>
      </c>
      <c r="F191" s="233" t="s">
        <v>1531</v>
      </c>
      <c r="G191" s="233"/>
      <c r="H191" s="233"/>
      <c r="I191" s="233"/>
      <c r="J191" s="148" t="s">
        <v>411</v>
      </c>
      <c r="K191" s="149">
        <v>45</v>
      </c>
      <c r="L191" s="234"/>
      <c r="M191" s="234"/>
      <c r="N191" s="235"/>
      <c r="O191" s="235"/>
      <c r="P191" s="235"/>
      <c r="Q191" s="235"/>
      <c r="R191" s="150"/>
      <c r="T191" s="151" t="s">
        <v>5</v>
      </c>
      <c r="U191" s="41" t="s">
        <v>43</v>
      </c>
      <c r="V191" s="152">
        <v>0</v>
      </c>
      <c r="W191" s="152">
        <f>V191*K191</f>
        <v>0</v>
      </c>
      <c r="X191" s="152">
        <v>0</v>
      </c>
      <c r="Y191" s="152">
        <f>X191*K191</f>
        <v>0</v>
      </c>
      <c r="Z191" s="152">
        <v>0</v>
      </c>
      <c r="AA191" s="153">
        <f>Z191*K191</f>
        <v>0</v>
      </c>
      <c r="AR191" s="19" t="s">
        <v>1348</v>
      </c>
      <c r="AT191" s="19" t="s">
        <v>207</v>
      </c>
      <c r="AU191" s="19" t="s">
        <v>87</v>
      </c>
      <c r="AY191" s="19" t="s">
        <v>206</v>
      </c>
      <c r="BE191" s="154">
        <f>IF(U191="základná",N191,0)</f>
        <v>0</v>
      </c>
      <c r="BF191" s="154">
        <f>IF(U191="znížená",N191,0)</f>
        <v>0</v>
      </c>
      <c r="BG191" s="154">
        <f>IF(U191="zákl. prenesená",N191,0)</f>
        <v>0</v>
      </c>
      <c r="BH191" s="154">
        <f>IF(U191="zníž. prenesená",N191,0)</f>
        <v>0</v>
      </c>
      <c r="BI191" s="154">
        <f>IF(U191="nulová",N191,0)</f>
        <v>0</v>
      </c>
      <c r="BJ191" s="19" t="s">
        <v>87</v>
      </c>
      <c r="BK191" s="155">
        <f>ROUND(L191*K191,3)</f>
        <v>0</v>
      </c>
      <c r="BL191" s="19" t="s">
        <v>1348</v>
      </c>
      <c r="BM191" s="19" t="s">
        <v>330</v>
      </c>
    </row>
    <row r="192" spans="2:65" s="1" customFormat="1" ht="16.5" customHeight="1" x14ac:dyDescent="0.3">
      <c r="B192" s="145"/>
      <c r="C192" s="146" t="s">
        <v>448</v>
      </c>
      <c r="D192" s="146" t="s">
        <v>207</v>
      </c>
      <c r="E192" s="147" t="s">
        <v>1532</v>
      </c>
      <c r="F192" s="233" t="s">
        <v>1533</v>
      </c>
      <c r="G192" s="233"/>
      <c r="H192" s="233"/>
      <c r="I192" s="233"/>
      <c r="J192" s="148" t="s">
        <v>411</v>
      </c>
      <c r="K192" s="149">
        <v>70</v>
      </c>
      <c r="L192" s="234"/>
      <c r="M192" s="234"/>
      <c r="N192" s="235"/>
      <c r="O192" s="235"/>
      <c r="P192" s="235"/>
      <c r="Q192" s="235"/>
      <c r="R192" s="150"/>
      <c r="T192" s="151" t="s">
        <v>5</v>
      </c>
      <c r="U192" s="41" t="s">
        <v>43</v>
      </c>
      <c r="V192" s="152">
        <v>0</v>
      </c>
      <c r="W192" s="152">
        <f>V192*K192</f>
        <v>0</v>
      </c>
      <c r="X192" s="152">
        <v>0</v>
      </c>
      <c r="Y192" s="152">
        <f>X192*K192</f>
        <v>0</v>
      </c>
      <c r="Z192" s="152">
        <v>0</v>
      </c>
      <c r="AA192" s="153">
        <f>Z192*K192</f>
        <v>0</v>
      </c>
      <c r="AR192" s="19" t="s">
        <v>1348</v>
      </c>
      <c r="AT192" s="19" t="s">
        <v>207</v>
      </c>
      <c r="AU192" s="19" t="s">
        <v>87</v>
      </c>
      <c r="AY192" s="19" t="s">
        <v>206</v>
      </c>
      <c r="BE192" s="154">
        <f>IF(U192="základná",N192,0)</f>
        <v>0</v>
      </c>
      <c r="BF192" s="154">
        <f>IF(U192="znížená",N192,0)</f>
        <v>0</v>
      </c>
      <c r="BG192" s="154">
        <f>IF(U192="zákl. prenesená",N192,0)</f>
        <v>0</v>
      </c>
      <c r="BH192" s="154">
        <f>IF(U192="zníž. prenesená",N192,0)</f>
        <v>0</v>
      </c>
      <c r="BI192" s="154">
        <f>IF(U192="nulová",N192,0)</f>
        <v>0</v>
      </c>
      <c r="BJ192" s="19" t="s">
        <v>87</v>
      </c>
      <c r="BK192" s="155">
        <f>ROUND(L192*K192,3)</f>
        <v>0</v>
      </c>
      <c r="BL192" s="19" t="s">
        <v>1348</v>
      </c>
      <c r="BM192" s="19" t="s">
        <v>420</v>
      </c>
    </row>
    <row r="193" spans="2:65" s="1" customFormat="1" ht="16.5" customHeight="1" x14ac:dyDescent="0.3">
      <c r="B193" s="145"/>
      <c r="C193" s="146" t="s">
        <v>347</v>
      </c>
      <c r="D193" s="146" t="s">
        <v>207</v>
      </c>
      <c r="E193" s="147" t="s">
        <v>1534</v>
      </c>
      <c r="F193" s="233" t="s">
        <v>1535</v>
      </c>
      <c r="G193" s="233"/>
      <c r="H193" s="233"/>
      <c r="I193" s="233"/>
      <c r="J193" s="148" t="s">
        <v>1536</v>
      </c>
      <c r="K193" s="149">
        <v>1.3</v>
      </c>
      <c r="L193" s="234"/>
      <c r="M193" s="234"/>
      <c r="N193" s="235"/>
      <c r="O193" s="235"/>
      <c r="P193" s="235"/>
      <c r="Q193" s="235"/>
      <c r="R193" s="150"/>
      <c r="T193" s="151" t="s">
        <v>5</v>
      </c>
      <c r="U193" s="160" t="s">
        <v>43</v>
      </c>
      <c r="V193" s="161">
        <v>0</v>
      </c>
      <c r="W193" s="161">
        <f>V193*K193</f>
        <v>0</v>
      </c>
      <c r="X193" s="161">
        <v>0</v>
      </c>
      <c r="Y193" s="161">
        <f>X193*K193</f>
        <v>0</v>
      </c>
      <c r="Z193" s="161">
        <v>0</v>
      </c>
      <c r="AA193" s="162">
        <f>Z193*K193</f>
        <v>0</v>
      </c>
      <c r="AR193" s="19" t="s">
        <v>1537</v>
      </c>
      <c r="AT193" s="19" t="s">
        <v>207</v>
      </c>
      <c r="AU193" s="19" t="s">
        <v>87</v>
      </c>
      <c r="AY193" s="19" t="s">
        <v>206</v>
      </c>
      <c r="BE193" s="154">
        <f>IF(U193="základná",N193,0)</f>
        <v>0</v>
      </c>
      <c r="BF193" s="154">
        <f>IF(U193="znížená",N193,0)</f>
        <v>0</v>
      </c>
      <c r="BG193" s="154">
        <f>IF(U193="zákl. prenesená",N193,0)</f>
        <v>0</v>
      </c>
      <c r="BH193" s="154">
        <f>IF(U193="zníž. prenesená",N193,0)</f>
        <v>0</v>
      </c>
      <c r="BI193" s="154">
        <f>IF(U193="nulová",N193,0)</f>
        <v>0</v>
      </c>
      <c r="BJ193" s="19" t="s">
        <v>87</v>
      </c>
      <c r="BK193" s="155">
        <f>ROUND(L193*K193,3)</f>
        <v>0</v>
      </c>
      <c r="BL193" s="19" t="s">
        <v>1537</v>
      </c>
      <c r="BM193" s="19" t="s">
        <v>1538</v>
      </c>
    </row>
    <row r="194" spans="2:65" s="1" customFormat="1" ht="6.95" customHeight="1" x14ac:dyDescent="0.3">
      <c r="B194" s="56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8"/>
    </row>
  </sheetData>
  <mergeCells count="277">
    <mergeCell ref="N174:Q174"/>
    <mergeCell ref="N190:Q190"/>
    <mergeCell ref="H1:K1"/>
    <mergeCell ref="S2:AC2"/>
    <mergeCell ref="F191:I191"/>
    <mergeCell ref="L191:M191"/>
    <mergeCell ref="N191:Q191"/>
    <mergeCell ref="F192:I192"/>
    <mergeCell ref="L192:M192"/>
    <mergeCell ref="N192:Q192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F193:I193"/>
    <mergeCell ref="L193:M193"/>
    <mergeCell ref="N193:Q193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N118:Q118"/>
    <mergeCell ref="N119:Q119"/>
    <mergeCell ref="N120:Q120"/>
    <mergeCell ref="N95:Q95"/>
    <mergeCell ref="N97:Q97"/>
    <mergeCell ref="L99:Q99"/>
    <mergeCell ref="C105:Q105"/>
    <mergeCell ref="F107:P107"/>
    <mergeCell ref="F109:P109"/>
    <mergeCell ref="F108:P108"/>
    <mergeCell ref="F110:P110"/>
    <mergeCell ref="M112:P112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1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2"/>
  <sheetViews>
    <sheetView showGridLines="0" workbookViewId="0">
      <pane ySplit="1" topLeftCell="A105" activePane="bottomLeft" state="frozen"/>
      <selection pane="bottomLeft" activeCell="AC162" sqref="AC16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120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172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174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175</v>
      </c>
      <c r="E9" s="33"/>
      <c r="F9" s="178" t="s">
        <v>1539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ROUND((SUM(BG101:BG102)+SUM(BG122:BG231)),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ROUND((SUM(BH101:BH102)+SUM(BH122:BH231)),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ROUND((SUM(BI101:BI102)+SUM(BI122:BI231)),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172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174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175</v>
      </c>
      <c r="D81" s="33"/>
      <c r="E81" s="33"/>
      <c r="F81" s="190" t="str">
        <f>F9</f>
        <v xml:space="preserve">B. - Silnoprúd 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723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724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1540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8" customFormat="1" ht="19.899999999999999" customHeight="1" x14ac:dyDescent="0.3">
      <c r="B94" s="122"/>
      <c r="C94" s="95"/>
      <c r="D94" s="123" t="s">
        <v>1541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8" customFormat="1" ht="19.899999999999999" customHeight="1" x14ac:dyDescent="0.3">
      <c r="B95" s="122"/>
      <c r="C95" s="95"/>
      <c r="D95" s="123" t="s">
        <v>1542</v>
      </c>
      <c r="E95" s="95"/>
      <c r="F95" s="95"/>
      <c r="G95" s="95"/>
      <c r="H95" s="95"/>
      <c r="I95" s="95"/>
      <c r="J95" s="95"/>
      <c r="K95" s="95"/>
      <c r="L95" s="95"/>
      <c r="M95" s="95"/>
      <c r="N95" s="205"/>
      <c r="O95" s="206"/>
      <c r="P95" s="206"/>
      <c r="Q95" s="206"/>
      <c r="R95" s="124"/>
    </row>
    <row r="96" spans="2:47" s="8" customFormat="1" ht="19.899999999999999" customHeight="1" x14ac:dyDescent="0.3">
      <c r="B96" s="122"/>
      <c r="C96" s="95"/>
      <c r="D96" s="123" t="s">
        <v>1543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21" s="8" customFormat="1" ht="19.899999999999999" customHeight="1" x14ac:dyDescent="0.3">
      <c r="B97" s="122"/>
      <c r="C97" s="95"/>
      <c r="D97" s="123" t="s">
        <v>1544</v>
      </c>
      <c r="E97" s="95"/>
      <c r="F97" s="95"/>
      <c r="G97" s="95"/>
      <c r="H97" s="95"/>
      <c r="I97" s="95"/>
      <c r="J97" s="95"/>
      <c r="K97" s="95"/>
      <c r="L97" s="95"/>
      <c r="M97" s="95"/>
      <c r="N97" s="205"/>
      <c r="O97" s="206"/>
      <c r="P97" s="206"/>
      <c r="Q97" s="206"/>
      <c r="R97" s="124"/>
    </row>
    <row r="98" spans="2:21" s="8" customFormat="1" ht="19.899999999999999" customHeight="1" x14ac:dyDescent="0.3">
      <c r="B98" s="122"/>
      <c r="C98" s="95"/>
      <c r="D98" s="123" t="s">
        <v>1545</v>
      </c>
      <c r="E98" s="95"/>
      <c r="F98" s="95"/>
      <c r="G98" s="95"/>
      <c r="H98" s="95"/>
      <c r="I98" s="95"/>
      <c r="J98" s="95"/>
      <c r="K98" s="95"/>
      <c r="L98" s="95"/>
      <c r="M98" s="95"/>
      <c r="N98" s="205"/>
      <c r="O98" s="206"/>
      <c r="P98" s="206"/>
      <c r="Q98" s="206"/>
      <c r="R98" s="124"/>
    </row>
    <row r="99" spans="2:21" s="8" customFormat="1" ht="19.899999999999999" customHeight="1" x14ac:dyDescent="0.3">
      <c r="B99" s="122"/>
      <c r="C99" s="95"/>
      <c r="D99" s="123" t="s">
        <v>1546</v>
      </c>
      <c r="E99" s="95"/>
      <c r="F99" s="95"/>
      <c r="G99" s="95"/>
      <c r="H99" s="95"/>
      <c r="I99" s="95"/>
      <c r="J99" s="95"/>
      <c r="K99" s="95"/>
      <c r="L99" s="95"/>
      <c r="M99" s="95"/>
      <c r="N99" s="205"/>
      <c r="O99" s="206"/>
      <c r="P99" s="206"/>
      <c r="Q99" s="206"/>
      <c r="R99" s="124"/>
    </row>
    <row r="100" spans="2:21" s="1" customFormat="1" ht="21.75" customHeight="1" x14ac:dyDescent="0.3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 x14ac:dyDescent="0.3">
      <c r="B101" s="32"/>
      <c r="C101" s="117" t="s">
        <v>191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227"/>
      <c r="O101" s="230"/>
      <c r="P101" s="230"/>
      <c r="Q101" s="230"/>
      <c r="R101" s="34"/>
      <c r="T101" s="125"/>
      <c r="U101" s="126" t="s">
        <v>40</v>
      </c>
    </row>
    <row r="102" spans="2:21" s="1" customFormat="1" ht="18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21" s="1" customFormat="1" ht="29.25" customHeight="1" x14ac:dyDescent="0.3">
      <c r="B103" s="32"/>
      <c r="C103" s="108" t="s">
        <v>164</v>
      </c>
      <c r="D103" s="109"/>
      <c r="E103" s="109"/>
      <c r="F103" s="109"/>
      <c r="G103" s="109"/>
      <c r="H103" s="109"/>
      <c r="I103" s="109"/>
      <c r="J103" s="109"/>
      <c r="K103" s="109"/>
      <c r="L103" s="209"/>
      <c r="M103" s="209"/>
      <c r="N103" s="209"/>
      <c r="O103" s="209"/>
      <c r="P103" s="209"/>
      <c r="Q103" s="209"/>
      <c r="R103" s="34"/>
    </row>
    <row r="104" spans="2:21" s="1" customFormat="1" ht="6.95" customHeight="1" x14ac:dyDescent="0.3"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</row>
    <row r="108" spans="2:21" s="1" customFormat="1" ht="6.95" customHeight="1" x14ac:dyDescent="0.3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09" spans="2:21" s="1" customFormat="1" ht="36.950000000000003" customHeight="1" x14ac:dyDescent="0.3">
      <c r="B109" s="32"/>
      <c r="C109" s="174" t="s">
        <v>192</v>
      </c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34"/>
    </row>
    <row r="110" spans="2:21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30" customHeight="1" x14ac:dyDescent="0.3">
      <c r="B111" s="32"/>
      <c r="C111" s="29" t="s">
        <v>15</v>
      </c>
      <c r="D111" s="33"/>
      <c r="E111" s="33"/>
      <c r="F111" s="217" t="str">
        <f>F6</f>
        <v>Okresný úrad Košice - okolie, rekonštrukcia a modernizácia objektu</v>
      </c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33"/>
      <c r="R111" s="34"/>
    </row>
    <row r="112" spans="2:21" ht="30" customHeight="1" x14ac:dyDescent="0.3">
      <c r="B112" s="23"/>
      <c r="C112" s="29" t="s">
        <v>171</v>
      </c>
      <c r="D112" s="25"/>
      <c r="E112" s="25"/>
      <c r="F112" s="217" t="s">
        <v>172</v>
      </c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25"/>
      <c r="R112" s="24"/>
    </row>
    <row r="113" spans="2:65" ht="30" customHeight="1" x14ac:dyDescent="0.3">
      <c r="B113" s="23"/>
      <c r="C113" s="29" t="s">
        <v>173</v>
      </c>
      <c r="D113" s="25"/>
      <c r="E113" s="25"/>
      <c r="F113" s="217" t="s">
        <v>174</v>
      </c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25"/>
      <c r="R113" s="24"/>
    </row>
    <row r="114" spans="2:65" s="1" customFormat="1" ht="36.950000000000003" customHeight="1" x14ac:dyDescent="0.3">
      <c r="B114" s="32"/>
      <c r="C114" s="66" t="s">
        <v>175</v>
      </c>
      <c r="D114" s="33"/>
      <c r="E114" s="33"/>
      <c r="F114" s="190" t="str">
        <f>F9</f>
        <v xml:space="preserve">B. - Silnoprúd </v>
      </c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33"/>
      <c r="R114" s="34"/>
    </row>
    <row r="115" spans="2:65" s="1" customFormat="1" ht="6.95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8" customHeight="1" x14ac:dyDescent="0.3">
      <c r="B116" s="32"/>
      <c r="C116" s="29" t="s">
        <v>19</v>
      </c>
      <c r="D116" s="33"/>
      <c r="E116" s="33"/>
      <c r="F116" s="27" t="str">
        <f>F11</f>
        <v>Košice, Hroncova 13, čís. parc.: 2616/1</v>
      </c>
      <c r="G116" s="33"/>
      <c r="H116" s="33"/>
      <c r="I116" s="33"/>
      <c r="J116" s="33"/>
      <c r="K116" s="29" t="s">
        <v>21</v>
      </c>
      <c r="L116" s="33"/>
      <c r="M116" s="220" t="str">
        <f>IF(O11="","",O11)</f>
        <v/>
      </c>
      <c r="N116" s="220"/>
      <c r="O116" s="220"/>
      <c r="P116" s="220"/>
      <c r="Q116" s="33"/>
      <c r="R116" s="34"/>
    </row>
    <row r="117" spans="2:65" s="1" customFormat="1" ht="6.95" customHeight="1" x14ac:dyDescent="0.3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1" customFormat="1" ht="15" x14ac:dyDescent="0.3">
      <c r="B118" s="32"/>
      <c r="C118" s="29" t="s">
        <v>22</v>
      </c>
      <c r="D118" s="33"/>
      <c r="E118" s="33"/>
      <c r="F118" s="27" t="str">
        <f>E14</f>
        <v>Ministerstvo vnútra SR,Pribinova 2, Bratislava</v>
      </c>
      <c r="G118" s="33"/>
      <c r="H118" s="33"/>
      <c r="I118" s="33"/>
      <c r="J118" s="33"/>
      <c r="K118" s="29" t="s">
        <v>29</v>
      </c>
      <c r="L118" s="33"/>
      <c r="M118" s="176" t="str">
        <f>E20</f>
        <v>Cobra Bauart s.r.o. Športová 40, Balog nad Ipľom</v>
      </c>
      <c r="N118" s="176"/>
      <c r="O118" s="176"/>
      <c r="P118" s="176"/>
      <c r="Q118" s="176"/>
      <c r="R118" s="34"/>
    </row>
    <row r="119" spans="2:65" s="1" customFormat="1" ht="14.45" customHeight="1" x14ac:dyDescent="0.3">
      <c r="B119" s="32"/>
      <c r="C119" s="29" t="s">
        <v>27</v>
      </c>
      <c r="D119" s="33"/>
      <c r="E119" s="33"/>
      <c r="F119" s="27" t="str">
        <f>IF(E17="","",E17)</f>
        <v xml:space="preserve"> </v>
      </c>
      <c r="G119" s="33"/>
      <c r="H119" s="33"/>
      <c r="I119" s="33"/>
      <c r="J119" s="33"/>
      <c r="K119" s="29" t="s">
        <v>35</v>
      </c>
      <c r="L119" s="33"/>
      <c r="M119" s="176" t="str">
        <f>E23</f>
        <v xml:space="preserve"> </v>
      </c>
      <c r="N119" s="176"/>
      <c r="O119" s="176"/>
      <c r="P119" s="176"/>
      <c r="Q119" s="176"/>
      <c r="R119" s="34"/>
    </row>
    <row r="120" spans="2:65" s="1" customFormat="1" ht="10.35" customHeight="1" x14ac:dyDescent="0.3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5" s="9" customFormat="1" ht="29.25" customHeight="1" x14ac:dyDescent="0.3">
      <c r="B121" s="127"/>
      <c r="C121" s="128" t="s">
        <v>193</v>
      </c>
      <c r="D121" s="129" t="s">
        <v>194</v>
      </c>
      <c r="E121" s="129" t="s">
        <v>58</v>
      </c>
      <c r="F121" s="231" t="s">
        <v>195</v>
      </c>
      <c r="G121" s="231"/>
      <c r="H121" s="231"/>
      <c r="I121" s="231"/>
      <c r="J121" s="129" t="s">
        <v>196</v>
      </c>
      <c r="K121" s="129" t="s">
        <v>197</v>
      </c>
      <c r="L121" s="231" t="s">
        <v>198</v>
      </c>
      <c r="M121" s="231"/>
      <c r="N121" s="231" t="s">
        <v>181</v>
      </c>
      <c r="O121" s="231"/>
      <c r="P121" s="231"/>
      <c r="Q121" s="232"/>
      <c r="R121" s="130"/>
      <c r="T121" s="73" t="s">
        <v>199</v>
      </c>
      <c r="U121" s="74" t="s">
        <v>40</v>
      </c>
      <c r="V121" s="74" t="s">
        <v>200</v>
      </c>
      <c r="W121" s="74" t="s">
        <v>201</v>
      </c>
      <c r="X121" s="74" t="s">
        <v>202</v>
      </c>
      <c r="Y121" s="74" t="s">
        <v>203</v>
      </c>
      <c r="Z121" s="74" t="s">
        <v>204</v>
      </c>
      <c r="AA121" s="75" t="s">
        <v>205</v>
      </c>
    </row>
    <row r="122" spans="2:65" s="1" customFormat="1" ht="29.25" customHeight="1" x14ac:dyDescent="0.35">
      <c r="B122" s="32"/>
      <c r="C122" s="77" t="s">
        <v>177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243"/>
      <c r="O122" s="244"/>
      <c r="P122" s="244"/>
      <c r="Q122" s="244"/>
      <c r="R122" s="34"/>
      <c r="T122" s="76"/>
      <c r="U122" s="48"/>
      <c r="V122" s="48"/>
      <c r="W122" s="131">
        <f>W123</f>
        <v>4049.1129999999998</v>
      </c>
      <c r="X122" s="48"/>
      <c r="Y122" s="131">
        <f>Y123</f>
        <v>18.370399999999997</v>
      </c>
      <c r="Z122" s="48"/>
      <c r="AA122" s="132">
        <f>AA123</f>
        <v>0</v>
      </c>
      <c r="AT122" s="19" t="s">
        <v>75</v>
      </c>
      <c r="AU122" s="19" t="s">
        <v>183</v>
      </c>
      <c r="BK122" s="133">
        <f>BK123</f>
        <v>0</v>
      </c>
    </row>
    <row r="123" spans="2:65" s="10" customFormat="1" ht="37.35" customHeight="1" x14ac:dyDescent="0.35">
      <c r="B123" s="134"/>
      <c r="C123" s="135"/>
      <c r="D123" s="136" t="s">
        <v>723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245"/>
      <c r="O123" s="228"/>
      <c r="P123" s="228"/>
      <c r="Q123" s="228"/>
      <c r="R123" s="137"/>
      <c r="T123" s="138"/>
      <c r="U123" s="135"/>
      <c r="V123" s="135"/>
      <c r="W123" s="139">
        <f>W124+W125+W151+W156+W163+W174+W207+W218</f>
        <v>4049.1129999999998</v>
      </c>
      <c r="X123" s="135"/>
      <c r="Y123" s="139">
        <f>Y124+Y125+Y151+Y156+Y163+Y174+Y207+Y218</f>
        <v>18.370399999999997</v>
      </c>
      <c r="Z123" s="135"/>
      <c r="AA123" s="140">
        <f>AA124+AA125+AA151+AA156+AA163+AA174+AA207+AA218</f>
        <v>0</v>
      </c>
      <c r="AR123" s="141" t="s">
        <v>91</v>
      </c>
      <c r="AT123" s="142" t="s">
        <v>75</v>
      </c>
      <c r="AU123" s="142" t="s">
        <v>76</v>
      </c>
      <c r="AY123" s="141" t="s">
        <v>206</v>
      </c>
      <c r="BK123" s="143">
        <f>BK124+BK125+BK151+BK156+BK163+BK174+BK207+BK218</f>
        <v>0</v>
      </c>
    </row>
    <row r="124" spans="2:65" s="10" customFormat="1" ht="19.899999999999999" customHeight="1" x14ac:dyDescent="0.3">
      <c r="B124" s="134"/>
      <c r="C124" s="135"/>
      <c r="D124" s="144" t="s">
        <v>724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250"/>
      <c r="O124" s="205"/>
      <c r="P124" s="205"/>
      <c r="Q124" s="205"/>
      <c r="R124" s="137"/>
      <c r="T124" s="138"/>
      <c r="U124" s="135"/>
      <c r="V124" s="135"/>
      <c r="W124" s="139">
        <v>0</v>
      </c>
      <c r="X124" s="135"/>
      <c r="Y124" s="139">
        <v>0</v>
      </c>
      <c r="Z124" s="135"/>
      <c r="AA124" s="140">
        <v>0</v>
      </c>
      <c r="AR124" s="141" t="s">
        <v>91</v>
      </c>
      <c r="AT124" s="142" t="s">
        <v>75</v>
      </c>
      <c r="AU124" s="142" t="s">
        <v>83</v>
      </c>
      <c r="AY124" s="141" t="s">
        <v>206</v>
      </c>
      <c r="BK124" s="143">
        <v>0</v>
      </c>
    </row>
    <row r="125" spans="2:65" s="10" customFormat="1" ht="19.899999999999999" customHeight="1" x14ac:dyDescent="0.3">
      <c r="B125" s="134"/>
      <c r="C125" s="135"/>
      <c r="D125" s="144" t="s">
        <v>1540</v>
      </c>
      <c r="E125" s="144"/>
      <c r="F125" s="144"/>
      <c r="G125" s="144"/>
      <c r="H125" s="144"/>
      <c r="I125" s="144"/>
      <c r="J125" s="144"/>
      <c r="K125" s="144"/>
      <c r="L125" s="144"/>
      <c r="M125" s="144"/>
      <c r="N125" s="246"/>
      <c r="O125" s="247"/>
      <c r="P125" s="247"/>
      <c r="Q125" s="247"/>
      <c r="R125" s="137"/>
      <c r="T125" s="138"/>
      <c r="U125" s="135"/>
      <c r="V125" s="135"/>
      <c r="W125" s="139">
        <f>SUM(W126:W150)</f>
        <v>353.24600000000004</v>
      </c>
      <c r="X125" s="135"/>
      <c r="Y125" s="139">
        <f>SUM(Y126:Y150)</f>
        <v>6.7997199999999998</v>
      </c>
      <c r="Z125" s="135"/>
      <c r="AA125" s="140">
        <f>SUM(AA126:AA150)</f>
        <v>0</v>
      </c>
      <c r="AR125" s="141" t="s">
        <v>91</v>
      </c>
      <c r="AT125" s="142" t="s">
        <v>75</v>
      </c>
      <c r="AU125" s="142" t="s">
        <v>83</v>
      </c>
      <c r="AY125" s="141" t="s">
        <v>206</v>
      </c>
      <c r="BK125" s="143">
        <f>SUM(BK126:BK150)</f>
        <v>0</v>
      </c>
    </row>
    <row r="126" spans="2:65" s="1" customFormat="1" ht="25.5" customHeight="1" x14ac:dyDescent="0.3">
      <c r="B126" s="145"/>
      <c r="C126" s="146" t="s">
        <v>83</v>
      </c>
      <c r="D126" s="146" t="s">
        <v>207</v>
      </c>
      <c r="E126" s="147" t="s">
        <v>1547</v>
      </c>
      <c r="F126" s="233" t="s">
        <v>1548</v>
      </c>
      <c r="G126" s="233"/>
      <c r="H126" s="233"/>
      <c r="I126" s="233"/>
      <c r="J126" s="148" t="s">
        <v>372</v>
      </c>
      <c r="K126" s="149">
        <v>596</v>
      </c>
      <c r="L126" s="234"/>
      <c r="M126" s="234"/>
      <c r="N126" s="235"/>
      <c r="O126" s="235"/>
      <c r="P126" s="235"/>
      <c r="Q126" s="235"/>
      <c r="R126" s="150"/>
      <c r="T126" s="151" t="s">
        <v>5</v>
      </c>
      <c r="U126" s="41" t="s">
        <v>43</v>
      </c>
      <c r="V126" s="152">
        <v>0.28000000000000003</v>
      </c>
      <c r="W126" s="152">
        <f t="shared" ref="W126:W150" si="0">V126*K126</f>
        <v>166.88000000000002</v>
      </c>
      <c r="X126" s="152">
        <v>0</v>
      </c>
      <c r="Y126" s="152">
        <f t="shared" ref="Y126:Y150" si="1">X126*K126</f>
        <v>0</v>
      </c>
      <c r="Z126" s="152">
        <v>0</v>
      </c>
      <c r="AA126" s="153">
        <f t="shared" ref="AA126:AA150" si="2">Z126*K126</f>
        <v>0</v>
      </c>
      <c r="AR126" s="19" t="s">
        <v>337</v>
      </c>
      <c r="AT126" s="19" t="s">
        <v>207</v>
      </c>
      <c r="AU126" s="19" t="s">
        <v>87</v>
      </c>
      <c r="AY126" s="19" t="s">
        <v>206</v>
      </c>
      <c r="BE126" s="154">
        <f t="shared" ref="BE126:BE150" si="3">IF(U126="základná",N126,0)</f>
        <v>0</v>
      </c>
      <c r="BF126" s="154">
        <f t="shared" ref="BF126:BF150" si="4">IF(U126="znížená",N126,0)</f>
        <v>0</v>
      </c>
      <c r="BG126" s="154">
        <f t="shared" ref="BG126:BG150" si="5">IF(U126="zákl. prenesená",N126,0)</f>
        <v>0</v>
      </c>
      <c r="BH126" s="154">
        <f t="shared" ref="BH126:BH150" si="6">IF(U126="zníž. prenesená",N126,0)</f>
        <v>0</v>
      </c>
      <c r="BI126" s="154">
        <f t="shared" ref="BI126:BI150" si="7">IF(U126="nulová",N126,0)</f>
        <v>0</v>
      </c>
      <c r="BJ126" s="19" t="s">
        <v>87</v>
      </c>
      <c r="BK126" s="155">
        <f t="shared" ref="BK126:BK150" si="8">ROUND(L126*K126,3)</f>
        <v>0</v>
      </c>
      <c r="BL126" s="19" t="s">
        <v>337</v>
      </c>
      <c r="BM126" s="19" t="s">
        <v>1549</v>
      </c>
    </row>
    <row r="127" spans="2:65" s="1" customFormat="1" ht="25.5" customHeight="1" x14ac:dyDescent="0.3">
      <c r="B127" s="145"/>
      <c r="C127" s="156" t="s">
        <v>87</v>
      </c>
      <c r="D127" s="156" t="s">
        <v>214</v>
      </c>
      <c r="E127" s="157" t="s">
        <v>1550</v>
      </c>
      <c r="F127" s="236" t="s">
        <v>1551</v>
      </c>
      <c r="G127" s="236"/>
      <c r="H127" s="236"/>
      <c r="I127" s="236"/>
      <c r="J127" s="158" t="s">
        <v>372</v>
      </c>
      <c r="K127" s="159">
        <v>4</v>
      </c>
      <c r="L127" s="237"/>
      <c r="M127" s="237"/>
      <c r="N127" s="238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 t="shared" si="0"/>
        <v>0</v>
      </c>
      <c r="X127" s="152">
        <v>6.0000000000000001E-3</v>
      </c>
      <c r="Y127" s="152">
        <f t="shared" si="1"/>
        <v>2.4E-2</v>
      </c>
      <c r="Z127" s="152">
        <v>0</v>
      </c>
      <c r="AA127" s="153">
        <f t="shared" si="2"/>
        <v>0</v>
      </c>
      <c r="AR127" s="19" t="s">
        <v>1337</v>
      </c>
      <c r="AT127" s="19" t="s">
        <v>214</v>
      </c>
      <c r="AU127" s="19" t="s">
        <v>87</v>
      </c>
      <c r="AY127" s="19" t="s">
        <v>206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87</v>
      </c>
      <c r="BK127" s="155">
        <f t="shared" si="8"/>
        <v>0</v>
      </c>
      <c r="BL127" s="19" t="s">
        <v>337</v>
      </c>
      <c r="BM127" s="19" t="s">
        <v>1552</v>
      </c>
    </row>
    <row r="128" spans="2:65" s="1" customFormat="1" ht="38.25" customHeight="1" x14ac:dyDescent="0.3">
      <c r="B128" s="145"/>
      <c r="C128" s="156" t="s">
        <v>91</v>
      </c>
      <c r="D128" s="156" t="s">
        <v>214</v>
      </c>
      <c r="E128" s="157" t="s">
        <v>1553</v>
      </c>
      <c r="F128" s="236" t="s">
        <v>1554</v>
      </c>
      <c r="G128" s="236"/>
      <c r="H128" s="236"/>
      <c r="I128" s="236"/>
      <c r="J128" s="158" t="s">
        <v>372</v>
      </c>
      <c r="K128" s="159">
        <v>30</v>
      </c>
      <c r="L128" s="237"/>
      <c r="M128" s="237"/>
      <c r="N128" s="238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si="0"/>
        <v>0</v>
      </c>
      <c r="X128" s="152">
        <v>0.01</v>
      </c>
      <c r="Y128" s="152">
        <f t="shared" si="1"/>
        <v>0.3</v>
      </c>
      <c r="Z128" s="152">
        <v>0</v>
      </c>
      <c r="AA128" s="153">
        <f t="shared" si="2"/>
        <v>0</v>
      </c>
      <c r="AR128" s="19" t="s">
        <v>1337</v>
      </c>
      <c r="AT128" s="19" t="s">
        <v>214</v>
      </c>
      <c r="AU128" s="19" t="s">
        <v>87</v>
      </c>
      <c r="AY128" s="19" t="s">
        <v>206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87</v>
      </c>
      <c r="BK128" s="155">
        <f t="shared" si="8"/>
        <v>0</v>
      </c>
      <c r="BL128" s="19" t="s">
        <v>337</v>
      </c>
      <c r="BM128" s="19" t="s">
        <v>1555</v>
      </c>
    </row>
    <row r="129" spans="2:65" s="1" customFormat="1" ht="38.25" customHeight="1" x14ac:dyDescent="0.3">
      <c r="B129" s="145"/>
      <c r="C129" s="156" t="s">
        <v>96</v>
      </c>
      <c r="D129" s="156" t="s">
        <v>214</v>
      </c>
      <c r="E129" s="157" t="s">
        <v>1556</v>
      </c>
      <c r="F129" s="236" t="s">
        <v>1557</v>
      </c>
      <c r="G129" s="236"/>
      <c r="H129" s="236"/>
      <c r="I129" s="236"/>
      <c r="J129" s="158" t="s">
        <v>372</v>
      </c>
      <c r="K129" s="159">
        <v>417</v>
      </c>
      <c r="L129" s="237"/>
      <c r="M129" s="237"/>
      <c r="N129" s="238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 t="shared" si="0"/>
        <v>0</v>
      </c>
      <c r="X129" s="152">
        <v>0.01</v>
      </c>
      <c r="Y129" s="152">
        <f t="shared" si="1"/>
        <v>4.17</v>
      </c>
      <c r="Z129" s="152">
        <v>0</v>
      </c>
      <c r="AA129" s="153">
        <f t="shared" si="2"/>
        <v>0</v>
      </c>
      <c r="AR129" s="19" t="s">
        <v>1337</v>
      </c>
      <c r="AT129" s="19" t="s">
        <v>214</v>
      </c>
      <c r="AU129" s="19" t="s">
        <v>87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337</v>
      </c>
      <c r="BM129" s="19" t="s">
        <v>1558</v>
      </c>
    </row>
    <row r="130" spans="2:65" s="1" customFormat="1" ht="25.5" customHeight="1" x14ac:dyDescent="0.3">
      <c r="B130" s="145"/>
      <c r="C130" s="156" t="s">
        <v>222</v>
      </c>
      <c r="D130" s="156" t="s">
        <v>214</v>
      </c>
      <c r="E130" s="157" t="s">
        <v>1559</v>
      </c>
      <c r="F130" s="236" t="s">
        <v>1560</v>
      </c>
      <c r="G130" s="236"/>
      <c r="H130" s="236"/>
      <c r="I130" s="236"/>
      <c r="J130" s="158" t="s">
        <v>372</v>
      </c>
      <c r="K130" s="159">
        <v>6</v>
      </c>
      <c r="L130" s="237"/>
      <c r="M130" s="237"/>
      <c r="N130" s="238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3.6000000000000002E-4</v>
      </c>
      <c r="Y130" s="152">
        <f t="shared" si="1"/>
        <v>2.16E-3</v>
      </c>
      <c r="Z130" s="152">
        <v>0</v>
      </c>
      <c r="AA130" s="153">
        <f t="shared" si="2"/>
        <v>0</v>
      </c>
      <c r="AR130" s="19" t="s">
        <v>1337</v>
      </c>
      <c r="AT130" s="19" t="s">
        <v>214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337</v>
      </c>
      <c r="BM130" s="19" t="s">
        <v>1561</v>
      </c>
    </row>
    <row r="131" spans="2:65" s="1" customFormat="1" ht="25.5" customHeight="1" x14ac:dyDescent="0.3">
      <c r="B131" s="145"/>
      <c r="C131" s="156" t="s">
        <v>219</v>
      </c>
      <c r="D131" s="156" t="s">
        <v>214</v>
      </c>
      <c r="E131" s="157" t="s">
        <v>1562</v>
      </c>
      <c r="F131" s="236" t="s">
        <v>1563</v>
      </c>
      <c r="G131" s="236"/>
      <c r="H131" s="236"/>
      <c r="I131" s="236"/>
      <c r="J131" s="158" t="s">
        <v>372</v>
      </c>
      <c r="K131" s="159">
        <v>139</v>
      </c>
      <c r="L131" s="237"/>
      <c r="M131" s="237"/>
      <c r="N131" s="238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2.7999999999999998E-4</v>
      </c>
      <c r="Y131" s="152">
        <f t="shared" si="1"/>
        <v>3.8919999999999996E-2</v>
      </c>
      <c r="Z131" s="152">
        <v>0</v>
      </c>
      <c r="AA131" s="153">
        <f t="shared" si="2"/>
        <v>0</v>
      </c>
      <c r="AR131" s="19" t="s">
        <v>1337</v>
      </c>
      <c r="AT131" s="19" t="s">
        <v>214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337</v>
      </c>
      <c r="BM131" s="19" t="s">
        <v>1564</v>
      </c>
    </row>
    <row r="132" spans="2:65" s="1" customFormat="1" ht="25.5" customHeight="1" x14ac:dyDescent="0.3">
      <c r="B132" s="145"/>
      <c r="C132" s="146" t="s">
        <v>229</v>
      </c>
      <c r="D132" s="146" t="s">
        <v>207</v>
      </c>
      <c r="E132" s="147" t="s">
        <v>1565</v>
      </c>
      <c r="F132" s="233" t="s">
        <v>1566</v>
      </c>
      <c r="G132" s="233"/>
      <c r="H132" s="233"/>
      <c r="I132" s="233"/>
      <c r="J132" s="148" t="s">
        <v>372</v>
      </c>
      <c r="K132" s="149">
        <v>25</v>
      </c>
      <c r="L132" s="234"/>
      <c r="M132" s="234"/>
      <c r="N132" s="235"/>
      <c r="O132" s="235"/>
      <c r="P132" s="235"/>
      <c r="Q132" s="235"/>
      <c r="R132" s="150"/>
      <c r="T132" s="151" t="s">
        <v>5</v>
      </c>
      <c r="U132" s="41" t="s">
        <v>43</v>
      </c>
      <c r="V132" s="152">
        <v>0.28000000000000003</v>
      </c>
      <c r="W132" s="152">
        <f t="shared" si="0"/>
        <v>7.0000000000000009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337</v>
      </c>
      <c r="AT132" s="19" t="s">
        <v>207</v>
      </c>
      <c r="AU132" s="19" t="s">
        <v>87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337</v>
      </c>
      <c r="BM132" s="19" t="s">
        <v>1567</v>
      </c>
    </row>
    <row r="133" spans="2:65" s="1" customFormat="1" ht="25.5" customHeight="1" x14ac:dyDescent="0.3">
      <c r="B133" s="145"/>
      <c r="C133" s="156" t="s">
        <v>218</v>
      </c>
      <c r="D133" s="156" t="s">
        <v>214</v>
      </c>
      <c r="E133" s="157" t="s">
        <v>1568</v>
      </c>
      <c r="F133" s="236" t="s">
        <v>1569</v>
      </c>
      <c r="G133" s="236"/>
      <c r="H133" s="236"/>
      <c r="I133" s="236"/>
      <c r="J133" s="158" t="s">
        <v>372</v>
      </c>
      <c r="K133" s="159">
        <v>25</v>
      </c>
      <c r="L133" s="237"/>
      <c r="M133" s="237"/>
      <c r="N133" s="238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0.01</v>
      </c>
      <c r="Y133" s="152">
        <f t="shared" si="1"/>
        <v>0.25</v>
      </c>
      <c r="Z133" s="152">
        <v>0</v>
      </c>
      <c r="AA133" s="153">
        <f t="shared" si="2"/>
        <v>0</v>
      </c>
      <c r="AR133" s="19" t="s">
        <v>1337</v>
      </c>
      <c r="AT133" s="19" t="s">
        <v>214</v>
      </c>
      <c r="AU133" s="19" t="s">
        <v>87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337</v>
      </c>
      <c r="BM133" s="19" t="s">
        <v>1570</v>
      </c>
    </row>
    <row r="134" spans="2:65" s="1" customFormat="1" ht="25.5" customHeight="1" x14ac:dyDescent="0.3">
      <c r="B134" s="145"/>
      <c r="C134" s="146" t="s">
        <v>236</v>
      </c>
      <c r="D134" s="146" t="s">
        <v>207</v>
      </c>
      <c r="E134" s="147" t="s">
        <v>1571</v>
      </c>
      <c r="F134" s="233" t="s">
        <v>1572</v>
      </c>
      <c r="G134" s="233"/>
      <c r="H134" s="233"/>
      <c r="I134" s="233"/>
      <c r="J134" s="148" t="s">
        <v>372</v>
      </c>
      <c r="K134" s="149">
        <v>3</v>
      </c>
      <c r="L134" s="234"/>
      <c r="M134" s="234"/>
      <c r="N134" s="235"/>
      <c r="O134" s="235"/>
      <c r="P134" s="235"/>
      <c r="Q134" s="235"/>
      <c r="R134" s="150"/>
      <c r="T134" s="151" t="s">
        <v>5</v>
      </c>
      <c r="U134" s="41" t="s">
        <v>43</v>
      </c>
      <c r="V134" s="152">
        <v>0.37</v>
      </c>
      <c r="W134" s="152">
        <f t="shared" si="0"/>
        <v>1.1099999999999999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337</v>
      </c>
      <c r="AT134" s="19" t="s">
        <v>207</v>
      </c>
      <c r="AU134" s="19" t="s">
        <v>87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337</v>
      </c>
      <c r="BM134" s="19" t="s">
        <v>1573</v>
      </c>
    </row>
    <row r="135" spans="2:65" s="1" customFormat="1" ht="38.25" customHeight="1" x14ac:dyDescent="0.3">
      <c r="B135" s="145"/>
      <c r="C135" s="156" t="s">
        <v>225</v>
      </c>
      <c r="D135" s="156" t="s">
        <v>214</v>
      </c>
      <c r="E135" s="157" t="s">
        <v>1574</v>
      </c>
      <c r="F135" s="236" t="s">
        <v>1575</v>
      </c>
      <c r="G135" s="236"/>
      <c r="H135" s="236"/>
      <c r="I135" s="236"/>
      <c r="J135" s="158" t="s">
        <v>372</v>
      </c>
      <c r="K135" s="159">
        <v>3</v>
      </c>
      <c r="L135" s="237"/>
      <c r="M135" s="237"/>
      <c r="N135" s="238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6.3099999999999996E-3</v>
      </c>
      <c r="Y135" s="152">
        <f t="shared" si="1"/>
        <v>1.8929999999999999E-2</v>
      </c>
      <c r="Z135" s="152">
        <v>0</v>
      </c>
      <c r="AA135" s="153">
        <f t="shared" si="2"/>
        <v>0</v>
      </c>
      <c r="AR135" s="19" t="s">
        <v>1337</v>
      </c>
      <c r="AT135" s="19" t="s">
        <v>214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337</v>
      </c>
      <c r="BM135" s="19" t="s">
        <v>1576</v>
      </c>
    </row>
    <row r="136" spans="2:65" s="1" customFormat="1" ht="25.5" customHeight="1" x14ac:dyDescent="0.3">
      <c r="B136" s="145"/>
      <c r="C136" s="146" t="s">
        <v>242</v>
      </c>
      <c r="D136" s="146" t="s">
        <v>207</v>
      </c>
      <c r="E136" s="147" t="s">
        <v>1577</v>
      </c>
      <c r="F136" s="233" t="s">
        <v>1578</v>
      </c>
      <c r="G136" s="233"/>
      <c r="H136" s="233"/>
      <c r="I136" s="233"/>
      <c r="J136" s="148" t="s">
        <v>372</v>
      </c>
      <c r="K136" s="149">
        <v>31</v>
      </c>
      <c r="L136" s="234"/>
      <c r="M136" s="234"/>
      <c r="N136" s="235"/>
      <c r="O136" s="235"/>
      <c r="P136" s="235"/>
      <c r="Q136" s="235"/>
      <c r="R136" s="150"/>
      <c r="T136" s="151" t="s">
        <v>5</v>
      </c>
      <c r="U136" s="41" t="s">
        <v>43</v>
      </c>
      <c r="V136" s="152">
        <v>0.41</v>
      </c>
      <c r="W136" s="152">
        <f t="shared" si="0"/>
        <v>12.709999999999999</v>
      </c>
      <c r="X136" s="152">
        <v>0</v>
      </c>
      <c r="Y136" s="152">
        <f t="shared" si="1"/>
        <v>0</v>
      </c>
      <c r="Z136" s="152">
        <v>0</v>
      </c>
      <c r="AA136" s="153">
        <f t="shared" si="2"/>
        <v>0</v>
      </c>
      <c r="AR136" s="19" t="s">
        <v>337</v>
      </c>
      <c r="AT136" s="19" t="s">
        <v>207</v>
      </c>
      <c r="AU136" s="19" t="s">
        <v>87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337</v>
      </c>
      <c r="BM136" s="19" t="s">
        <v>1579</v>
      </c>
    </row>
    <row r="137" spans="2:65" s="1" customFormat="1" ht="25.5" customHeight="1" x14ac:dyDescent="0.3">
      <c r="B137" s="145"/>
      <c r="C137" s="156" t="s">
        <v>228</v>
      </c>
      <c r="D137" s="156" t="s">
        <v>214</v>
      </c>
      <c r="E137" s="157" t="s">
        <v>1580</v>
      </c>
      <c r="F137" s="236" t="s">
        <v>1581</v>
      </c>
      <c r="G137" s="236"/>
      <c r="H137" s="236"/>
      <c r="I137" s="236"/>
      <c r="J137" s="158" t="s">
        <v>372</v>
      </c>
      <c r="K137" s="159">
        <v>31</v>
      </c>
      <c r="L137" s="237"/>
      <c r="M137" s="237"/>
      <c r="N137" s="238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 t="shared" si="0"/>
        <v>0</v>
      </c>
      <c r="X137" s="152">
        <v>7.0000000000000001E-3</v>
      </c>
      <c r="Y137" s="152">
        <f t="shared" si="1"/>
        <v>0.217</v>
      </c>
      <c r="Z137" s="152">
        <v>0</v>
      </c>
      <c r="AA137" s="153">
        <f t="shared" si="2"/>
        <v>0</v>
      </c>
      <c r="AR137" s="19" t="s">
        <v>1337</v>
      </c>
      <c r="AT137" s="19" t="s">
        <v>214</v>
      </c>
      <c r="AU137" s="19" t="s">
        <v>87</v>
      </c>
      <c r="AY137" s="19" t="s">
        <v>206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87</v>
      </c>
      <c r="BK137" s="155">
        <f t="shared" si="8"/>
        <v>0</v>
      </c>
      <c r="BL137" s="19" t="s">
        <v>337</v>
      </c>
      <c r="BM137" s="19" t="s">
        <v>1582</v>
      </c>
    </row>
    <row r="138" spans="2:65" s="1" customFormat="1" ht="25.5" customHeight="1" x14ac:dyDescent="0.3">
      <c r="B138" s="145"/>
      <c r="C138" s="146" t="s">
        <v>249</v>
      </c>
      <c r="D138" s="146" t="s">
        <v>207</v>
      </c>
      <c r="E138" s="147" t="s">
        <v>1583</v>
      </c>
      <c r="F138" s="233" t="s">
        <v>1584</v>
      </c>
      <c r="G138" s="233"/>
      <c r="H138" s="233"/>
      <c r="I138" s="233"/>
      <c r="J138" s="148" t="s">
        <v>372</v>
      </c>
      <c r="K138" s="149">
        <v>240</v>
      </c>
      <c r="L138" s="234"/>
      <c r="M138" s="234"/>
      <c r="N138" s="235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 t="shared" si="0"/>
        <v>0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337</v>
      </c>
      <c r="AT138" s="19" t="s">
        <v>207</v>
      </c>
      <c r="AU138" s="19" t="s">
        <v>87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337</v>
      </c>
      <c r="BM138" s="19" t="s">
        <v>1585</v>
      </c>
    </row>
    <row r="139" spans="2:65" s="1" customFormat="1" ht="25.5" customHeight="1" x14ac:dyDescent="0.3">
      <c r="B139" s="145"/>
      <c r="C139" s="156" t="s">
        <v>232</v>
      </c>
      <c r="D139" s="156" t="s">
        <v>214</v>
      </c>
      <c r="E139" s="157" t="s">
        <v>1586</v>
      </c>
      <c r="F139" s="236" t="s">
        <v>1587</v>
      </c>
      <c r="G139" s="236"/>
      <c r="H139" s="236"/>
      <c r="I139" s="236"/>
      <c r="J139" s="158" t="s">
        <v>372</v>
      </c>
      <c r="K139" s="159">
        <v>240</v>
      </c>
      <c r="L139" s="237"/>
      <c r="M139" s="237"/>
      <c r="N139" s="238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6.9999999999999999E-4</v>
      </c>
      <c r="Y139" s="152">
        <f t="shared" si="1"/>
        <v>0.16800000000000001</v>
      </c>
      <c r="Z139" s="152">
        <v>0</v>
      </c>
      <c r="AA139" s="153">
        <f t="shared" si="2"/>
        <v>0</v>
      </c>
      <c r="AR139" s="19" t="s">
        <v>1337</v>
      </c>
      <c r="AT139" s="19" t="s">
        <v>214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337</v>
      </c>
      <c r="BM139" s="19" t="s">
        <v>1588</v>
      </c>
    </row>
    <row r="140" spans="2:65" s="1" customFormat="1" ht="25.5" customHeight="1" x14ac:dyDescent="0.3">
      <c r="B140" s="145"/>
      <c r="C140" s="146" t="s">
        <v>256</v>
      </c>
      <c r="D140" s="146" t="s">
        <v>207</v>
      </c>
      <c r="E140" s="147" t="s">
        <v>1589</v>
      </c>
      <c r="F140" s="233" t="s">
        <v>1590</v>
      </c>
      <c r="G140" s="233"/>
      <c r="H140" s="233"/>
      <c r="I140" s="233"/>
      <c r="J140" s="148" t="s">
        <v>372</v>
      </c>
      <c r="K140" s="149">
        <v>3</v>
      </c>
      <c r="L140" s="234"/>
      <c r="M140" s="234"/>
      <c r="N140" s="235"/>
      <c r="O140" s="235"/>
      <c r="P140" s="235"/>
      <c r="Q140" s="235"/>
      <c r="R140" s="150"/>
      <c r="T140" s="151" t="s">
        <v>5</v>
      </c>
      <c r="U140" s="41" t="s">
        <v>43</v>
      </c>
      <c r="V140" s="152">
        <v>0.37</v>
      </c>
      <c r="W140" s="152">
        <f t="shared" si="0"/>
        <v>1.1099999999999999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337</v>
      </c>
      <c r="AT140" s="19" t="s">
        <v>207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337</v>
      </c>
      <c r="BM140" s="19" t="s">
        <v>1591</v>
      </c>
    </row>
    <row r="141" spans="2:65" s="1" customFormat="1" ht="25.5" customHeight="1" x14ac:dyDescent="0.3">
      <c r="B141" s="145"/>
      <c r="C141" s="156" t="s">
        <v>235</v>
      </c>
      <c r="D141" s="156" t="s">
        <v>214</v>
      </c>
      <c r="E141" s="157" t="s">
        <v>1592</v>
      </c>
      <c r="F141" s="236" t="s">
        <v>1593</v>
      </c>
      <c r="G141" s="236"/>
      <c r="H141" s="236"/>
      <c r="I141" s="236"/>
      <c r="J141" s="158" t="s">
        <v>372</v>
      </c>
      <c r="K141" s="159">
        <v>3</v>
      </c>
      <c r="L141" s="237"/>
      <c r="M141" s="237"/>
      <c r="N141" s="238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si="0"/>
        <v>0</v>
      </c>
      <c r="X141" s="152">
        <v>6.0999999999999997E-4</v>
      </c>
      <c r="Y141" s="152">
        <f t="shared" si="1"/>
        <v>1.83E-3</v>
      </c>
      <c r="Z141" s="152">
        <v>0</v>
      </c>
      <c r="AA141" s="153">
        <f t="shared" si="2"/>
        <v>0</v>
      </c>
      <c r="AR141" s="19" t="s">
        <v>1337</v>
      </c>
      <c r="AT141" s="19" t="s">
        <v>214</v>
      </c>
      <c r="AU141" s="19" t="s">
        <v>87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337</v>
      </c>
      <c r="BM141" s="19" t="s">
        <v>1594</v>
      </c>
    </row>
    <row r="142" spans="2:65" s="1" customFormat="1" ht="25.5" customHeight="1" x14ac:dyDescent="0.3">
      <c r="B142" s="145"/>
      <c r="C142" s="146" t="s">
        <v>263</v>
      </c>
      <c r="D142" s="146" t="s">
        <v>207</v>
      </c>
      <c r="E142" s="147" t="s">
        <v>1595</v>
      </c>
      <c r="F142" s="233" t="s">
        <v>1596</v>
      </c>
      <c r="G142" s="233"/>
      <c r="H142" s="233"/>
      <c r="I142" s="233"/>
      <c r="J142" s="148" t="s">
        <v>372</v>
      </c>
      <c r="K142" s="149">
        <v>56</v>
      </c>
      <c r="L142" s="234"/>
      <c r="M142" s="234"/>
      <c r="N142" s="235"/>
      <c r="O142" s="235"/>
      <c r="P142" s="235"/>
      <c r="Q142" s="235"/>
      <c r="R142" s="150"/>
      <c r="T142" s="151" t="s">
        <v>5</v>
      </c>
      <c r="U142" s="41" t="s">
        <v>43</v>
      </c>
      <c r="V142" s="152">
        <v>0.86</v>
      </c>
      <c r="W142" s="152">
        <f t="shared" si="0"/>
        <v>48.16</v>
      </c>
      <c r="X142" s="152">
        <v>0</v>
      </c>
      <c r="Y142" s="152">
        <f t="shared" si="1"/>
        <v>0</v>
      </c>
      <c r="Z142" s="152">
        <v>0</v>
      </c>
      <c r="AA142" s="153">
        <f t="shared" si="2"/>
        <v>0</v>
      </c>
      <c r="AR142" s="19" t="s">
        <v>337</v>
      </c>
      <c r="AT142" s="19" t="s">
        <v>207</v>
      </c>
      <c r="AU142" s="19" t="s">
        <v>87</v>
      </c>
      <c r="AY142" s="19" t="s">
        <v>206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87</v>
      </c>
      <c r="BK142" s="155">
        <f t="shared" si="8"/>
        <v>0</v>
      </c>
      <c r="BL142" s="19" t="s">
        <v>337</v>
      </c>
      <c r="BM142" s="19" t="s">
        <v>1597</v>
      </c>
    </row>
    <row r="143" spans="2:65" s="1" customFormat="1" ht="38.25" customHeight="1" x14ac:dyDescent="0.3">
      <c r="B143" s="145"/>
      <c r="C143" s="156" t="s">
        <v>239</v>
      </c>
      <c r="D143" s="156" t="s">
        <v>214</v>
      </c>
      <c r="E143" s="157" t="s">
        <v>1598</v>
      </c>
      <c r="F143" s="236" t="s">
        <v>1599</v>
      </c>
      <c r="G143" s="236"/>
      <c r="H143" s="236"/>
      <c r="I143" s="236"/>
      <c r="J143" s="158" t="s">
        <v>372</v>
      </c>
      <c r="K143" s="159">
        <v>42</v>
      </c>
      <c r="L143" s="237"/>
      <c r="M143" s="237"/>
      <c r="N143" s="238"/>
      <c r="O143" s="235"/>
      <c r="P143" s="235"/>
      <c r="Q143" s="235"/>
      <c r="R143" s="150"/>
      <c r="T143" s="151" t="s">
        <v>5</v>
      </c>
      <c r="U143" s="41" t="s">
        <v>43</v>
      </c>
      <c r="V143" s="152">
        <v>0</v>
      </c>
      <c r="W143" s="152">
        <f t="shared" si="0"/>
        <v>0</v>
      </c>
      <c r="X143" s="152">
        <v>7.5000000000000002E-4</v>
      </c>
      <c r="Y143" s="152">
        <f t="shared" si="1"/>
        <v>3.15E-2</v>
      </c>
      <c r="Z143" s="152">
        <v>0</v>
      </c>
      <c r="AA143" s="153">
        <f t="shared" si="2"/>
        <v>0</v>
      </c>
      <c r="AR143" s="19" t="s">
        <v>1337</v>
      </c>
      <c r="AT143" s="19" t="s">
        <v>214</v>
      </c>
      <c r="AU143" s="19" t="s">
        <v>87</v>
      </c>
      <c r="AY143" s="19" t="s">
        <v>206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87</v>
      </c>
      <c r="BK143" s="155">
        <f t="shared" si="8"/>
        <v>0</v>
      </c>
      <c r="BL143" s="19" t="s">
        <v>337</v>
      </c>
      <c r="BM143" s="19" t="s">
        <v>1600</v>
      </c>
    </row>
    <row r="144" spans="2:65" s="1" customFormat="1" ht="38.25" customHeight="1" x14ac:dyDescent="0.3">
      <c r="B144" s="145"/>
      <c r="C144" s="156" t="s">
        <v>270</v>
      </c>
      <c r="D144" s="156" t="s">
        <v>214</v>
      </c>
      <c r="E144" s="157" t="s">
        <v>1601</v>
      </c>
      <c r="F144" s="236" t="s">
        <v>1602</v>
      </c>
      <c r="G144" s="236"/>
      <c r="H144" s="236"/>
      <c r="I144" s="236"/>
      <c r="J144" s="158" t="s">
        <v>372</v>
      </c>
      <c r="K144" s="159">
        <v>14</v>
      </c>
      <c r="L144" s="237"/>
      <c r="M144" s="237"/>
      <c r="N144" s="238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 t="shared" si="0"/>
        <v>0</v>
      </c>
      <c r="X144" s="152">
        <v>7.5000000000000002E-4</v>
      </c>
      <c r="Y144" s="152">
        <f t="shared" si="1"/>
        <v>1.0500000000000001E-2</v>
      </c>
      <c r="Z144" s="152">
        <v>0</v>
      </c>
      <c r="AA144" s="153">
        <f t="shared" si="2"/>
        <v>0</v>
      </c>
      <c r="AR144" s="19" t="s">
        <v>1337</v>
      </c>
      <c r="AT144" s="19" t="s">
        <v>214</v>
      </c>
      <c r="AU144" s="19" t="s">
        <v>87</v>
      </c>
      <c r="AY144" s="19" t="s">
        <v>206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87</v>
      </c>
      <c r="BK144" s="155">
        <f t="shared" si="8"/>
        <v>0</v>
      </c>
      <c r="BL144" s="19" t="s">
        <v>337</v>
      </c>
      <c r="BM144" s="19" t="s">
        <v>1603</v>
      </c>
    </row>
    <row r="145" spans="2:65" s="1" customFormat="1" ht="25.5" customHeight="1" x14ac:dyDescent="0.3">
      <c r="B145" s="145"/>
      <c r="C145" s="146" t="s">
        <v>10</v>
      </c>
      <c r="D145" s="146" t="s">
        <v>207</v>
      </c>
      <c r="E145" s="147" t="s">
        <v>1604</v>
      </c>
      <c r="F145" s="233" t="s">
        <v>1605</v>
      </c>
      <c r="G145" s="233"/>
      <c r="H145" s="233"/>
      <c r="I145" s="233"/>
      <c r="J145" s="148" t="s">
        <v>372</v>
      </c>
      <c r="K145" s="149">
        <v>148</v>
      </c>
      <c r="L145" s="234"/>
      <c r="M145" s="234"/>
      <c r="N145" s="235"/>
      <c r="O145" s="235"/>
      <c r="P145" s="235"/>
      <c r="Q145" s="235"/>
      <c r="R145" s="150"/>
      <c r="T145" s="151" t="s">
        <v>5</v>
      </c>
      <c r="U145" s="41" t="s">
        <v>43</v>
      </c>
      <c r="V145" s="152">
        <v>0.65</v>
      </c>
      <c r="W145" s="152">
        <f t="shared" si="0"/>
        <v>96.2</v>
      </c>
      <c r="X145" s="152">
        <v>0</v>
      </c>
      <c r="Y145" s="152">
        <f t="shared" si="1"/>
        <v>0</v>
      </c>
      <c r="Z145" s="152">
        <v>0</v>
      </c>
      <c r="AA145" s="153">
        <f t="shared" si="2"/>
        <v>0</v>
      </c>
      <c r="AR145" s="19" t="s">
        <v>337</v>
      </c>
      <c r="AT145" s="19" t="s">
        <v>207</v>
      </c>
      <c r="AU145" s="19" t="s">
        <v>87</v>
      </c>
      <c r="AY145" s="19" t="s">
        <v>206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9" t="s">
        <v>87</v>
      </c>
      <c r="BK145" s="155">
        <f t="shared" si="8"/>
        <v>0</v>
      </c>
      <c r="BL145" s="19" t="s">
        <v>337</v>
      </c>
      <c r="BM145" s="19" t="s">
        <v>1606</v>
      </c>
    </row>
    <row r="146" spans="2:65" s="1" customFormat="1" ht="25.5" customHeight="1" x14ac:dyDescent="0.3">
      <c r="B146" s="145"/>
      <c r="C146" s="156" t="s">
        <v>277</v>
      </c>
      <c r="D146" s="156" t="s">
        <v>214</v>
      </c>
      <c r="E146" s="157" t="s">
        <v>1607</v>
      </c>
      <c r="F146" s="236" t="s">
        <v>1608</v>
      </c>
      <c r="G146" s="236"/>
      <c r="H146" s="236"/>
      <c r="I146" s="236"/>
      <c r="J146" s="158" t="s">
        <v>372</v>
      </c>
      <c r="K146" s="159">
        <v>148</v>
      </c>
      <c r="L146" s="237"/>
      <c r="M146" s="237"/>
      <c r="N146" s="238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si="0"/>
        <v>0</v>
      </c>
      <c r="X146" s="152">
        <v>0.01</v>
      </c>
      <c r="Y146" s="152">
        <f t="shared" si="1"/>
        <v>1.48</v>
      </c>
      <c r="Z146" s="152">
        <v>0</v>
      </c>
      <c r="AA146" s="153">
        <f t="shared" si="2"/>
        <v>0</v>
      </c>
      <c r="AR146" s="19" t="s">
        <v>1337</v>
      </c>
      <c r="AT146" s="19" t="s">
        <v>214</v>
      </c>
      <c r="AU146" s="19" t="s">
        <v>87</v>
      </c>
      <c r="AY146" s="19" t="s">
        <v>206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9" t="s">
        <v>87</v>
      </c>
      <c r="BK146" s="155">
        <f t="shared" si="8"/>
        <v>0</v>
      </c>
      <c r="BL146" s="19" t="s">
        <v>337</v>
      </c>
      <c r="BM146" s="19" t="s">
        <v>1609</v>
      </c>
    </row>
    <row r="147" spans="2:65" s="1" customFormat="1" ht="16.5" customHeight="1" x14ac:dyDescent="0.3">
      <c r="B147" s="145"/>
      <c r="C147" s="146" t="s">
        <v>245</v>
      </c>
      <c r="D147" s="146" t="s">
        <v>207</v>
      </c>
      <c r="E147" s="147" t="s">
        <v>1610</v>
      </c>
      <c r="F147" s="233" t="s">
        <v>1611</v>
      </c>
      <c r="G147" s="233"/>
      <c r="H147" s="233"/>
      <c r="I147" s="233"/>
      <c r="J147" s="148" t="s">
        <v>372</v>
      </c>
      <c r="K147" s="149">
        <v>24</v>
      </c>
      <c r="L147" s="234"/>
      <c r="M147" s="234"/>
      <c r="N147" s="235"/>
      <c r="O147" s="235"/>
      <c r="P147" s="235"/>
      <c r="Q147" s="235"/>
      <c r="R147" s="150"/>
      <c r="T147" s="151" t="s">
        <v>5</v>
      </c>
      <c r="U147" s="41" t="s">
        <v>43</v>
      </c>
      <c r="V147" s="152">
        <v>0.35</v>
      </c>
      <c r="W147" s="152">
        <f t="shared" si="0"/>
        <v>8.3999999999999986</v>
      </c>
      <c r="X147" s="152">
        <v>0</v>
      </c>
      <c r="Y147" s="152">
        <f t="shared" si="1"/>
        <v>0</v>
      </c>
      <c r="Z147" s="152">
        <v>0</v>
      </c>
      <c r="AA147" s="153">
        <f t="shared" si="2"/>
        <v>0</v>
      </c>
      <c r="AR147" s="19" t="s">
        <v>337</v>
      </c>
      <c r="AT147" s="19" t="s">
        <v>207</v>
      </c>
      <c r="AU147" s="19" t="s">
        <v>87</v>
      </c>
      <c r="AY147" s="19" t="s">
        <v>206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9" t="s">
        <v>87</v>
      </c>
      <c r="BK147" s="155">
        <f t="shared" si="8"/>
        <v>0</v>
      </c>
      <c r="BL147" s="19" t="s">
        <v>337</v>
      </c>
      <c r="BM147" s="19" t="s">
        <v>1612</v>
      </c>
    </row>
    <row r="148" spans="2:65" s="1" customFormat="1" ht="25.5" customHeight="1" x14ac:dyDescent="0.3">
      <c r="B148" s="145"/>
      <c r="C148" s="156" t="s">
        <v>284</v>
      </c>
      <c r="D148" s="156" t="s">
        <v>214</v>
      </c>
      <c r="E148" s="157" t="s">
        <v>1613</v>
      </c>
      <c r="F148" s="236" t="s">
        <v>1614</v>
      </c>
      <c r="G148" s="236"/>
      <c r="H148" s="236"/>
      <c r="I148" s="236"/>
      <c r="J148" s="158" t="s">
        <v>372</v>
      </c>
      <c r="K148" s="159">
        <v>24</v>
      </c>
      <c r="L148" s="237"/>
      <c r="M148" s="237"/>
      <c r="N148" s="238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0"/>
        <v>0</v>
      </c>
      <c r="X148" s="152">
        <v>2.5699999999999998E-3</v>
      </c>
      <c r="Y148" s="152">
        <f t="shared" si="1"/>
        <v>6.1679999999999999E-2</v>
      </c>
      <c r="Z148" s="152">
        <v>0</v>
      </c>
      <c r="AA148" s="153">
        <f t="shared" si="2"/>
        <v>0</v>
      </c>
      <c r="AR148" s="19" t="s">
        <v>1337</v>
      </c>
      <c r="AT148" s="19" t="s">
        <v>214</v>
      </c>
      <c r="AU148" s="19" t="s">
        <v>87</v>
      </c>
      <c r="AY148" s="19" t="s">
        <v>206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9" t="s">
        <v>87</v>
      </c>
      <c r="BK148" s="155">
        <f t="shared" si="8"/>
        <v>0</v>
      </c>
      <c r="BL148" s="19" t="s">
        <v>337</v>
      </c>
      <c r="BM148" s="19" t="s">
        <v>1615</v>
      </c>
    </row>
    <row r="149" spans="2:65" s="1" customFormat="1" ht="16.5" customHeight="1" x14ac:dyDescent="0.3">
      <c r="B149" s="145"/>
      <c r="C149" s="146" t="s">
        <v>248</v>
      </c>
      <c r="D149" s="146" t="s">
        <v>207</v>
      </c>
      <c r="E149" s="147" t="s">
        <v>1616</v>
      </c>
      <c r="F149" s="233" t="s">
        <v>1617</v>
      </c>
      <c r="G149" s="233"/>
      <c r="H149" s="233"/>
      <c r="I149" s="233"/>
      <c r="J149" s="148" t="s">
        <v>372</v>
      </c>
      <c r="K149" s="149">
        <v>14</v>
      </c>
      <c r="L149" s="234"/>
      <c r="M149" s="234"/>
      <c r="N149" s="235"/>
      <c r="O149" s="235"/>
      <c r="P149" s="235"/>
      <c r="Q149" s="235"/>
      <c r="R149" s="150"/>
      <c r="T149" s="151" t="s">
        <v>5</v>
      </c>
      <c r="U149" s="41" t="s">
        <v>43</v>
      </c>
      <c r="V149" s="152">
        <v>0.83399999999999996</v>
      </c>
      <c r="W149" s="152">
        <f t="shared" si="0"/>
        <v>11.676</v>
      </c>
      <c r="X149" s="152">
        <v>0</v>
      </c>
      <c r="Y149" s="152">
        <f t="shared" si="1"/>
        <v>0</v>
      </c>
      <c r="Z149" s="152">
        <v>0</v>
      </c>
      <c r="AA149" s="153">
        <f t="shared" si="2"/>
        <v>0</v>
      </c>
      <c r="AR149" s="19" t="s">
        <v>337</v>
      </c>
      <c r="AT149" s="19" t="s">
        <v>207</v>
      </c>
      <c r="AU149" s="19" t="s">
        <v>87</v>
      </c>
      <c r="AY149" s="19" t="s">
        <v>206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9" t="s">
        <v>87</v>
      </c>
      <c r="BK149" s="155">
        <f t="shared" si="8"/>
        <v>0</v>
      </c>
      <c r="BL149" s="19" t="s">
        <v>337</v>
      </c>
      <c r="BM149" s="19" t="s">
        <v>1618</v>
      </c>
    </row>
    <row r="150" spans="2:65" s="1" customFormat="1" ht="38.25" customHeight="1" x14ac:dyDescent="0.3">
      <c r="B150" s="145"/>
      <c r="C150" s="156" t="s">
        <v>291</v>
      </c>
      <c r="D150" s="156" t="s">
        <v>214</v>
      </c>
      <c r="E150" s="157" t="s">
        <v>1619</v>
      </c>
      <c r="F150" s="236" t="s">
        <v>1620</v>
      </c>
      <c r="G150" s="236"/>
      <c r="H150" s="236"/>
      <c r="I150" s="236"/>
      <c r="J150" s="158" t="s">
        <v>372</v>
      </c>
      <c r="K150" s="159">
        <v>14</v>
      </c>
      <c r="L150" s="237"/>
      <c r="M150" s="237"/>
      <c r="N150" s="238"/>
      <c r="O150" s="235"/>
      <c r="P150" s="235"/>
      <c r="Q150" s="235"/>
      <c r="R150" s="150"/>
      <c r="T150" s="151" t="s">
        <v>5</v>
      </c>
      <c r="U150" s="41" t="s">
        <v>43</v>
      </c>
      <c r="V150" s="152">
        <v>0</v>
      </c>
      <c r="W150" s="152">
        <f t="shared" si="0"/>
        <v>0</v>
      </c>
      <c r="X150" s="152">
        <v>1.8E-3</v>
      </c>
      <c r="Y150" s="152">
        <f t="shared" si="1"/>
        <v>2.52E-2</v>
      </c>
      <c r="Z150" s="152">
        <v>0</v>
      </c>
      <c r="AA150" s="153">
        <f t="shared" si="2"/>
        <v>0</v>
      </c>
      <c r="AR150" s="19" t="s">
        <v>1337</v>
      </c>
      <c r="AT150" s="19" t="s">
        <v>214</v>
      </c>
      <c r="AU150" s="19" t="s">
        <v>87</v>
      </c>
      <c r="AY150" s="19" t="s">
        <v>206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9" t="s">
        <v>87</v>
      </c>
      <c r="BK150" s="155">
        <f t="shared" si="8"/>
        <v>0</v>
      </c>
      <c r="BL150" s="19" t="s">
        <v>337</v>
      </c>
      <c r="BM150" s="19" t="s">
        <v>1621</v>
      </c>
    </row>
    <row r="151" spans="2:65" s="10" customFormat="1" ht="29.85" customHeight="1" x14ac:dyDescent="0.3">
      <c r="B151" s="134"/>
      <c r="C151" s="135"/>
      <c r="D151" s="144" t="s">
        <v>1541</v>
      </c>
      <c r="E151" s="144"/>
      <c r="F151" s="144"/>
      <c r="G151" s="144"/>
      <c r="H151" s="144"/>
      <c r="I151" s="144"/>
      <c r="J151" s="144"/>
      <c r="K151" s="144"/>
      <c r="L151" s="144"/>
      <c r="M151" s="144"/>
      <c r="N151" s="240"/>
      <c r="O151" s="239"/>
      <c r="P151" s="239"/>
      <c r="Q151" s="239"/>
      <c r="R151" s="137"/>
      <c r="T151" s="138"/>
      <c r="U151" s="135"/>
      <c r="V151" s="135"/>
      <c r="W151" s="139">
        <f>SUM(W152:W155)</f>
        <v>367.11</v>
      </c>
      <c r="X151" s="135"/>
      <c r="Y151" s="139">
        <f>SUM(Y152:Y155)</f>
        <v>1.9084999999999999</v>
      </c>
      <c r="Z151" s="135"/>
      <c r="AA151" s="140">
        <f>SUM(AA152:AA155)</f>
        <v>0</v>
      </c>
      <c r="AR151" s="141" t="s">
        <v>91</v>
      </c>
      <c r="AT151" s="142" t="s">
        <v>75</v>
      </c>
      <c r="AU151" s="142" t="s">
        <v>83</v>
      </c>
      <c r="AY151" s="141" t="s">
        <v>206</v>
      </c>
      <c r="BK151" s="143">
        <f>SUM(BK152:BK155)</f>
        <v>0</v>
      </c>
    </row>
    <row r="152" spans="2:65" s="1" customFormat="1" ht="38.25" customHeight="1" x14ac:dyDescent="0.3">
      <c r="B152" s="145"/>
      <c r="C152" s="146" t="s">
        <v>252</v>
      </c>
      <c r="D152" s="146" t="s">
        <v>207</v>
      </c>
      <c r="E152" s="147" t="s">
        <v>1622</v>
      </c>
      <c r="F152" s="233" t="s">
        <v>1623</v>
      </c>
      <c r="G152" s="233"/>
      <c r="H152" s="233"/>
      <c r="I152" s="233"/>
      <c r="J152" s="148" t="s">
        <v>217</v>
      </c>
      <c r="K152" s="149">
        <v>1350</v>
      </c>
      <c r="L152" s="234"/>
      <c r="M152" s="234"/>
      <c r="N152" s="235"/>
      <c r="O152" s="235"/>
      <c r="P152" s="235"/>
      <c r="Q152" s="235"/>
      <c r="R152" s="150"/>
      <c r="T152" s="151" t="s">
        <v>5</v>
      </c>
      <c r="U152" s="41" t="s">
        <v>43</v>
      </c>
      <c r="V152" s="152">
        <v>0.109</v>
      </c>
      <c r="W152" s="152">
        <f>V152*K152</f>
        <v>147.15</v>
      </c>
      <c r="X152" s="152">
        <v>0</v>
      </c>
      <c r="Y152" s="152">
        <f>X152*K152</f>
        <v>0</v>
      </c>
      <c r="Z152" s="152">
        <v>0</v>
      </c>
      <c r="AA152" s="153">
        <f>Z152*K152</f>
        <v>0</v>
      </c>
      <c r="AR152" s="19" t="s">
        <v>337</v>
      </c>
      <c r="AT152" s="19" t="s">
        <v>207</v>
      </c>
      <c r="AU152" s="19" t="s">
        <v>87</v>
      </c>
      <c r="AY152" s="19" t="s">
        <v>206</v>
      </c>
      <c r="BE152" s="154">
        <f>IF(U152="základná",N152,0)</f>
        <v>0</v>
      </c>
      <c r="BF152" s="154">
        <f>IF(U152="znížená",N152,0)</f>
        <v>0</v>
      </c>
      <c r="BG152" s="154">
        <f>IF(U152="zákl. prenesená",N152,0)</f>
        <v>0</v>
      </c>
      <c r="BH152" s="154">
        <f>IF(U152="zníž. prenesená",N152,0)</f>
        <v>0</v>
      </c>
      <c r="BI152" s="154">
        <f>IF(U152="nulová",N152,0)</f>
        <v>0</v>
      </c>
      <c r="BJ152" s="19" t="s">
        <v>87</v>
      </c>
      <c r="BK152" s="155">
        <f>ROUND(L152*K152,3)</f>
        <v>0</v>
      </c>
      <c r="BL152" s="19" t="s">
        <v>337</v>
      </c>
      <c r="BM152" s="19" t="s">
        <v>1624</v>
      </c>
    </row>
    <row r="153" spans="2:65" s="1" customFormat="1" ht="25.5" customHeight="1" x14ac:dyDescent="0.3">
      <c r="B153" s="145"/>
      <c r="C153" s="156" t="s">
        <v>298</v>
      </c>
      <c r="D153" s="156" t="s">
        <v>214</v>
      </c>
      <c r="E153" s="157" t="s">
        <v>1625</v>
      </c>
      <c r="F153" s="236" t="s">
        <v>1626</v>
      </c>
      <c r="G153" s="236"/>
      <c r="H153" s="236"/>
      <c r="I153" s="236"/>
      <c r="J153" s="158" t="s">
        <v>217</v>
      </c>
      <c r="K153" s="159">
        <v>1350</v>
      </c>
      <c r="L153" s="237"/>
      <c r="M153" s="237"/>
      <c r="N153" s="238"/>
      <c r="O153" s="235"/>
      <c r="P153" s="235"/>
      <c r="Q153" s="235"/>
      <c r="R153" s="150"/>
      <c r="T153" s="151" t="s">
        <v>5</v>
      </c>
      <c r="U153" s="41" t="s">
        <v>43</v>
      </c>
      <c r="V153" s="152">
        <v>0</v>
      </c>
      <c r="W153" s="152">
        <f>V153*K153</f>
        <v>0</v>
      </c>
      <c r="X153" s="152">
        <v>2.3000000000000001E-4</v>
      </c>
      <c r="Y153" s="152">
        <f>X153*K153</f>
        <v>0.3105</v>
      </c>
      <c r="Z153" s="152">
        <v>0</v>
      </c>
      <c r="AA153" s="153">
        <f>Z153*K153</f>
        <v>0</v>
      </c>
      <c r="AR153" s="19" t="s">
        <v>1337</v>
      </c>
      <c r="AT153" s="19" t="s">
        <v>214</v>
      </c>
      <c r="AU153" s="19" t="s">
        <v>87</v>
      </c>
      <c r="AY153" s="19" t="s">
        <v>206</v>
      </c>
      <c r="BE153" s="154">
        <f>IF(U153="základná",N153,0)</f>
        <v>0</v>
      </c>
      <c r="BF153" s="154">
        <f>IF(U153="znížená",N153,0)</f>
        <v>0</v>
      </c>
      <c r="BG153" s="154">
        <f>IF(U153="zákl. prenesená",N153,0)</f>
        <v>0</v>
      </c>
      <c r="BH153" s="154">
        <f>IF(U153="zníž. prenesená",N153,0)</f>
        <v>0</v>
      </c>
      <c r="BI153" s="154">
        <f>IF(U153="nulová",N153,0)</f>
        <v>0</v>
      </c>
      <c r="BJ153" s="19" t="s">
        <v>87</v>
      </c>
      <c r="BK153" s="155">
        <f>ROUND(L153*K153,3)</f>
        <v>0</v>
      </c>
      <c r="BL153" s="19" t="s">
        <v>337</v>
      </c>
      <c r="BM153" s="19" t="s">
        <v>1627</v>
      </c>
    </row>
    <row r="154" spans="2:65" s="1" customFormat="1" ht="25.5" customHeight="1" x14ac:dyDescent="0.3">
      <c r="B154" s="145"/>
      <c r="C154" s="146" t="s">
        <v>255</v>
      </c>
      <c r="D154" s="146" t="s">
        <v>207</v>
      </c>
      <c r="E154" s="147" t="s">
        <v>1628</v>
      </c>
      <c r="F154" s="233" t="s">
        <v>1629</v>
      </c>
      <c r="G154" s="233"/>
      <c r="H154" s="233"/>
      <c r="I154" s="233"/>
      <c r="J154" s="148" t="s">
        <v>217</v>
      </c>
      <c r="K154" s="149">
        <v>1880</v>
      </c>
      <c r="L154" s="234"/>
      <c r="M154" s="234"/>
      <c r="N154" s="235"/>
      <c r="O154" s="235"/>
      <c r="P154" s="235"/>
      <c r="Q154" s="235"/>
      <c r="R154" s="150"/>
      <c r="T154" s="151" t="s">
        <v>5</v>
      </c>
      <c r="U154" s="41" t="s">
        <v>43</v>
      </c>
      <c r="V154" s="152">
        <v>0.11700000000000001</v>
      </c>
      <c r="W154" s="152">
        <f>V154*K154</f>
        <v>219.96</v>
      </c>
      <c r="X154" s="152">
        <v>0</v>
      </c>
      <c r="Y154" s="152">
        <f>X154*K154</f>
        <v>0</v>
      </c>
      <c r="Z154" s="152">
        <v>0</v>
      </c>
      <c r="AA154" s="153">
        <f>Z154*K154</f>
        <v>0</v>
      </c>
      <c r="AR154" s="19" t="s">
        <v>337</v>
      </c>
      <c r="AT154" s="19" t="s">
        <v>207</v>
      </c>
      <c r="AU154" s="19" t="s">
        <v>87</v>
      </c>
      <c r="AY154" s="19" t="s">
        <v>206</v>
      </c>
      <c r="BE154" s="154">
        <f>IF(U154="základná",N154,0)</f>
        <v>0</v>
      </c>
      <c r="BF154" s="154">
        <f>IF(U154="znížená",N154,0)</f>
        <v>0</v>
      </c>
      <c r="BG154" s="154">
        <f>IF(U154="zákl. prenesená",N154,0)</f>
        <v>0</v>
      </c>
      <c r="BH154" s="154">
        <f>IF(U154="zníž. prenesená",N154,0)</f>
        <v>0</v>
      </c>
      <c r="BI154" s="154">
        <f>IF(U154="nulová",N154,0)</f>
        <v>0</v>
      </c>
      <c r="BJ154" s="19" t="s">
        <v>87</v>
      </c>
      <c r="BK154" s="155">
        <f>ROUND(L154*K154,3)</f>
        <v>0</v>
      </c>
      <c r="BL154" s="19" t="s">
        <v>337</v>
      </c>
      <c r="BM154" s="19" t="s">
        <v>1630</v>
      </c>
    </row>
    <row r="155" spans="2:65" s="1" customFormat="1" ht="16.5" customHeight="1" x14ac:dyDescent="0.3">
      <c r="B155" s="145"/>
      <c r="C155" s="156" t="s">
        <v>305</v>
      </c>
      <c r="D155" s="156" t="s">
        <v>214</v>
      </c>
      <c r="E155" s="157" t="s">
        <v>1631</v>
      </c>
      <c r="F155" s="236" t="s">
        <v>1632</v>
      </c>
      <c r="G155" s="236"/>
      <c r="H155" s="236"/>
      <c r="I155" s="236"/>
      <c r="J155" s="158" t="s">
        <v>217</v>
      </c>
      <c r="K155" s="159">
        <v>1880</v>
      </c>
      <c r="L155" s="237"/>
      <c r="M155" s="237"/>
      <c r="N155" s="238"/>
      <c r="O155" s="235"/>
      <c r="P155" s="235"/>
      <c r="Q155" s="235"/>
      <c r="R155" s="150"/>
      <c r="T155" s="151" t="s">
        <v>5</v>
      </c>
      <c r="U155" s="41" t="s">
        <v>43</v>
      </c>
      <c r="V155" s="152">
        <v>0</v>
      </c>
      <c r="W155" s="152">
        <f>V155*K155</f>
        <v>0</v>
      </c>
      <c r="X155" s="152">
        <v>8.4999999999999995E-4</v>
      </c>
      <c r="Y155" s="152">
        <f>X155*K155</f>
        <v>1.5979999999999999</v>
      </c>
      <c r="Z155" s="152">
        <v>0</v>
      </c>
      <c r="AA155" s="153">
        <f>Z155*K155</f>
        <v>0</v>
      </c>
      <c r="AR155" s="19" t="s">
        <v>1337</v>
      </c>
      <c r="AT155" s="19" t="s">
        <v>214</v>
      </c>
      <c r="AU155" s="19" t="s">
        <v>87</v>
      </c>
      <c r="AY155" s="19" t="s">
        <v>206</v>
      </c>
      <c r="BE155" s="154">
        <f>IF(U155="základná",N155,0)</f>
        <v>0</v>
      </c>
      <c r="BF155" s="154">
        <f>IF(U155="znížená",N155,0)</f>
        <v>0</v>
      </c>
      <c r="BG155" s="154">
        <f>IF(U155="zákl. prenesená",N155,0)</f>
        <v>0</v>
      </c>
      <c r="BH155" s="154">
        <f>IF(U155="zníž. prenesená",N155,0)</f>
        <v>0</v>
      </c>
      <c r="BI155" s="154">
        <f>IF(U155="nulová",N155,0)</f>
        <v>0</v>
      </c>
      <c r="BJ155" s="19" t="s">
        <v>87</v>
      </c>
      <c r="BK155" s="155">
        <f>ROUND(L155*K155,3)</f>
        <v>0</v>
      </c>
      <c r="BL155" s="19" t="s">
        <v>337</v>
      </c>
      <c r="BM155" s="19" t="s">
        <v>1633</v>
      </c>
    </row>
    <row r="156" spans="2:65" s="10" customFormat="1" ht="29.85" customHeight="1" x14ac:dyDescent="0.3">
      <c r="B156" s="134"/>
      <c r="C156" s="135"/>
      <c r="D156" s="144" t="s">
        <v>1542</v>
      </c>
      <c r="E156" s="144"/>
      <c r="F156" s="144"/>
      <c r="G156" s="144"/>
      <c r="H156" s="144"/>
      <c r="I156" s="144"/>
      <c r="J156" s="144"/>
      <c r="K156" s="144"/>
      <c r="L156" s="144"/>
      <c r="M156" s="144"/>
      <c r="N156" s="240"/>
      <c r="O156" s="239"/>
      <c r="P156" s="239"/>
      <c r="Q156" s="239"/>
      <c r="R156" s="137"/>
      <c r="T156" s="138"/>
      <c r="U156" s="135"/>
      <c r="V156" s="135"/>
      <c r="W156" s="139">
        <f>SUM(W157:W162)</f>
        <v>2515.17</v>
      </c>
      <c r="X156" s="135"/>
      <c r="Y156" s="139">
        <f>SUM(Y157:Y162)</f>
        <v>9.0707599999999999</v>
      </c>
      <c r="Z156" s="135"/>
      <c r="AA156" s="140">
        <f>SUM(AA157:AA162)</f>
        <v>0</v>
      </c>
      <c r="AR156" s="141" t="s">
        <v>83</v>
      </c>
      <c r="AT156" s="142" t="s">
        <v>75</v>
      </c>
      <c r="AU156" s="142" t="s">
        <v>83</v>
      </c>
      <c r="AY156" s="141" t="s">
        <v>206</v>
      </c>
      <c r="BK156" s="143">
        <f>SUM(BK157:BK162)</f>
        <v>0</v>
      </c>
    </row>
    <row r="157" spans="2:65" s="1" customFormat="1" ht="16.5" customHeight="1" x14ac:dyDescent="0.3">
      <c r="B157" s="145"/>
      <c r="C157" s="146" t="s">
        <v>259</v>
      </c>
      <c r="D157" s="146" t="s">
        <v>207</v>
      </c>
      <c r="E157" s="147" t="s">
        <v>1634</v>
      </c>
      <c r="F157" s="233" t="s">
        <v>1635</v>
      </c>
      <c r="G157" s="233"/>
      <c r="H157" s="233"/>
      <c r="I157" s="233"/>
      <c r="J157" s="148" t="s">
        <v>217</v>
      </c>
      <c r="K157" s="149">
        <v>8526</v>
      </c>
      <c r="L157" s="234"/>
      <c r="M157" s="234"/>
      <c r="N157" s="235"/>
      <c r="O157" s="235"/>
      <c r="P157" s="235"/>
      <c r="Q157" s="235"/>
      <c r="R157" s="150"/>
      <c r="T157" s="151" t="s">
        <v>5</v>
      </c>
      <c r="U157" s="41" t="s">
        <v>43</v>
      </c>
      <c r="V157" s="152">
        <v>0.29499999999999998</v>
      </c>
      <c r="W157" s="152">
        <f t="shared" ref="W157:W162" si="9">V157*K157</f>
        <v>2515.17</v>
      </c>
      <c r="X157" s="152">
        <v>0</v>
      </c>
      <c r="Y157" s="152">
        <f t="shared" ref="Y157:Y162" si="10">X157*K157</f>
        <v>0</v>
      </c>
      <c r="Z157" s="152">
        <v>0</v>
      </c>
      <c r="AA157" s="153">
        <f t="shared" ref="AA157:AA162" si="11">Z157*K157</f>
        <v>0</v>
      </c>
      <c r="AR157" s="19" t="s">
        <v>337</v>
      </c>
      <c r="AT157" s="19" t="s">
        <v>207</v>
      </c>
      <c r="AU157" s="19" t="s">
        <v>87</v>
      </c>
      <c r="AY157" s="19" t="s">
        <v>206</v>
      </c>
      <c r="BE157" s="154">
        <f t="shared" ref="BE157:BE162" si="12">IF(U157="základná",N157,0)</f>
        <v>0</v>
      </c>
      <c r="BF157" s="154">
        <f t="shared" ref="BF157:BF162" si="13">IF(U157="znížená",N157,0)</f>
        <v>0</v>
      </c>
      <c r="BG157" s="154">
        <f t="shared" ref="BG157:BG162" si="14">IF(U157="zákl. prenesená",N157,0)</f>
        <v>0</v>
      </c>
      <c r="BH157" s="154">
        <f t="shared" ref="BH157:BH162" si="15">IF(U157="zníž. prenesená",N157,0)</f>
        <v>0</v>
      </c>
      <c r="BI157" s="154">
        <f t="shared" ref="BI157:BI162" si="16">IF(U157="nulová",N157,0)</f>
        <v>0</v>
      </c>
      <c r="BJ157" s="19" t="s">
        <v>87</v>
      </c>
      <c r="BK157" s="155">
        <f t="shared" ref="BK157:BK162" si="17">ROUND(L157*K157,3)</f>
        <v>0</v>
      </c>
      <c r="BL157" s="19" t="s">
        <v>337</v>
      </c>
      <c r="BM157" s="19" t="s">
        <v>1636</v>
      </c>
    </row>
    <row r="158" spans="2:65" s="1" customFormat="1" ht="38.25" customHeight="1" x14ac:dyDescent="0.3">
      <c r="B158" s="145"/>
      <c r="C158" s="156" t="s">
        <v>312</v>
      </c>
      <c r="D158" s="156" t="s">
        <v>214</v>
      </c>
      <c r="E158" s="157" t="s">
        <v>1637</v>
      </c>
      <c r="F158" s="236" t="s">
        <v>1638</v>
      </c>
      <c r="G158" s="236"/>
      <c r="H158" s="236"/>
      <c r="I158" s="236"/>
      <c r="J158" s="158" t="s">
        <v>217</v>
      </c>
      <c r="K158" s="159">
        <v>2030</v>
      </c>
      <c r="L158" s="237"/>
      <c r="M158" s="237"/>
      <c r="N158" s="238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 t="shared" si="9"/>
        <v>0</v>
      </c>
      <c r="X158" s="152">
        <v>1.2199999999999999E-3</v>
      </c>
      <c r="Y158" s="152">
        <f t="shared" si="10"/>
        <v>2.4765999999999999</v>
      </c>
      <c r="Z158" s="152">
        <v>0</v>
      </c>
      <c r="AA158" s="153">
        <f t="shared" si="11"/>
        <v>0</v>
      </c>
      <c r="AR158" s="19" t="s">
        <v>1337</v>
      </c>
      <c r="AT158" s="19" t="s">
        <v>214</v>
      </c>
      <c r="AU158" s="19" t="s">
        <v>87</v>
      </c>
      <c r="AY158" s="19" t="s">
        <v>206</v>
      </c>
      <c r="BE158" s="154">
        <f t="shared" si="12"/>
        <v>0</v>
      </c>
      <c r="BF158" s="154">
        <f t="shared" si="13"/>
        <v>0</v>
      </c>
      <c r="BG158" s="154">
        <f t="shared" si="14"/>
        <v>0</v>
      </c>
      <c r="BH158" s="154">
        <f t="shared" si="15"/>
        <v>0</v>
      </c>
      <c r="BI158" s="154">
        <f t="shared" si="16"/>
        <v>0</v>
      </c>
      <c r="BJ158" s="19" t="s">
        <v>87</v>
      </c>
      <c r="BK158" s="155">
        <f t="shared" si="17"/>
        <v>0</v>
      </c>
      <c r="BL158" s="19" t="s">
        <v>337</v>
      </c>
      <c r="BM158" s="19" t="s">
        <v>1639</v>
      </c>
    </row>
    <row r="159" spans="2:65" s="1" customFormat="1" ht="38.25" customHeight="1" x14ac:dyDescent="0.3">
      <c r="B159" s="145"/>
      <c r="C159" s="156" t="s">
        <v>262</v>
      </c>
      <c r="D159" s="156" t="s">
        <v>214</v>
      </c>
      <c r="E159" s="157" t="s">
        <v>1640</v>
      </c>
      <c r="F159" s="236" t="s">
        <v>1641</v>
      </c>
      <c r="G159" s="236"/>
      <c r="H159" s="236"/>
      <c r="I159" s="236"/>
      <c r="J159" s="158" t="s">
        <v>217</v>
      </c>
      <c r="K159" s="159">
        <v>1870</v>
      </c>
      <c r="L159" s="237"/>
      <c r="M159" s="237"/>
      <c r="N159" s="238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 t="shared" si="9"/>
        <v>0</v>
      </c>
      <c r="X159" s="152">
        <v>1.41E-3</v>
      </c>
      <c r="Y159" s="152">
        <f t="shared" si="10"/>
        <v>2.6366999999999998</v>
      </c>
      <c r="Z159" s="152">
        <v>0</v>
      </c>
      <c r="AA159" s="153">
        <f t="shared" si="11"/>
        <v>0</v>
      </c>
      <c r="AR159" s="19" t="s">
        <v>1337</v>
      </c>
      <c r="AT159" s="19" t="s">
        <v>214</v>
      </c>
      <c r="AU159" s="19" t="s">
        <v>87</v>
      </c>
      <c r="AY159" s="19" t="s">
        <v>206</v>
      </c>
      <c r="BE159" s="154">
        <f t="shared" si="12"/>
        <v>0</v>
      </c>
      <c r="BF159" s="154">
        <f t="shared" si="13"/>
        <v>0</v>
      </c>
      <c r="BG159" s="154">
        <f t="shared" si="14"/>
        <v>0</v>
      </c>
      <c r="BH159" s="154">
        <f t="shared" si="15"/>
        <v>0</v>
      </c>
      <c r="BI159" s="154">
        <f t="shared" si="16"/>
        <v>0</v>
      </c>
      <c r="BJ159" s="19" t="s">
        <v>87</v>
      </c>
      <c r="BK159" s="155">
        <f t="shared" si="17"/>
        <v>0</v>
      </c>
      <c r="BL159" s="19" t="s">
        <v>337</v>
      </c>
      <c r="BM159" s="19" t="s">
        <v>1642</v>
      </c>
    </row>
    <row r="160" spans="2:65" s="1" customFormat="1" ht="38.25" customHeight="1" x14ac:dyDescent="0.3">
      <c r="B160" s="145"/>
      <c r="C160" s="156" t="s">
        <v>319</v>
      </c>
      <c r="D160" s="156" t="s">
        <v>214</v>
      </c>
      <c r="E160" s="157" t="s">
        <v>1643</v>
      </c>
      <c r="F160" s="236" t="s">
        <v>1644</v>
      </c>
      <c r="G160" s="236"/>
      <c r="H160" s="236"/>
      <c r="I160" s="236"/>
      <c r="J160" s="158" t="s">
        <v>217</v>
      </c>
      <c r="K160" s="159">
        <v>170</v>
      </c>
      <c r="L160" s="237"/>
      <c r="M160" s="237"/>
      <c r="N160" s="238"/>
      <c r="O160" s="235"/>
      <c r="P160" s="235"/>
      <c r="Q160" s="235"/>
      <c r="R160" s="150"/>
      <c r="T160" s="151" t="s">
        <v>5</v>
      </c>
      <c r="U160" s="41" t="s">
        <v>43</v>
      </c>
      <c r="V160" s="152">
        <v>0</v>
      </c>
      <c r="W160" s="152">
        <f t="shared" si="9"/>
        <v>0</v>
      </c>
      <c r="X160" s="152">
        <v>1.73E-3</v>
      </c>
      <c r="Y160" s="152">
        <f t="shared" si="10"/>
        <v>0.29409999999999997</v>
      </c>
      <c r="Z160" s="152">
        <v>0</v>
      </c>
      <c r="AA160" s="153">
        <f t="shared" si="11"/>
        <v>0</v>
      </c>
      <c r="AR160" s="19" t="s">
        <v>1337</v>
      </c>
      <c r="AT160" s="19" t="s">
        <v>214</v>
      </c>
      <c r="AU160" s="19" t="s">
        <v>87</v>
      </c>
      <c r="AY160" s="19" t="s">
        <v>206</v>
      </c>
      <c r="BE160" s="154">
        <f t="shared" si="12"/>
        <v>0</v>
      </c>
      <c r="BF160" s="154">
        <f t="shared" si="13"/>
        <v>0</v>
      </c>
      <c r="BG160" s="154">
        <f t="shared" si="14"/>
        <v>0</v>
      </c>
      <c r="BH160" s="154">
        <f t="shared" si="15"/>
        <v>0</v>
      </c>
      <c r="BI160" s="154">
        <f t="shared" si="16"/>
        <v>0</v>
      </c>
      <c r="BJ160" s="19" t="s">
        <v>87</v>
      </c>
      <c r="BK160" s="155">
        <f t="shared" si="17"/>
        <v>0</v>
      </c>
      <c r="BL160" s="19" t="s">
        <v>337</v>
      </c>
      <c r="BM160" s="19" t="s">
        <v>1645</v>
      </c>
    </row>
    <row r="161" spans="2:65" s="1" customFormat="1" ht="38.25" customHeight="1" x14ac:dyDescent="0.3">
      <c r="B161" s="145"/>
      <c r="C161" s="156" t="s">
        <v>266</v>
      </c>
      <c r="D161" s="156" t="s">
        <v>214</v>
      </c>
      <c r="E161" s="157" t="s">
        <v>1646</v>
      </c>
      <c r="F161" s="236" t="s">
        <v>1647</v>
      </c>
      <c r="G161" s="236"/>
      <c r="H161" s="236"/>
      <c r="I161" s="236"/>
      <c r="J161" s="158" t="s">
        <v>217</v>
      </c>
      <c r="K161" s="159">
        <v>3316</v>
      </c>
      <c r="L161" s="237"/>
      <c r="M161" s="237"/>
      <c r="N161" s="238"/>
      <c r="O161" s="235"/>
      <c r="P161" s="235"/>
      <c r="Q161" s="235"/>
      <c r="R161" s="150"/>
      <c r="T161" s="151" t="s">
        <v>5</v>
      </c>
      <c r="U161" s="41" t="s">
        <v>43</v>
      </c>
      <c r="V161" s="152">
        <v>0</v>
      </c>
      <c r="W161" s="152">
        <f t="shared" si="9"/>
        <v>0</v>
      </c>
      <c r="X161" s="152">
        <v>5.1000000000000004E-4</v>
      </c>
      <c r="Y161" s="152">
        <f t="shared" si="10"/>
        <v>1.6911600000000002</v>
      </c>
      <c r="Z161" s="152">
        <v>0</v>
      </c>
      <c r="AA161" s="153">
        <f t="shared" si="11"/>
        <v>0</v>
      </c>
      <c r="AR161" s="19" t="s">
        <v>1337</v>
      </c>
      <c r="AT161" s="19" t="s">
        <v>214</v>
      </c>
      <c r="AU161" s="19" t="s">
        <v>87</v>
      </c>
      <c r="AY161" s="19" t="s">
        <v>206</v>
      </c>
      <c r="BE161" s="154">
        <f t="shared" si="12"/>
        <v>0</v>
      </c>
      <c r="BF161" s="154">
        <f t="shared" si="13"/>
        <v>0</v>
      </c>
      <c r="BG161" s="154">
        <f t="shared" si="14"/>
        <v>0</v>
      </c>
      <c r="BH161" s="154">
        <f t="shared" si="15"/>
        <v>0</v>
      </c>
      <c r="BI161" s="154">
        <f t="shared" si="16"/>
        <v>0</v>
      </c>
      <c r="BJ161" s="19" t="s">
        <v>87</v>
      </c>
      <c r="BK161" s="155">
        <f t="shared" si="17"/>
        <v>0</v>
      </c>
      <c r="BL161" s="19" t="s">
        <v>337</v>
      </c>
      <c r="BM161" s="19" t="s">
        <v>1648</v>
      </c>
    </row>
    <row r="162" spans="2:65" s="1" customFormat="1" ht="38.25" customHeight="1" x14ac:dyDescent="0.3">
      <c r="B162" s="145"/>
      <c r="C162" s="156" t="s">
        <v>326</v>
      </c>
      <c r="D162" s="156" t="s">
        <v>214</v>
      </c>
      <c r="E162" s="157" t="s">
        <v>1649</v>
      </c>
      <c r="F162" s="236" t="s">
        <v>1650</v>
      </c>
      <c r="G162" s="236"/>
      <c r="H162" s="236"/>
      <c r="I162" s="236"/>
      <c r="J162" s="158" t="s">
        <v>217</v>
      </c>
      <c r="K162" s="159">
        <v>1140</v>
      </c>
      <c r="L162" s="237"/>
      <c r="M162" s="237"/>
      <c r="N162" s="238"/>
      <c r="O162" s="235"/>
      <c r="P162" s="235"/>
      <c r="Q162" s="235"/>
      <c r="R162" s="150"/>
      <c r="T162" s="151" t="s">
        <v>5</v>
      </c>
      <c r="U162" s="41" t="s">
        <v>43</v>
      </c>
      <c r="V162" s="152">
        <v>0</v>
      </c>
      <c r="W162" s="152">
        <f t="shared" si="9"/>
        <v>0</v>
      </c>
      <c r="X162" s="152">
        <v>1.73E-3</v>
      </c>
      <c r="Y162" s="152">
        <f t="shared" si="10"/>
        <v>1.9722</v>
      </c>
      <c r="Z162" s="152">
        <v>0</v>
      </c>
      <c r="AA162" s="153">
        <f t="shared" si="11"/>
        <v>0</v>
      </c>
      <c r="AR162" s="19" t="s">
        <v>1337</v>
      </c>
      <c r="AT162" s="19" t="s">
        <v>214</v>
      </c>
      <c r="AU162" s="19" t="s">
        <v>87</v>
      </c>
      <c r="AY162" s="19" t="s">
        <v>206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9" t="s">
        <v>87</v>
      </c>
      <c r="BK162" s="155">
        <f t="shared" si="17"/>
        <v>0</v>
      </c>
      <c r="BL162" s="19" t="s">
        <v>337</v>
      </c>
      <c r="BM162" s="19" t="s">
        <v>1651</v>
      </c>
    </row>
    <row r="163" spans="2:65" s="10" customFormat="1" ht="29.85" customHeight="1" x14ac:dyDescent="0.3">
      <c r="B163" s="134"/>
      <c r="C163" s="135"/>
      <c r="D163" s="144" t="s">
        <v>1543</v>
      </c>
      <c r="E163" s="144"/>
      <c r="F163" s="144"/>
      <c r="G163" s="144"/>
      <c r="H163" s="144"/>
      <c r="I163" s="144"/>
      <c r="J163" s="144"/>
      <c r="K163" s="144"/>
      <c r="L163" s="144"/>
      <c r="M163" s="144"/>
      <c r="N163" s="240"/>
      <c r="O163" s="239"/>
      <c r="P163" s="239"/>
      <c r="Q163" s="239"/>
      <c r="R163" s="137"/>
      <c r="T163" s="138"/>
      <c r="U163" s="135"/>
      <c r="V163" s="135"/>
      <c r="W163" s="139">
        <f>SUM(W164:W173)</f>
        <v>0</v>
      </c>
      <c r="X163" s="135"/>
      <c r="Y163" s="139">
        <f>SUM(Y164:Y173)</f>
        <v>0</v>
      </c>
      <c r="Z163" s="135"/>
      <c r="AA163" s="140">
        <f>SUM(AA164:AA173)</f>
        <v>0</v>
      </c>
      <c r="AR163" s="141" t="s">
        <v>91</v>
      </c>
      <c r="AT163" s="142" t="s">
        <v>75</v>
      </c>
      <c r="AU163" s="142" t="s">
        <v>83</v>
      </c>
      <c r="AY163" s="141" t="s">
        <v>206</v>
      </c>
      <c r="BK163" s="143">
        <f>SUM(BK164:BK173)</f>
        <v>0</v>
      </c>
    </row>
    <row r="164" spans="2:65" s="1" customFormat="1" ht="16.5" customHeight="1" x14ac:dyDescent="0.3">
      <c r="B164" s="145"/>
      <c r="C164" s="146" t="s">
        <v>269</v>
      </c>
      <c r="D164" s="146" t="s">
        <v>207</v>
      </c>
      <c r="E164" s="147" t="s">
        <v>1652</v>
      </c>
      <c r="F164" s="233" t="s">
        <v>1653</v>
      </c>
      <c r="G164" s="233"/>
      <c r="H164" s="233"/>
      <c r="I164" s="233"/>
      <c r="J164" s="148" t="s">
        <v>217</v>
      </c>
      <c r="K164" s="149">
        <v>11300</v>
      </c>
      <c r="L164" s="234"/>
      <c r="M164" s="234"/>
      <c r="N164" s="235"/>
      <c r="O164" s="235"/>
      <c r="P164" s="235"/>
      <c r="Q164" s="235"/>
      <c r="R164" s="150"/>
      <c r="T164" s="151" t="s">
        <v>5</v>
      </c>
      <c r="U164" s="41" t="s">
        <v>43</v>
      </c>
      <c r="V164" s="152">
        <v>0</v>
      </c>
      <c r="W164" s="152">
        <f t="shared" ref="W164:W173" si="18">V164*K164</f>
        <v>0</v>
      </c>
      <c r="X164" s="152">
        <v>0</v>
      </c>
      <c r="Y164" s="152">
        <f t="shared" ref="Y164:Y173" si="19">X164*K164</f>
        <v>0</v>
      </c>
      <c r="Z164" s="152">
        <v>0</v>
      </c>
      <c r="AA164" s="153">
        <f t="shared" ref="AA164:AA173" si="20">Z164*K164</f>
        <v>0</v>
      </c>
      <c r="AR164" s="19" t="s">
        <v>337</v>
      </c>
      <c r="AT164" s="19" t="s">
        <v>207</v>
      </c>
      <c r="AU164" s="19" t="s">
        <v>87</v>
      </c>
      <c r="AY164" s="19" t="s">
        <v>206</v>
      </c>
      <c r="BE164" s="154">
        <f t="shared" ref="BE164:BE173" si="21">IF(U164="základná",N164,0)</f>
        <v>0</v>
      </c>
      <c r="BF164" s="154">
        <f t="shared" ref="BF164:BF173" si="22">IF(U164="znížená",N164,0)</f>
        <v>0</v>
      </c>
      <c r="BG164" s="154">
        <f t="shared" ref="BG164:BG173" si="23">IF(U164="zákl. prenesená",N164,0)</f>
        <v>0</v>
      </c>
      <c r="BH164" s="154">
        <f t="shared" ref="BH164:BH173" si="24">IF(U164="zníž. prenesená",N164,0)</f>
        <v>0</v>
      </c>
      <c r="BI164" s="154">
        <f t="shared" ref="BI164:BI173" si="25">IF(U164="nulová",N164,0)</f>
        <v>0</v>
      </c>
      <c r="BJ164" s="19" t="s">
        <v>87</v>
      </c>
      <c r="BK164" s="155">
        <f t="shared" ref="BK164:BK173" si="26">ROUND(L164*K164,3)</f>
        <v>0</v>
      </c>
      <c r="BL164" s="19" t="s">
        <v>337</v>
      </c>
      <c r="BM164" s="19" t="s">
        <v>1654</v>
      </c>
    </row>
    <row r="165" spans="2:65" s="1" customFormat="1" ht="25.5" customHeight="1" x14ac:dyDescent="0.3">
      <c r="B165" s="145"/>
      <c r="C165" s="156" t="s">
        <v>334</v>
      </c>
      <c r="D165" s="156" t="s">
        <v>214</v>
      </c>
      <c r="E165" s="157" t="s">
        <v>1655</v>
      </c>
      <c r="F165" s="236" t="s">
        <v>1656</v>
      </c>
      <c r="G165" s="236"/>
      <c r="H165" s="236"/>
      <c r="I165" s="236"/>
      <c r="J165" s="158" t="s">
        <v>217</v>
      </c>
      <c r="K165" s="159">
        <v>3700</v>
      </c>
      <c r="L165" s="237"/>
      <c r="M165" s="237"/>
      <c r="N165" s="238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18"/>
        <v>0</v>
      </c>
      <c r="X165" s="152">
        <v>0</v>
      </c>
      <c r="Y165" s="152">
        <f t="shared" si="19"/>
        <v>0</v>
      </c>
      <c r="Z165" s="152">
        <v>0</v>
      </c>
      <c r="AA165" s="153">
        <f t="shared" si="20"/>
        <v>0</v>
      </c>
      <c r="AR165" s="19" t="s">
        <v>1337</v>
      </c>
      <c r="AT165" s="19" t="s">
        <v>214</v>
      </c>
      <c r="AU165" s="19" t="s">
        <v>87</v>
      </c>
      <c r="AY165" s="19" t="s">
        <v>206</v>
      </c>
      <c r="BE165" s="154">
        <f t="shared" si="21"/>
        <v>0</v>
      </c>
      <c r="BF165" s="154">
        <f t="shared" si="22"/>
        <v>0</v>
      </c>
      <c r="BG165" s="154">
        <f t="shared" si="23"/>
        <v>0</v>
      </c>
      <c r="BH165" s="154">
        <f t="shared" si="24"/>
        <v>0</v>
      </c>
      <c r="BI165" s="154">
        <f t="shared" si="25"/>
        <v>0</v>
      </c>
      <c r="BJ165" s="19" t="s">
        <v>87</v>
      </c>
      <c r="BK165" s="155">
        <f t="shared" si="26"/>
        <v>0</v>
      </c>
      <c r="BL165" s="19" t="s">
        <v>337</v>
      </c>
      <c r="BM165" s="19" t="s">
        <v>1657</v>
      </c>
    </row>
    <row r="166" spans="2:65" s="1" customFormat="1" ht="25.5" customHeight="1" x14ac:dyDescent="0.3">
      <c r="B166" s="145"/>
      <c r="C166" s="156" t="s">
        <v>273</v>
      </c>
      <c r="D166" s="156" t="s">
        <v>214</v>
      </c>
      <c r="E166" s="157" t="s">
        <v>1658</v>
      </c>
      <c r="F166" s="236" t="s">
        <v>1659</v>
      </c>
      <c r="G166" s="236"/>
      <c r="H166" s="236"/>
      <c r="I166" s="236"/>
      <c r="J166" s="158" t="s">
        <v>217</v>
      </c>
      <c r="K166" s="159">
        <v>48</v>
      </c>
      <c r="L166" s="237"/>
      <c r="M166" s="237"/>
      <c r="N166" s="238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 t="shared" si="18"/>
        <v>0</v>
      </c>
      <c r="X166" s="152">
        <v>0</v>
      </c>
      <c r="Y166" s="152">
        <f t="shared" si="19"/>
        <v>0</v>
      </c>
      <c r="Z166" s="152">
        <v>0</v>
      </c>
      <c r="AA166" s="153">
        <f t="shared" si="20"/>
        <v>0</v>
      </c>
      <c r="AR166" s="19" t="s">
        <v>1337</v>
      </c>
      <c r="AT166" s="19" t="s">
        <v>214</v>
      </c>
      <c r="AU166" s="19" t="s">
        <v>87</v>
      </c>
      <c r="AY166" s="19" t="s">
        <v>206</v>
      </c>
      <c r="BE166" s="154">
        <f t="shared" si="21"/>
        <v>0</v>
      </c>
      <c r="BF166" s="154">
        <f t="shared" si="22"/>
        <v>0</v>
      </c>
      <c r="BG166" s="154">
        <f t="shared" si="23"/>
        <v>0</v>
      </c>
      <c r="BH166" s="154">
        <f t="shared" si="24"/>
        <v>0</v>
      </c>
      <c r="BI166" s="154">
        <f t="shared" si="25"/>
        <v>0</v>
      </c>
      <c r="BJ166" s="19" t="s">
        <v>87</v>
      </c>
      <c r="BK166" s="155">
        <f t="shared" si="26"/>
        <v>0</v>
      </c>
      <c r="BL166" s="19" t="s">
        <v>337</v>
      </c>
      <c r="BM166" s="19" t="s">
        <v>1660</v>
      </c>
    </row>
    <row r="167" spans="2:65" s="1" customFormat="1" ht="25.5" customHeight="1" x14ac:dyDescent="0.3">
      <c r="B167" s="145"/>
      <c r="C167" s="156" t="s">
        <v>341</v>
      </c>
      <c r="D167" s="156" t="s">
        <v>214</v>
      </c>
      <c r="E167" s="157" t="s">
        <v>1661</v>
      </c>
      <c r="F167" s="236" t="s">
        <v>1662</v>
      </c>
      <c r="G167" s="236"/>
      <c r="H167" s="236"/>
      <c r="I167" s="236"/>
      <c r="J167" s="158" t="s">
        <v>217</v>
      </c>
      <c r="K167" s="159">
        <v>2502</v>
      </c>
      <c r="L167" s="237"/>
      <c r="M167" s="237"/>
      <c r="N167" s="238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 t="shared" si="18"/>
        <v>0</v>
      </c>
      <c r="X167" s="152">
        <v>0</v>
      </c>
      <c r="Y167" s="152">
        <f t="shared" si="19"/>
        <v>0</v>
      </c>
      <c r="Z167" s="152">
        <v>0</v>
      </c>
      <c r="AA167" s="153">
        <f t="shared" si="20"/>
        <v>0</v>
      </c>
      <c r="AR167" s="19" t="s">
        <v>1337</v>
      </c>
      <c r="AT167" s="19" t="s">
        <v>214</v>
      </c>
      <c r="AU167" s="19" t="s">
        <v>87</v>
      </c>
      <c r="AY167" s="19" t="s">
        <v>206</v>
      </c>
      <c r="BE167" s="154">
        <f t="shared" si="21"/>
        <v>0</v>
      </c>
      <c r="BF167" s="154">
        <f t="shared" si="22"/>
        <v>0</v>
      </c>
      <c r="BG167" s="154">
        <f t="shared" si="23"/>
        <v>0</v>
      </c>
      <c r="BH167" s="154">
        <f t="shared" si="24"/>
        <v>0</v>
      </c>
      <c r="BI167" s="154">
        <f t="shared" si="25"/>
        <v>0</v>
      </c>
      <c r="BJ167" s="19" t="s">
        <v>87</v>
      </c>
      <c r="BK167" s="155">
        <f t="shared" si="26"/>
        <v>0</v>
      </c>
      <c r="BL167" s="19" t="s">
        <v>337</v>
      </c>
      <c r="BM167" s="19" t="s">
        <v>1663</v>
      </c>
    </row>
    <row r="168" spans="2:65" s="1" customFormat="1" ht="25.5" customHeight="1" x14ac:dyDescent="0.3">
      <c r="B168" s="145"/>
      <c r="C168" s="156" t="s">
        <v>276</v>
      </c>
      <c r="D168" s="156" t="s">
        <v>214</v>
      </c>
      <c r="E168" s="157" t="s">
        <v>1664</v>
      </c>
      <c r="F168" s="236" t="s">
        <v>1665</v>
      </c>
      <c r="G168" s="236"/>
      <c r="H168" s="236"/>
      <c r="I168" s="236"/>
      <c r="J168" s="158" t="s">
        <v>217</v>
      </c>
      <c r="K168" s="159">
        <v>300</v>
      </c>
      <c r="L168" s="237"/>
      <c r="M168" s="237"/>
      <c r="N168" s="238"/>
      <c r="O168" s="235"/>
      <c r="P168" s="235"/>
      <c r="Q168" s="235"/>
      <c r="R168" s="150"/>
      <c r="T168" s="151" t="s">
        <v>5</v>
      </c>
      <c r="U168" s="41" t="s">
        <v>43</v>
      </c>
      <c r="V168" s="152">
        <v>0</v>
      </c>
      <c r="W168" s="152">
        <f t="shared" si="18"/>
        <v>0</v>
      </c>
      <c r="X168" s="152">
        <v>0</v>
      </c>
      <c r="Y168" s="152">
        <f t="shared" si="19"/>
        <v>0</v>
      </c>
      <c r="Z168" s="152">
        <v>0</v>
      </c>
      <c r="AA168" s="153">
        <f t="shared" si="20"/>
        <v>0</v>
      </c>
      <c r="AR168" s="19" t="s">
        <v>1337</v>
      </c>
      <c r="AT168" s="19" t="s">
        <v>214</v>
      </c>
      <c r="AU168" s="19" t="s">
        <v>87</v>
      </c>
      <c r="AY168" s="19" t="s">
        <v>206</v>
      </c>
      <c r="BE168" s="154">
        <f t="shared" si="21"/>
        <v>0</v>
      </c>
      <c r="BF168" s="154">
        <f t="shared" si="22"/>
        <v>0</v>
      </c>
      <c r="BG168" s="154">
        <f t="shared" si="23"/>
        <v>0</v>
      </c>
      <c r="BH168" s="154">
        <f t="shared" si="24"/>
        <v>0</v>
      </c>
      <c r="BI168" s="154">
        <f t="shared" si="25"/>
        <v>0</v>
      </c>
      <c r="BJ168" s="19" t="s">
        <v>87</v>
      </c>
      <c r="BK168" s="155">
        <f t="shared" si="26"/>
        <v>0</v>
      </c>
      <c r="BL168" s="19" t="s">
        <v>337</v>
      </c>
      <c r="BM168" s="19" t="s">
        <v>1666</v>
      </c>
    </row>
    <row r="169" spans="2:65" s="1" customFormat="1" ht="25.5" customHeight="1" x14ac:dyDescent="0.3">
      <c r="B169" s="145"/>
      <c r="C169" s="156" t="s">
        <v>348</v>
      </c>
      <c r="D169" s="156" t="s">
        <v>214</v>
      </c>
      <c r="E169" s="157" t="s">
        <v>1667</v>
      </c>
      <c r="F169" s="236" t="s">
        <v>1668</v>
      </c>
      <c r="G169" s="236"/>
      <c r="H169" s="236"/>
      <c r="I169" s="236"/>
      <c r="J169" s="158" t="s">
        <v>217</v>
      </c>
      <c r="K169" s="159">
        <v>3700</v>
      </c>
      <c r="L169" s="237"/>
      <c r="M169" s="237"/>
      <c r="N169" s="238"/>
      <c r="O169" s="235"/>
      <c r="P169" s="235"/>
      <c r="Q169" s="235"/>
      <c r="R169" s="150"/>
      <c r="T169" s="151" t="s">
        <v>5</v>
      </c>
      <c r="U169" s="41" t="s">
        <v>43</v>
      </c>
      <c r="V169" s="152">
        <v>0</v>
      </c>
      <c r="W169" s="152">
        <f t="shared" si="18"/>
        <v>0</v>
      </c>
      <c r="X169" s="152">
        <v>0</v>
      </c>
      <c r="Y169" s="152">
        <f t="shared" si="19"/>
        <v>0</v>
      </c>
      <c r="Z169" s="152">
        <v>0</v>
      </c>
      <c r="AA169" s="153">
        <f t="shared" si="20"/>
        <v>0</v>
      </c>
      <c r="AR169" s="19" t="s">
        <v>1337</v>
      </c>
      <c r="AT169" s="19" t="s">
        <v>214</v>
      </c>
      <c r="AU169" s="19" t="s">
        <v>87</v>
      </c>
      <c r="AY169" s="19" t="s">
        <v>206</v>
      </c>
      <c r="BE169" s="154">
        <f t="shared" si="21"/>
        <v>0</v>
      </c>
      <c r="BF169" s="154">
        <f t="shared" si="22"/>
        <v>0</v>
      </c>
      <c r="BG169" s="154">
        <f t="shared" si="23"/>
        <v>0</v>
      </c>
      <c r="BH169" s="154">
        <f t="shared" si="24"/>
        <v>0</v>
      </c>
      <c r="BI169" s="154">
        <f t="shared" si="25"/>
        <v>0</v>
      </c>
      <c r="BJ169" s="19" t="s">
        <v>87</v>
      </c>
      <c r="BK169" s="155">
        <f t="shared" si="26"/>
        <v>0</v>
      </c>
      <c r="BL169" s="19" t="s">
        <v>337</v>
      </c>
      <c r="BM169" s="19" t="s">
        <v>1669</v>
      </c>
    </row>
    <row r="170" spans="2:65" s="1" customFormat="1" ht="38.25" customHeight="1" x14ac:dyDescent="0.3">
      <c r="B170" s="145"/>
      <c r="C170" s="156" t="s">
        <v>280</v>
      </c>
      <c r="D170" s="156" t="s">
        <v>214</v>
      </c>
      <c r="E170" s="157" t="s">
        <v>1670</v>
      </c>
      <c r="F170" s="236" t="s">
        <v>1671</v>
      </c>
      <c r="G170" s="236"/>
      <c r="H170" s="236"/>
      <c r="I170" s="236"/>
      <c r="J170" s="158" t="s">
        <v>217</v>
      </c>
      <c r="K170" s="159">
        <v>350</v>
      </c>
      <c r="L170" s="237"/>
      <c r="M170" s="237"/>
      <c r="N170" s="238"/>
      <c r="O170" s="235"/>
      <c r="P170" s="235"/>
      <c r="Q170" s="235"/>
      <c r="R170" s="150"/>
      <c r="T170" s="151" t="s">
        <v>5</v>
      </c>
      <c r="U170" s="41" t="s">
        <v>43</v>
      </c>
      <c r="V170" s="152">
        <v>0</v>
      </c>
      <c r="W170" s="152">
        <f t="shared" si="18"/>
        <v>0</v>
      </c>
      <c r="X170" s="152">
        <v>0</v>
      </c>
      <c r="Y170" s="152">
        <f t="shared" si="19"/>
        <v>0</v>
      </c>
      <c r="Z170" s="152">
        <v>0</v>
      </c>
      <c r="AA170" s="153">
        <f t="shared" si="20"/>
        <v>0</v>
      </c>
      <c r="AR170" s="19" t="s">
        <v>1337</v>
      </c>
      <c r="AT170" s="19" t="s">
        <v>214</v>
      </c>
      <c r="AU170" s="19" t="s">
        <v>87</v>
      </c>
      <c r="AY170" s="19" t="s">
        <v>206</v>
      </c>
      <c r="BE170" s="154">
        <f t="shared" si="21"/>
        <v>0</v>
      </c>
      <c r="BF170" s="154">
        <f t="shared" si="22"/>
        <v>0</v>
      </c>
      <c r="BG170" s="154">
        <f t="shared" si="23"/>
        <v>0</v>
      </c>
      <c r="BH170" s="154">
        <f t="shared" si="24"/>
        <v>0</v>
      </c>
      <c r="BI170" s="154">
        <f t="shared" si="25"/>
        <v>0</v>
      </c>
      <c r="BJ170" s="19" t="s">
        <v>87</v>
      </c>
      <c r="BK170" s="155">
        <f t="shared" si="26"/>
        <v>0</v>
      </c>
      <c r="BL170" s="19" t="s">
        <v>337</v>
      </c>
      <c r="BM170" s="19" t="s">
        <v>1672</v>
      </c>
    </row>
    <row r="171" spans="2:65" s="1" customFormat="1" ht="38.25" customHeight="1" x14ac:dyDescent="0.3">
      <c r="B171" s="145"/>
      <c r="C171" s="156" t="s">
        <v>355</v>
      </c>
      <c r="D171" s="156" t="s">
        <v>214</v>
      </c>
      <c r="E171" s="157" t="s">
        <v>1673</v>
      </c>
      <c r="F171" s="236" t="s">
        <v>1674</v>
      </c>
      <c r="G171" s="236"/>
      <c r="H171" s="236"/>
      <c r="I171" s="236"/>
      <c r="J171" s="158" t="s">
        <v>217</v>
      </c>
      <c r="K171" s="159">
        <v>652</v>
      </c>
      <c r="L171" s="237"/>
      <c r="M171" s="237"/>
      <c r="N171" s="238"/>
      <c r="O171" s="235"/>
      <c r="P171" s="235"/>
      <c r="Q171" s="235"/>
      <c r="R171" s="150"/>
      <c r="T171" s="151" t="s">
        <v>5</v>
      </c>
      <c r="U171" s="41" t="s">
        <v>43</v>
      </c>
      <c r="V171" s="152">
        <v>0</v>
      </c>
      <c r="W171" s="152">
        <f t="shared" si="18"/>
        <v>0</v>
      </c>
      <c r="X171" s="152">
        <v>0</v>
      </c>
      <c r="Y171" s="152">
        <f t="shared" si="19"/>
        <v>0</v>
      </c>
      <c r="Z171" s="152">
        <v>0</v>
      </c>
      <c r="AA171" s="153">
        <f t="shared" si="20"/>
        <v>0</v>
      </c>
      <c r="AR171" s="19" t="s">
        <v>1337</v>
      </c>
      <c r="AT171" s="19" t="s">
        <v>214</v>
      </c>
      <c r="AU171" s="19" t="s">
        <v>87</v>
      </c>
      <c r="AY171" s="19" t="s">
        <v>206</v>
      </c>
      <c r="BE171" s="154">
        <f t="shared" si="21"/>
        <v>0</v>
      </c>
      <c r="BF171" s="154">
        <f t="shared" si="22"/>
        <v>0</v>
      </c>
      <c r="BG171" s="154">
        <f t="shared" si="23"/>
        <v>0</v>
      </c>
      <c r="BH171" s="154">
        <f t="shared" si="24"/>
        <v>0</v>
      </c>
      <c r="BI171" s="154">
        <f t="shared" si="25"/>
        <v>0</v>
      </c>
      <c r="BJ171" s="19" t="s">
        <v>87</v>
      </c>
      <c r="BK171" s="155">
        <f t="shared" si="26"/>
        <v>0</v>
      </c>
      <c r="BL171" s="19" t="s">
        <v>337</v>
      </c>
      <c r="BM171" s="19" t="s">
        <v>1675</v>
      </c>
    </row>
    <row r="172" spans="2:65" s="1" customFormat="1" ht="38.25" customHeight="1" x14ac:dyDescent="0.3">
      <c r="B172" s="145"/>
      <c r="C172" s="156" t="s">
        <v>283</v>
      </c>
      <c r="D172" s="156" t="s">
        <v>214</v>
      </c>
      <c r="E172" s="157" t="s">
        <v>1676</v>
      </c>
      <c r="F172" s="236" t="s">
        <v>1677</v>
      </c>
      <c r="G172" s="236"/>
      <c r="H172" s="236"/>
      <c r="I172" s="236"/>
      <c r="J172" s="158" t="s">
        <v>217</v>
      </c>
      <c r="K172" s="159">
        <v>320</v>
      </c>
      <c r="L172" s="237"/>
      <c r="M172" s="237"/>
      <c r="N172" s="238"/>
      <c r="O172" s="235"/>
      <c r="P172" s="235"/>
      <c r="Q172" s="235"/>
      <c r="R172" s="150"/>
      <c r="T172" s="151" t="s">
        <v>5</v>
      </c>
      <c r="U172" s="41" t="s">
        <v>43</v>
      </c>
      <c r="V172" s="152">
        <v>0</v>
      </c>
      <c r="W172" s="152">
        <f t="shared" si="18"/>
        <v>0</v>
      </c>
      <c r="X172" s="152">
        <v>0</v>
      </c>
      <c r="Y172" s="152">
        <f t="shared" si="19"/>
        <v>0</v>
      </c>
      <c r="Z172" s="152">
        <v>0</v>
      </c>
      <c r="AA172" s="153">
        <f t="shared" si="20"/>
        <v>0</v>
      </c>
      <c r="AR172" s="19" t="s">
        <v>1337</v>
      </c>
      <c r="AT172" s="19" t="s">
        <v>214</v>
      </c>
      <c r="AU172" s="19" t="s">
        <v>87</v>
      </c>
      <c r="AY172" s="19" t="s">
        <v>206</v>
      </c>
      <c r="BE172" s="154">
        <f t="shared" si="21"/>
        <v>0</v>
      </c>
      <c r="BF172" s="154">
        <f t="shared" si="22"/>
        <v>0</v>
      </c>
      <c r="BG172" s="154">
        <f t="shared" si="23"/>
        <v>0</v>
      </c>
      <c r="BH172" s="154">
        <f t="shared" si="24"/>
        <v>0</v>
      </c>
      <c r="BI172" s="154">
        <f t="shared" si="25"/>
        <v>0</v>
      </c>
      <c r="BJ172" s="19" t="s">
        <v>87</v>
      </c>
      <c r="BK172" s="155">
        <f t="shared" si="26"/>
        <v>0</v>
      </c>
      <c r="BL172" s="19" t="s">
        <v>337</v>
      </c>
      <c r="BM172" s="19" t="s">
        <v>1678</v>
      </c>
    </row>
    <row r="173" spans="2:65" s="1" customFormat="1" ht="38.25" customHeight="1" x14ac:dyDescent="0.3">
      <c r="B173" s="145"/>
      <c r="C173" s="156" t="s">
        <v>362</v>
      </c>
      <c r="D173" s="156" t="s">
        <v>214</v>
      </c>
      <c r="E173" s="157" t="s">
        <v>1679</v>
      </c>
      <c r="F173" s="236" t="s">
        <v>1680</v>
      </c>
      <c r="G173" s="236"/>
      <c r="H173" s="236"/>
      <c r="I173" s="236"/>
      <c r="J173" s="158" t="s">
        <v>217</v>
      </c>
      <c r="K173" s="159">
        <v>78</v>
      </c>
      <c r="L173" s="237"/>
      <c r="M173" s="237"/>
      <c r="N173" s="238"/>
      <c r="O173" s="235"/>
      <c r="P173" s="235"/>
      <c r="Q173" s="235"/>
      <c r="R173" s="150"/>
      <c r="T173" s="151" t="s">
        <v>5</v>
      </c>
      <c r="U173" s="41" t="s">
        <v>43</v>
      </c>
      <c r="V173" s="152">
        <v>0</v>
      </c>
      <c r="W173" s="152">
        <f t="shared" si="18"/>
        <v>0</v>
      </c>
      <c r="X173" s="152">
        <v>0</v>
      </c>
      <c r="Y173" s="152">
        <f t="shared" si="19"/>
        <v>0</v>
      </c>
      <c r="Z173" s="152">
        <v>0</v>
      </c>
      <c r="AA173" s="153">
        <f t="shared" si="20"/>
        <v>0</v>
      </c>
      <c r="AR173" s="19" t="s">
        <v>1337</v>
      </c>
      <c r="AT173" s="19" t="s">
        <v>214</v>
      </c>
      <c r="AU173" s="19" t="s">
        <v>87</v>
      </c>
      <c r="AY173" s="19" t="s">
        <v>206</v>
      </c>
      <c r="BE173" s="154">
        <f t="shared" si="21"/>
        <v>0</v>
      </c>
      <c r="BF173" s="154">
        <f t="shared" si="22"/>
        <v>0</v>
      </c>
      <c r="BG173" s="154">
        <f t="shared" si="23"/>
        <v>0</v>
      </c>
      <c r="BH173" s="154">
        <f t="shared" si="24"/>
        <v>0</v>
      </c>
      <c r="BI173" s="154">
        <f t="shared" si="25"/>
        <v>0</v>
      </c>
      <c r="BJ173" s="19" t="s">
        <v>87</v>
      </c>
      <c r="BK173" s="155">
        <f t="shared" si="26"/>
        <v>0</v>
      </c>
      <c r="BL173" s="19" t="s">
        <v>337</v>
      </c>
      <c r="BM173" s="19" t="s">
        <v>1681</v>
      </c>
    </row>
    <row r="174" spans="2:65" s="10" customFormat="1" ht="29.85" customHeight="1" x14ac:dyDescent="0.3">
      <c r="B174" s="134"/>
      <c r="C174" s="135"/>
      <c r="D174" s="144" t="s">
        <v>1544</v>
      </c>
      <c r="E174" s="144"/>
      <c r="F174" s="144"/>
      <c r="G174" s="144"/>
      <c r="H174" s="144"/>
      <c r="I174" s="144"/>
      <c r="J174" s="144"/>
      <c r="K174" s="144"/>
      <c r="L174" s="144"/>
      <c r="M174" s="144"/>
      <c r="N174" s="240"/>
      <c r="O174" s="239"/>
      <c r="P174" s="239"/>
      <c r="Q174" s="239"/>
      <c r="R174" s="137"/>
      <c r="T174" s="138"/>
      <c r="U174" s="135"/>
      <c r="V174" s="135"/>
      <c r="W174" s="139">
        <f>SUM(W175:W206)</f>
        <v>775.19</v>
      </c>
      <c r="X174" s="135"/>
      <c r="Y174" s="139">
        <f>SUM(Y175:Y206)</f>
        <v>8.3820000000000006E-2</v>
      </c>
      <c r="Z174" s="135"/>
      <c r="AA174" s="140">
        <f>SUM(AA175:AA206)</f>
        <v>0</v>
      </c>
      <c r="AR174" s="141" t="s">
        <v>91</v>
      </c>
      <c r="AT174" s="142" t="s">
        <v>75</v>
      </c>
      <c r="AU174" s="142" t="s">
        <v>83</v>
      </c>
      <c r="AY174" s="141" t="s">
        <v>206</v>
      </c>
      <c r="BK174" s="143">
        <f>SUM(BK175:BK206)</f>
        <v>0</v>
      </c>
    </row>
    <row r="175" spans="2:65" s="1" customFormat="1" ht="16.5" customHeight="1" x14ac:dyDescent="0.3">
      <c r="B175" s="145"/>
      <c r="C175" s="146" t="s">
        <v>287</v>
      </c>
      <c r="D175" s="146" t="s">
        <v>207</v>
      </c>
      <c r="E175" s="147" t="s">
        <v>1682</v>
      </c>
      <c r="F175" s="233" t="s">
        <v>1683</v>
      </c>
      <c r="G175" s="233"/>
      <c r="H175" s="233"/>
      <c r="I175" s="233"/>
      <c r="J175" s="148" t="s">
        <v>217</v>
      </c>
      <c r="K175" s="149">
        <v>516</v>
      </c>
      <c r="L175" s="234"/>
      <c r="M175" s="234"/>
      <c r="N175" s="235"/>
      <c r="O175" s="235"/>
      <c r="P175" s="235"/>
      <c r="Q175" s="235"/>
      <c r="R175" s="150"/>
      <c r="T175" s="151" t="s">
        <v>5</v>
      </c>
      <c r="U175" s="41" t="s">
        <v>43</v>
      </c>
      <c r="V175" s="152">
        <v>4.2999999999999997E-2</v>
      </c>
      <c r="W175" s="152">
        <f t="shared" ref="W175:W206" si="27">V175*K175</f>
        <v>22.187999999999999</v>
      </c>
      <c r="X175" s="152">
        <v>0</v>
      </c>
      <c r="Y175" s="152">
        <f t="shared" ref="Y175:Y206" si="28">X175*K175</f>
        <v>0</v>
      </c>
      <c r="Z175" s="152">
        <v>0</v>
      </c>
      <c r="AA175" s="153">
        <f t="shared" ref="AA175:AA206" si="29">Z175*K175</f>
        <v>0</v>
      </c>
      <c r="AR175" s="19" t="s">
        <v>337</v>
      </c>
      <c r="AT175" s="19" t="s">
        <v>207</v>
      </c>
      <c r="AU175" s="19" t="s">
        <v>87</v>
      </c>
      <c r="AY175" s="19" t="s">
        <v>206</v>
      </c>
      <c r="BE175" s="154">
        <f t="shared" ref="BE175:BE206" si="30">IF(U175="základná",N175,0)</f>
        <v>0</v>
      </c>
      <c r="BF175" s="154">
        <f t="shared" ref="BF175:BF206" si="31">IF(U175="znížená",N175,0)</f>
        <v>0</v>
      </c>
      <c r="BG175" s="154">
        <f t="shared" ref="BG175:BG206" si="32">IF(U175="zákl. prenesená",N175,0)</f>
        <v>0</v>
      </c>
      <c r="BH175" s="154">
        <f t="shared" ref="BH175:BH206" si="33">IF(U175="zníž. prenesená",N175,0)</f>
        <v>0</v>
      </c>
      <c r="BI175" s="154">
        <f t="shared" ref="BI175:BI206" si="34">IF(U175="nulová",N175,0)</f>
        <v>0</v>
      </c>
      <c r="BJ175" s="19" t="s">
        <v>87</v>
      </c>
      <c r="BK175" s="155">
        <f t="shared" ref="BK175:BK206" si="35">ROUND(L175*K175,3)</f>
        <v>0</v>
      </c>
      <c r="BL175" s="19" t="s">
        <v>337</v>
      </c>
      <c r="BM175" s="19" t="s">
        <v>1684</v>
      </c>
    </row>
    <row r="176" spans="2:65" s="1" customFormat="1" ht="25.5" customHeight="1" x14ac:dyDescent="0.3">
      <c r="B176" s="145"/>
      <c r="C176" s="156" t="s">
        <v>369</v>
      </c>
      <c r="D176" s="156" t="s">
        <v>214</v>
      </c>
      <c r="E176" s="157" t="s">
        <v>1685</v>
      </c>
      <c r="F176" s="236" t="s">
        <v>1686</v>
      </c>
      <c r="G176" s="236"/>
      <c r="H176" s="236"/>
      <c r="I176" s="236"/>
      <c r="J176" s="158" t="s">
        <v>217</v>
      </c>
      <c r="K176" s="159">
        <v>516</v>
      </c>
      <c r="L176" s="237"/>
      <c r="M176" s="237"/>
      <c r="N176" s="238"/>
      <c r="O176" s="235"/>
      <c r="P176" s="235"/>
      <c r="Q176" s="235"/>
      <c r="R176" s="150"/>
      <c r="T176" s="151" t="s">
        <v>5</v>
      </c>
      <c r="U176" s="41" t="s">
        <v>43</v>
      </c>
      <c r="V176" s="152">
        <v>0</v>
      </c>
      <c r="W176" s="152">
        <f t="shared" si="27"/>
        <v>0</v>
      </c>
      <c r="X176" s="152">
        <v>1.6000000000000001E-4</v>
      </c>
      <c r="Y176" s="152">
        <f t="shared" si="28"/>
        <v>8.2560000000000008E-2</v>
      </c>
      <c r="Z176" s="152">
        <v>0</v>
      </c>
      <c r="AA176" s="153">
        <f t="shared" si="29"/>
        <v>0</v>
      </c>
      <c r="AR176" s="19" t="s">
        <v>1337</v>
      </c>
      <c r="AT176" s="19" t="s">
        <v>214</v>
      </c>
      <c r="AU176" s="19" t="s">
        <v>87</v>
      </c>
      <c r="AY176" s="19" t="s">
        <v>206</v>
      </c>
      <c r="BE176" s="154">
        <f t="shared" si="30"/>
        <v>0</v>
      </c>
      <c r="BF176" s="154">
        <f t="shared" si="31"/>
        <v>0</v>
      </c>
      <c r="BG176" s="154">
        <f t="shared" si="32"/>
        <v>0</v>
      </c>
      <c r="BH176" s="154">
        <f t="shared" si="33"/>
        <v>0</v>
      </c>
      <c r="BI176" s="154">
        <f t="shared" si="34"/>
        <v>0</v>
      </c>
      <c r="BJ176" s="19" t="s">
        <v>87</v>
      </c>
      <c r="BK176" s="155">
        <f t="shared" si="35"/>
        <v>0</v>
      </c>
      <c r="BL176" s="19" t="s">
        <v>337</v>
      </c>
      <c r="BM176" s="19" t="s">
        <v>1687</v>
      </c>
    </row>
    <row r="177" spans="2:65" s="1" customFormat="1" ht="25.5" customHeight="1" x14ac:dyDescent="0.3">
      <c r="B177" s="145"/>
      <c r="C177" s="146" t="s">
        <v>290</v>
      </c>
      <c r="D177" s="146" t="s">
        <v>207</v>
      </c>
      <c r="E177" s="147" t="s">
        <v>1688</v>
      </c>
      <c r="F177" s="233" t="s">
        <v>1689</v>
      </c>
      <c r="G177" s="233"/>
      <c r="H177" s="233"/>
      <c r="I177" s="233"/>
      <c r="J177" s="148" t="s">
        <v>372</v>
      </c>
      <c r="K177" s="149">
        <v>11</v>
      </c>
      <c r="L177" s="234"/>
      <c r="M177" s="234"/>
      <c r="N177" s="235"/>
      <c r="O177" s="235"/>
      <c r="P177" s="235"/>
      <c r="Q177" s="235"/>
      <c r="R177" s="150"/>
      <c r="T177" s="151" t="s">
        <v>5</v>
      </c>
      <c r="U177" s="41" t="s">
        <v>43</v>
      </c>
      <c r="V177" s="152">
        <v>0</v>
      </c>
      <c r="W177" s="152">
        <f t="shared" si="27"/>
        <v>0</v>
      </c>
      <c r="X177" s="152">
        <v>0</v>
      </c>
      <c r="Y177" s="152">
        <f t="shared" si="28"/>
        <v>0</v>
      </c>
      <c r="Z177" s="152">
        <v>0</v>
      </c>
      <c r="AA177" s="153">
        <f t="shared" si="29"/>
        <v>0</v>
      </c>
      <c r="AR177" s="19" t="s">
        <v>337</v>
      </c>
      <c r="AT177" s="19" t="s">
        <v>207</v>
      </c>
      <c r="AU177" s="19" t="s">
        <v>87</v>
      </c>
      <c r="AY177" s="19" t="s">
        <v>206</v>
      </c>
      <c r="BE177" s="154">
        <f t="shared" si="30"/>
        <v>0</v>
      </c>
      <c r="BF177" s="154">
        <f t="shared" si="31"/>
        <v>0</v>
      </c>
      <c r="BG177" s="154">
        <f t="shared" si="32"/>
        <v>0</v>
      </c>
      <c r="BH177" s="154">
        <f t="shared" si="33"/>
        <v>0</v>
      </c>
      <c r="BI177" s="154">
        <f t="shared" si="34"/>
        <v>0</v>
      </c>
      <c r="BJ177" s="19" t="s">
        <v>87</v>
      </c>
      <c r="BK177" s="155">
        <f t="shared" si="35"/>
        <v>0</v>
      </c>
      <c r="BL177" s="19" t="s">
        <v>337</v>
      </c>
      <c r="BM177" s="19" t="s">
        <v>1690</v>
      </c>
    </row>
    <row r="178" spans="2:65" s="1" customFormat="1" ht="38.25" customHeight="1" x14ac:dyDescent="0.3">
      <c r="B178" s="145"/>
      <c r="C178" s="156" t="s">
        <v>377</v>
      </c>
      <c r="D178" s="156" t="s">
        <v>214</v>
      </c>
      <c r="E178" s="157" t="s">
        <v>1691</v>
      </c>
      <c r="F178" s="236" t="s">
        <v>1692</v>
      </c>
      <c r="G178" s="236"/>
      <c r="H178" s="236"/>
      <c r="I178" s="236"/>
      <c r="J178" s="158" t="s">
        <v>372</v>
      </c>
      <c r="K178" s="159">
        <v>11</v>
      </c>
      <c r="L178" s="237"/>
      <c r="M178" s="237"/>
      <c r="N178" s="238"/>
      <c r="O178" s="235"/>
      <c r="P178" s="235"/>
      <c r="Q178" s="235"/>
      <c r="R178" s="150"/>
      <c r="T178" s="151" t="s">
        <v>5</v>
      </c>
      <c r="U178" s="41" t="s">
        <v>43</v>
      </c>
      <c r="V178" s="152">
        <v>0</v>
      </c>
      <c r="W178" s="152">
        <f t="shared" si="27"/>
        <v>0</v>
      </c>
      <c r="X178" s="152">
        <v>0</v>
      </c>
      <c r="Y178" s="152">
        <f t="shared" si="28"/>
        <v>0</v>
      </c>
      <c r="Z178" s="152">
        <v>0</v>
      </c>
      <c r="AA178" s="153">
        <f t="shared" si="29"/>
        <v>0</v>
      </c>
      <c r="AR178" s="19" t="s">
        <v>1337</v>
      </c>
      <c r="AT178" s="19" t="s">
        <v>214</v>
      </c>
      <c r="AU178" s="19" t="s">
        <v>87</v>
      </c>
      <c r="AY178" s="19" t="s">
        <v>206</v>
      </c>
      <c r="BE178" s="154">
        <f t="shared" si="30"/>
        <v>0</v>
      </c>
      <c r="BF178" s="154">
        <f t="shared" si="31"/>
        <v>0</v>
      </c>
      <c r="BG178" s="154">
        <f t="shared" si="32"/>
        <v>0</v>
      </c>
      <c r="BH178" s="154">
        <f t="shared" si="33"/>
        <v>0</v>
      </c>
      <c r="BI178" s="154">
        <f t="shared" si="34"/>
        <v>0</v>
      </c>
      <c r="BJ178" s="19" t="s">
        <v>87</v>
      </c>
      <c r="BK178" s="155">
        <f t="shared" si="35"/>
        <v>0</v>
      </c>
      <c r="BL178" s="19" t="s">
        <v>337</v>
      </c>
      <c r="BM178" s="19" t="s">
        <v>1693</v>
      </c>
    </row>
    <row r="179" spans="2:65" s="1" customFormat="1" ht="25.5" customHeight="1" x14ac:dyDescent="0.3">
      <c r="B179" s="145"/>
      <c r="C179" s="146" t="s">
        <v>294</v>
      </c>
      <c r="D179" s="146" t="s">
        <v>207</v>
      </c>
      <c r="E179" s="147" t="s">
        <v>1694</v>
      </c>
      <c r="F179" s="233" t="s">
        <v>1695</v>
      </c>
      <c r="G179" s="233"/>
      <c r="H179" s="233"/>
      <c r="I179" s="233"/>
      <c r="J179" s="148" t="s">
        <v>372</v>
      </c>
      <c r="K179" s="149">
        <v>59</v>
      </c>
      <c r="L179" s="234"/>
      <c r="M179" s="234"/>
      <c r="N179" s="235"/>
      <c r="O179" s="235"/>
      <c r="P179" s="235"/>
      <c r="Q179" s="235"/>
      <c r="R179" s="150"/>
      <c r="T179" s="151" t="s">
        <v>5</v>
      </c>
      <c r="U179" s="41" t="s">
        <v>43</v>
      </c>
      <c r="V179" s="152">
        <v>0.27</v>
      </c>
      <c r="W179" s="152">
        <f t="shared" si="27"/>
        <v>15.930000000000001</v>
      </c>
      <c r="X179" s="152">
        <v>0</v>
      </c>
      <c r="Y179" s="152">
        <f t="shared" si="28"/>
        <v>0</v>
      </c>
      <c r="Z179" s="152">
        <v>0</v>
      </c>
      <c r="AA179" s="153">
        <f t="shared" si="29"/>
        <v>0</v>
      </c>
      <c r="AR179" s="19" t="s">
        <v>337</v>
      </c>
      <c r="AT179" s="19" t="s">
        <v>207</v>
      </c>
      <c r="AU179" s="19" t="s">
        <v>87</v>
      </c>
      <c r="AY179" s="19" t="s">
        <v>206</v>
      </c>
      <c r="BE179" s="154">
        <f t="shared" si="30"/>
        <v>0</v>
      </c>
      <c r="BF179" s="154">
        <f t="shared" si="31"/>
        <v>0</v>
      </c>
      <c r="BG179" s="154">
        <f t="shared" si="32"/>
        <v>0</v>
      </c>
      <c r="BH179" s="154">
        <f t="shared" si="33"/>
        <v>0</v>
      </c>
      <c r="BI179" s="154">
        <f t="shared" si="34"/>
        <v>0</v>
      </c>
      <c r="BJ179" s="19" t="s">
        <v>87</v>
      </c>
      <c r="BK179" s="155">
        <f t="shared" si="35"/>
        <v>0</v>
      </c>
      <c r="BL179" s="19" t="s">
        <v>337</v>
      </c>
      <c r="BM179" s="19" t="s">
        <v>1696</v>
      </c>
    </row>
    <row r="180" spans="2:65" s="1" customFormat="1" ht="38.25" customHeight="1" x14ac:dyDescent="0.3">
      <c r="B180" s="145"/>
      <c r="C180" s="156" t="s">
        <v>384</v>
      </c>
      <c r="D180" s="156" t="s">
        <v>214</v>
      </c>
      <c r="E180" s="157" t="s">
        <v>1697</v>
      </c>
      <c r="F180" s="236" t="s">
        <v>1698</v>
      </c>
      <c r="G180" s="236"/>
      <c r="H180" s="236"/>
      <c r="I180" s="236"/>
      <c r="J180" s="158" t="s">
        <v>372</v>
      </c>
      <c r="K180" s="159">
        <v>37</v>
      </c>
      <c r="L180" s="237"/>
      <c r="M180" s="237"/>
      <c r="N180" s="238"/>
      <c r="O180" s="235"/>
      <c r="P180" s="235"/>
      <c r="Q180" s="235"/>
      <c r="R180" s="150"/>
      <c r="T180" s="151" t="s">
        <v>5</v>
      </c>
      <c r="U180" s="41" t="s">
        <v>43</v>
      </c>
      <c r="V180" s="152">
        <v>0</v>
      </c>
      <c r="W180" s="152">
        <f t="shared" si="27"/>
        <v>0</v>
      </c>
      <c r="X180" s="152">
        <v>0</v>
      </c>
      <c r="Y180" s="152">
        <f t="shared" si="28"/>
        <v>0</v>
      </c>
      <c r="Z180" s="152">
        <v>0</v>
      </c>
      <c r="AA180" s="153">
        <f t="shared" si="29"/>
        <v>0</v>
      </c>
      <c r="AR180" s="19" t="s">
        <v>1337</v>
      </c>
      <c r="AT180" s="19" t="s">
        <v>214</v>
      </c>
      <c r="AU180" s="19" t="s">
        <v>87</v>
      </c>
      <c r="AY180" s="19" t="s">
        <v>206</v>
      </c>
      <c r="BE180" s="154">
        <f t="shared" si="30"/>
        <v>0</v>
      </c>
      <c r="BF180" s="154">
        <f t="shared" si="31"/>
        <v>0</v>
      </c>
      <c r="BG180" s="154">
        <f t="shared" si="32"/>
        <v>0</v>
      </c>
      <c r="BH180" s="154">
        <f t="shared" si="33"/>
        <v>0</v>
      </c>
      <c r="BI180" s="154">
        <f t="shared" si="34"/>
        <v>0</v>
      </c>
      <c r="BJ180" s="19" t="s">
        <v>87</v>
      </c>
      <c r="BK180" s="155">
        <f t="shared" si="35"/>
        <v>0</v>
      </c>
      <c r="BL180" s="19" t="s">
        <v>337</v>
      </c>
      <c r="BM180" s="19" t="s">
        <v>1699</v>
      </c>
    </row>
    <row r="181" spans="2:65" s="1" customFormat="1" ht="38.25" customHeight="1" x14ac:dyDescent="0.3">
      <c r="B181" s="145"/>
      <c r="C181" s="156" t="s">
        <v>297</v>
      </c>
      <c r="D181" s="156" t="s">
        <v>214</v>
      </c>
      <c r="E181" s="157" t="s">
        <v>1700</v>
      </c>
      <c r="F181" s="236" t="s">
        <v>1701</v>
      </c>
      <c r="G181" s="236"/>
      <c r="H181" s="236"/>
      <c r="I181" s="236"/>
      <c r="J181" s="158" t="s">
        <v>372</v>
      </c>
      <c r="K181" s="159">
        <v>27</v>
      </c>
      <c r="L181" s="237"/>
      <c r="M181" s="237"/>
      <c r="N181" s="238"/>
      <c r="O181" s="235"/>
      <c r="P181" s="235"/>
      <c r="Q181" s="235"/>
      <c r="R181" s="150"/>
      <c r="T181" s="151" t="s">
        <v>5</v>
      </c>
      <c r="U181" s="41" t="s">
        <v>43</v>
      </c>
      <c r="V181" s="152">
        <v>0</v>
      </c>
      <c r="W181" s="152">
        <f t="shared" si="27"/>
        <v>0</v>
      </c>
      <c r="X181" s="152">
        <v>0</v>
      </c>
      <c r="Y181" s="152">
        <f t="shared" si="28"/>
        <v>0</v>
      </c>
      <c r="Z181" s="152">
        <v>0</v>
      </c>
      <c r="AA181" s="153">
        <f t="shared" si="29"/>
        <v>0</v>
      </c>
      <c r="AR181" s="19" t="s">
        <v>1337</v>
      </c>
      <c r="AT181" s="19" t="s">
        <v>214</v>
      </c>
      <c r="AU181" s="19" t="s">
        <v>87</v>
      </c>
      <c r="AY181" s="19" t="s">
        <v>206</v>
      </c>
      <c r="BE181" s="154">
        <f t="shared" si="30"/>
        <v>0</v>
      </c>
      <c r="BF181" s="154">
        <f t="shared" si="31"/>
        <v>0</v>
      </c>
      <c r="BG181" s="154">
        <f t="shared" si="32"/>
        <v>0</v>
      </c>
      <c r="BH181" s="154">
        <f t="shared" si="33"/>
        <v>0</v>
      </c>
      <c r="BI181" s="154">
        <f t="shared" si="34"/>
        <v>0</v>
      </c>
      <c r="BJ181" s="19" t="s">
        <v>87</v>
      </c>
      <c r="BK181" s="155">
        <f t="shared" si="35"/>
        <v>0</v>
      </c>
      <c r="BL181" s="19" t="s">
        <v>337</v>
      </c>
      <c r="BM181" s="19" t="s">
        <v>1702</v>
      </c>
    </row>
    <row r="182" spans="2:65" s="1" customFormat="1" ht="38.25" customHeight="1" x14ac:dyDescent="0.3">
      <c r="B182" s="145"/>
      <c r="C182" s="146" t="s">
        <v>391</v>
      </c>
      <c r="D182" s="146" t="s">
        <v>207</v>
      </c>
      <c r="E182" s="147" t="s">
        <v>1703</v>
      </c>
      <c r="F182" s="233" t="s">
        <v>1704</v>
      </c>
      <c r="G182" s="233"/>
      <c r="H182" s="233"/>
      <c r="I182" s="233"/>
      <c r="J182" s="148" t="s">
        <v>372</v>
      </c>
      <c r="K182" s="149">
        <v>270</v>
      </c>
      <c r="L182" s="234"/>
      <c r="M182" s="234"/>
      <c r="N182" s="235"/>
      <c r="O182" s="235"/>
      <c r="P182" s="235"/>
      <c r="Q182" s="235"/>
      <c r="R182" s="150"/>
      <c r="T182" s="151" t="s">
        <v>5</v>
      </c>
      <c r="U182" s="41" t="s">
        <v>43</v>
      </c>
      <c r="V182" s="152">
        <v>0.17899999999999999</v>
      </c>
      <c r="W182" s="152">
        <f t="shared" si="27"/>
        <v>48.33</v>
      </c>
      <c r="X182" s="152">
        <v>0</v>
      </c>
      <c r="Y182" s="152">
        <f t="shared" si="28"/>
        <v>0</v>
      </c>
      <c r="Z182" s="152">
        <v>0</v>
      </c>
      <c r="AA182" s="153">
        <f t="shared" si="29"/>
        <v>0</v>
      </c>
      <c r="AR182" s="19" t="s">
        <v>337</v>
      </c>
      <c r="AT182" s="19" t="s">
        <v>207</v>
      </c>
      <c r="AU182" s="19" t="s">
        <v>87</v>
      </c>
      <c r="AY182" s="19" t="s">
        <v>206</v>
      </c>
      <c r="BE182" s="154">
        <f t="shared" si="30"/>
        <v>0</v>
      </c>
      <c r="BF182" s="154">
        <f t="shared" si="31"/>
        <v>0</v>
      </c>
      <c r="BG182" s="154">
        <f t="shared" si="32"/>
        <v>0</v>
      </c>
      <c r="BH182" s="154">
        <f t="shared" si="33"/>
        <v>0</v>
      </c>
      <c r="BI182" s="154">
        <f t="shared" si="34"/>
        <v>0</v>
      </c>
      <c r="BJ182" s="19" t="s">
        <v>87</v>
      </c>
      <c r="BK182" s="155">
        <f t="shared" si="35"/>
        <v>0</v>
      </c>
      <c r="BL182" s="19" t="s">
        <v>337</v>
      </c>
      <c r="BM182" s="19" t="s">
        <v>1705</v>
      </c>
    </row>
    <row r="183" spans="2:65" s="1" customFormat="1" ht="38.25" customHeight="1" x14ac:dyDescent="0.3">
      <c r="B183" s="145"/>
      <c r="C183" s="156" t="s">
        <v>301</v>
      </c>
      <c r="D183" s="156" t="s">
        <v>214</v>
      </c>
      <c r="E183" s="157" t="s">
        <v>1706</v>
      </c>
      <c r="F183" s="236" t="s">
        <v>1707</v>
      </c>
      <c r="G183" s="236"/>
      <c r="H183" s="236"/>
      <c r="I183" s="236"/>
      <c r="J183" s="158" t="s">
        <v>372</v>
      </c>
      <c r="K183" s="159">
        <v>261</v>
      </c>
      <c r="L183" s="237"/>
      <c r="M183" s="237"/>
      <c r="N183" s="238"/>
      <c r="O183" s="235"/>
      <c r="P183" s="235"/>
      <c r="Q183" s="235"/>
      <c r="R183" s="150"/>
      <c r="T183" s="151" t="s">
        <v>5</v>
      </c>
      <c r="U183" s="41" t="s">
        <v>43</v>
      </c>
      <c r="V183" s="152">
        <v>0</v>
      </c>
      <c r="W183" s="152">
        <f t="shared" si="27"/>
        <v>0</v>
      </c>
      <c r="X183" s="152">
        <v>0</v>
      </c>
      <c r="Y183" s="152">
        <f t="shared" si="28"/>
        <v>0</v>
      </c>
      <c r="Z183" s="152">
        <v>0</v>
      </c>
      <c r="AA183" s="153">
        <f t="shared" si="29"/>
        <v>0</v>
      </c>
      <c r="AR183" s="19" t="s">
        <v>1337</v>
      </c>
      <c r="AT183" s="19" t="s">
        <v>214</v>
      </c>
      <c r="AU183" s="19" t="s">
        <v>87</v>
      </c>
      <c r="AY183" s="19" t="s">
        <v>206</v>
      </c>
      <c r="BE183" s="154">
        <f t="shared" si="30"/>
        <v>0</v>
      </c>
      <c r="BF183" s="154">
        <f t="shared" si="31"/>
        <v>0</v>
      </c>
      <c r="BG183" s="154">
        <f t="shared" si="32"/>
        <v>0</v>
      </c>
      <c r="BH183" s="154">
        <f t="shared" si="33"/>
        <v>0</v>
      </c>
      <c r="BI183" s="154">
        <f t="shared" si="34"/>
        <v>0</v>
      </c>
      <c r="BJ183" s="19" t="s">
        <v>87</v>
      </c>
      <c r="BK183" s="155">
        <f t="shared" si="35"/>
        <v>0</v>
      </c>
      <c r="BL183" s="19" t="s">
        <v>337</v>
      </c>
      <c r="BM183" s="19" t="s">
        <v>1708</v>
      </c>
    </row>
    <row r="184" spans="2:65" s="1" customFormat="1" ht="38.25" customHeight="1" x14ac:dyDescent="0.3">
      <c r="B184" s="145"/>
      <c r="C184" s="156" t="s">
        <v>398</v>
      </c>
      <c r="D184" s="156" t="s">
        <v>214</v>
      </c>
      <c r="E184" s="157" t="s">
        <v>1709</v>
      </c>
      <c r="F184" s="236" t="s">
        <v>1710</v>
      </c>
      <c r="G184" s="236"/>
      <c r="H184" s="236"/>
      <c r="I184" s="236"/>
      <c r="J184" s="158" t="s">
        <v>372</v>
      </c>
      <c r="K184" s="159">
        <v>9</v>
      </c>
      <c r="L184" s="237"/>
      <c r="M184" s="237"/>
      <c r="N184" s="238"/>
      <c r="O184" s="235"/>
      <c r="P184" s="235"/>
      <c r="Q184" s="235"/>
      <c r="R184" s="150"/>
      <c r="T184" s="151" t="s">
        <v>5</v>
      </c>
      <c r="U184" s="41" t="s">
        <v>43</v>
      </c>
      <c r="V184" s="152">
        <v>0</v>
      </c>
      <c r="W184" s="152">
        <f t="shared" si="27"/>
        <v>0</v>
      </c>
      <c r="X184" s="152">
        <v>0</v>
      </c>
      <c r="Y184" s="152">
        <f t="shared" si="28"/>
        <v>0</v>
      </c>
      <c r="Z184" s="152">
        <v>0</v>
      </c>
      <c r="AA184" s="153">
        <f t="shared" si="29"/>
        <v>0</v>
      </c>
      <c r="AR184" s="19" t="s">
        <v>1337</v>
      </c>
      <c r="AT184" s="19" t="s">
        <v>214</v>
      </c>
      <c r="AU184" s="19" t="s">
        <v>87</v>
      </c>
      <c r="AY184" s="19" t="s">
        <v>206</v>
      </c>
      <c r="BE184" s="154">
        <f t="shared" si="30"/>
        <v>0</v>
      </c>
      <c r="BF184" s="154">
        <f t="shared" si="31"/>
        <v>0</v>
      </c>
      <c r="BG184" s="154">
        <f t="shared" si="32"/>
        <v>0</v>
      </c>
      <c r="BH184" s="154">
        <f t="shared" si="33"/>
        <v>0</v>
      </c>
      <c r="BI184" s="154">
        <f t="shared" si="34"/>
        <v>0</v>
      </c>
      <c r="BJ184" s="19" t="s">
        <v>87</v>
      </c>
      <c r="BK184" s="155">
        <f t="shared" si="35"/>
        <v>0</v>
      </c>
      <c r="BL184" s="19" t="s">
        <v>337</v>
      </c>
      <c r="BM184" s="19" t="s">
        <v>1711</v>
      </c>
    </row>
    <row r="185" spans="2:65" s="1" customFormat="1" ht="38.25" customHeight="1" x14ac:dyDescent="0.3">
      <c r="B185" s="145"/>
      <c r="C185" s="146" t="s">
        <v>304</v>
      </c>
      <c r="D185" s="146" t="s">
        <v>207</v>
      </c>
      <c r="E185" s="147" t="s">
        <v>1712</v>
      </c>
      <c r="F185" s="233" t="s">
        <v>1713</v>
      </c>
      <c r="G185" s="233"/>
      <c r="H185" s="233"/>
      <c r="I185" s="233"/>
      <c r="J185" s="148" t="s">
        <v>372</v>
      </c>
      <c r="K185" s="149">
        <v>250</v>
      </c>
      <c r="L185" s="234"/>
      <c r="M185" s="234"/>
      <c r="N185" s="235"/>
      <c r="O185" s="235"/>
      <c r="P185" s="235"/>
      <c r="Q185" s="235"/>
      <c r="R185" s="150"/>
      <c r="T185" s="151" t="s">
        <v>5</v>
      </c>
      <c r="U185" s="41" t="s">
        <v>43</v>
      </c>
      <c r="V185" s="152">
        <v>0.32800000000000001</v>
      </c>
      <c r="W185" s="152">
        <f t="shared" si="27"/>
        <v>82</v>
      </c>
      <c r="X185" s="152">
        <v>0</v>
      </c>
      <c r="Y185" s="152">
        <f t="shared" si="28"/>
        <v>0</v>
      </c>
      <c r="Z185" s="152">
        <v>0</v>
      </c>
      <c r="AA185" s="153">
        <f t="shared" si="29"/>
        <v>0</v>
      </c>
      <c r="AR185" s="19" t="s">
        <v>337</v>
      </c>
      <c r="AT185" s="19" t="s">
        <v>207</v>
      </c>
      <c r="AU185" s="19" t="s">
        <v>87</v>
      </c>
      <c r="AY185" s="19" t="s">
        <v>206</v>
      </c>
      <c r="BE185" s="154">
        <f t="shared" si="30"/>
        <v>0</v>
      </c>
      <c r="BF185" s="154">
        <f t="shared" si="31"/>
        <v>0</v>
      </c>
      <c r="BG185" s="154">
        <f t="shared" si="32"/>
        <v>0</v>
      </c>
      <c r="BH185" s="154">
        <f t="shared" si="33"/>
        <v>0</v>
      </c>
      <c r="BI185" s="154">
        <f t="shared" si="34"/>
        <v>0</v>
      </c>
      <c r="BJ185" s="19" t="s">
        <v>87</v>
      </c>
      <c r="BK185" s="155">
        <f t="shared" si="35"/>
        <v>0</v>
      </c>
      <c r="BL185" s="19" t="s">
        <v>337</v>
      </c>
      <c r="BM185" s="19" t="s">
        <v>1714</v>
      </c>
    </row>
    <row r="186" spans="2:65" s="1" customFormat="1" ht="38.25" customHeight="1" x14ac:dyDescent="0.3">
      <c r="B186" s="145"/>
      <c r="C186" s="156" t="s">
        <v>405</v>
      </c>
      <c r="D186" s="156" t="s">
        <v>214</v>
      </c>
      <c r="E186" s="157" t="s">
        <v>1715</v>
      </c>
      <c r="F186" s="236" t="s">
        <v>1716</v>
      </c>
      <c r="G186" s="236"/>
      <c r="H186" s="236"/>
      <c r="I186" s="236"/>
      <c r="J186" s="158" t="s">
        <v>372</v>
      </c>
      <c r="K186" s="159">
        <v>250</v>
      </c>
      <c r="L186" s="237"/>
      <c r="M186" s="237"/>
      <c r="N186" s="238"/>
      <c r="O186" s="235"/>
      <c r="P186" s="235"/>
      <c r="Q186" s="235"/>
      <c r="R186" s="150"/>
      <c r="T186" s="151" t="s">
        <v>5</v>
      </c>
      <c r="U186" s="41" t="s">
        <v>43</v>
      </c>
      <c r="V186" s="152">
        <v>0</v>
      </c>
      <c r="W186" s="152">
        <f t="shared" si="27"/>
        <v>0</v>
      </c>
      <c r="X186" s="152">
        <v>0</v>
      </c>
      <c r="Y186" s="152">
        <f t="shared" si="28"/>
        <v>0</v>
      </c>
      <c r="Z186" s="152">
        <v>0</v>
      </c>
      <c r="AA186" s="153">
        <f t="shared" si="29"/>
        <v>0</v>
      </c>
      <c r="AR186" s="19" t="s">
        <v>1337</v>
      </c>
      <c r="AT186" s="19" t="s">
        <v>214</v>
      </c>
      <c r="AU186" s="19" t="s">
        <v>87</v>
      </c>
      <c r="AY186" s="19" t="s">
        <v>206</v>
      </c>
      <c r="BE186" s="154">
        <f t="shared" si="30"/>
        <v>0</v>
      </c>
      <c r="BF186" s="154">
        <f t="shared" si="31"/>
        <v>0</v>
      </c>
      <c r="BG186" s="154">
        <f t="shared" si="32"/>
        <v>0</v>
      </c>
      <c r="BH186" s="154">
        <f t="shared" si="33"/>
        <v>0</v>
      </c>
      <c r="BI186" s="154">
        <f t="shared" si="34"/>
        <v>0</v>
      </c>
      <c r="BJ186" s="19" t="s">
        <v>87</v>
      </c>
      <c r="BK186" s="155">
        <f t="shared" si="35"/>
        <v>0</v>
      </c>
      <c r="BL186" s="19" t="s">
        <v>337</v>
      </c>
      <c r="BM186" s="19" t="s">
        <v>1717</v>
      </c>
    </row>
    <row r="187" spans="2:65" s="1" customFormat="1" ht="16.5" customHeight="1" x14ac:dyDescent="0.3">
      <c r="B187" s="145"/>
      <c r="C187" s="146" t="s">
        <v>308</v>
      </c>
      <c r="D187" s="146" t="s">
        <v>207</v>
      </c>
      <c r="E187" s="147" t="s">
        <v>1718</v>
      </c>
      <c r="F187" s="233" t="s">
        <v>1719</v>
      </c>
      <c r="G187" s="233"/>
      <c r="H187" s="233"/>
      <c r="I187" s="233"/>
      <c r="J187" s="148" t="s">
        <v>372</v>
      </c>
      <c r="K187" s="149">
        <v>1</v>
      </c>
      <c r="L187" s="234"/>
      <c r="M187" s="234"/>
      <c r="N187" s="235"/>
      <c r="O187" s="235"/>
      <c r="P187" s="235"/>
      <c r="Q187" s="235"/>
      <c r="R187" s="150"/>
      <c r="T187" s="151" t="s">
        <v>5</v>
      </c>
      <c r="U187" s="41" t="s">
        <v>43</v>
      </c>
      <c r="V187" s="152">
        <v>0</v>
      </c>
      <c r="W187" s="152">
        <f t="shared" si="27"/>
        <v>0</v>
      </c>
      <c r="X187" s="152">
        <v>0</v>
      </c>
      <c r="Y187" s="152">
        <f t="shared" si="28"/>
        <v>0</v>
      </c>
      <c r="Z187" s="152">
        <v>0</v>
      </c>
      <c r="AA187" s="153">
        <f t="shared" si="29"/>
        <v>0</v>
      </c>
      <c r="AR187" s="19" t="s">
        <v>337</v>
      </c>
      <c r="AT187" s="19" t="s">
        <v>207</v>
      </c>
      <c r="AU187" s="19" t="s">
        <v>87</v>
      </c>
      <c r="AY187" s="19" t="s">
        <v>206</v>
      </c>
      <c r="BE187" s="154">
        <f t="shared" si="30"/>
        <v>0</v>
      </c>
      <c r="BF187" s="154">
        <f t="shared" si="31"/>
        <v>0</v>
      </c>
      <c r="BG187" s="154">
        <f t="shared" si="32"/>
        <v>0</v>
      </c>
      <c r="BH187" s="154">
        <f t="shared" si="33"/>
        <v>0</v>
      </c>
      <c r="BI187" s="154">
        <f t="shared" si="34"/>
        <v>0</v>
      </c>
      <c r="BJ187" s="19" t="s">
        <v>87</v>
      </c>
      <c r="BK187" s="155">
        <f t="shared" si="35"/>
        <v>0</v>
      </c>
      <c r="BL187" s="19" t="s">
        <v>337</v>
      </c>
      <c r="BM187" s="19" t="s">
        <v>1720</v>
      </c>
    </row>
    <row r="188" spans="2:65" s="1" customFormat="1" ht="25.5" customHeight="1" x14ac:dyDescent="0.3">
      <c r="B188" s="145"/>
      <c r="C188" s="156" t="s">
        <v>413</v>
      </c>
      <c r="D188" s="156" t="s">
        <v>214</v>
      </c>
      <c r="E188" s="157" t="s">
        <v>1721</v>
      </c>
      <c r="F188" s="236" t="s">
        <v>1722</v>
      </c>
      <c r="G188" s="236"/>
      <c r="H188" s="236"/>
      <c r="I188" s="236"/>
      <c r="J188" s="158" t="s">
        <v>372</v>
      </c>
      <c r="K188" s="159">
        <v>1</v>
      </c>
      <c r="L188" s="237"/>
      <c r="M188" s="237"/>
      <c r="N188" s="238"/>
      <c r="O188" s="235"/>
      <c r="P188" s="235"/>
      <c r="Q188" s="235"/>
      <c r="R188" s="150"/>
      <c r="T188" s="151" t="s">
        <v>5</v>
      </c>
      <c r="U188" s="41" t="s">
        <v>43</v>
      </c>
      <c r="V188" s="152">
        <v>0</v>
      </c>
      <c r="W188" s="152">
        <f t="shared" si="27"/>
        <v>0</v>
      </c>
      <c r="X188" s="152">
        <v>0</v>
      </c>
      <c r="Y188" s="152">
        <f t="shared" si="28"/>
        <v>0</v>
      </c>
      <c r="Z188" s="152">
        <v>0</v>
      </c>
      <c r="AA188" s="153">
        <f t="shared" si="29"/>
        <v>0</v>
      </c>
      <c r="AR188" s="19" t="s">
        <v>1337</v>
      </c>
      <c r="AT188" s="19" t="s">
        <v>214</v>
      </c>
      <c r="AU188" s="19" t="s">
        <v>87</v>
      </c>
      <c r="AY188" s="19" t="s">
        <v>206</v>
      </c>
      <c r="BE188" s="154">
        <f t="shared" si="30"/>
        <v>0</v>
      </c>
      <c r="BF188" s="154">
        <f t="shared" si="31"/>
        <v>0</v>
      </c>
      <c r="BG188" s="154">
        <f t="shared" si="32"/>
        <v>0</v>
      </c>
      <c r="BH188" s="154">
        <f t="shared" si="33"/>
        <v>0</v>
      </c>
      <c r="BI188" s="154">
        <f t="shared" si="34"/>
        <v>0</v>
      </c>
      <c r="BJ188" s="19" t="s">
        <v>87</v>
      </c>
      <c r="BK188" s="155">
        <f t="shared" si="35"/>
        <v>0</v>
      </c>
      <c r="BL188" s="19" t="s">
        <v>337</v>
      </c>
      <c r="BM188" s="19" t="s">
        <v>1723</v>
      </c>
    </row>
    <row r="189" spans="2:65" s="1" customFormat="1" ht="16.5" customHeight="1" x14ac:dyDescent="0.3">
      <c r="B189" s="145"/>
      <c r="C189" s="146" t="s">
        <v>330</v>
      </c>
      <c r="D189" s="146" t="s">
        <v>207</v>
      </c>
      <c r="E189" s="147" t="s">
        <v>1724</v>
      </c>
      <c r="F189" s="233" t="s">
        <v>1725</v>
      </c>
      <c r="G189" s="233"/>
      <c r="H189" s="233"/>
      <c r="I189" s="233"/>
      <c r="J189" s="148" t="s">
        <v>372</v>
      </c>
      <c r="K189" s="149">
        <v>93</v>
      </c>
      <c r="L189" s="234"/>
      <c r="M189" s="234"/>
      <c r="N189" s="235"/>
      <c r="O189" s="235"/>
      <c r="P189" s="235"/>
      <c r="Q189" s="235"/>
      <c r="R189" s="150"/>
      <c r="T189" s="151" t="s">
        <v>5</v>
      </c>
      <c r="U189" s="41" t="s">
        <v>43</v>
      </c>
      <c r="V189" s="152">
        <v>0.36199999999999999</v>
      </c>
      <c r="W189" s="152">
        <f t="shared" si="27"/>
        <v>33.665999999999997</v>
      </c>
      <c r="X189" s="152">
        <v>0</v>
      </c>
      <c r="Y189" s="152">
        <f t="shared" si="28"/>
        <v>0</v>
      </c>
      <c r="Z189" s="152">
        <v>0</v>
      </c>
      <c r="AA189" s="153">
        <f t="shared" si="29"/>
        <v>0</v>
      </c>
      <c r="AR189" s="19" t="s">
        <v>337</v>
      </c>
      <c r="AT189" s="19" t="s">
        <v>207</v>
      </c>
      <c r="AU189" s="19" t="s">
        <v>87</v>
      </c>
      <c r="AY189" s="19" t="s">
        <v>206</v>
      </c>
      <c r="BE189" s="154">
        <f t="shared" si="30"/>
        <v>0</v>
      </c>
      <c r="BF189" s="154">
        <f t="shared" si="31"/>
        <v>0</v>
      </c>
      <c r="BG189" s="154">
        <f t="shared" si="32"/>
        <v>0</v>
      </c>
      <c r="BH189" s="154">
        <f t="shared" si="33"/>
        <v>0</v>
      </c>
      <c r="BI189" s="154">
        <f t="shared" si="34"/>
        <v>0</v>
      </c>
      <c r="BJ189" s="19" t="s">
        <v>87</v>
      </c>
      <c r="BK189" s="155">
        <f t="shared" si="35"/>
        <v>0</v>
      </c>
      <c r="BL189" s="19" t="s">
        <v>337</v>
      </c>
      <c r="BM189" s="19" t="s">
        <v>1726</v>
      </c>
    </row>
    <row r="190" spans="2:65" s="1" customFormat="1" ht="38.25" customHeight="1" x14ac:dyDescent="0.3">
      <c r="B190" s="145"/>
      <c r="C190" s="156" t="s">
        <v>420</v>
      </c>
      <c r="D190" s="156" t="s">
        <v>214</v>
      </c>
      <c r="E190" s="157" t="s">
        <v>1727</v>
      </c>
      <c r="F190" s="236" t="s">
        <v>1728</v>
      </c>
      <c r="G190" s="236"/>
      <c r="H190" s="236"/>
      <c r="I190" s="236"/>
      <c r="J190" s="158" t="s">
        <v>372</v>
      </c>
      <c r="K190" s="159">
        <v>93</v>
      </c>
      <c r="L190" s="237"/>
      <c r="M190" s="237"/>
      <c r="N190" s="238"/>
      <c r="O190" s="235"/>
      <c r="P190" s="235"/>
      <c r="Q190" s="235"/>
      <c r="R190" s="150"/>
      <c r="T190" s="151" t="s">
        <v>5</v>
      </c>
      <c r="U190" s="41" t="s">
        <v>43</v>
      </c>
      <c r="V190" s="152">
        <v>0</v>
      </c>
      <c r="W190" s="152">
        <f t="shared" si="27"/>
        <v>0</v>
      </c>
      <c r="X190" s="152">
        <v>0</v>
      </c>
      <c r="Y190" s="152">
        <f t="shared" si="28"/>
        <v>0</v>
      </c>
      <c r="Z190" s="152">
        <v>0</v>
      </c>
      <c r="AA190" s="153">
        <f t="shared" si="29"/>
        <v>0</v>
      </c>
      <c r="AR190" s="19" t="s">
        <v>1337</v>
      </c>
      <c r="AT190" s="19" t="s">
        <v>214</v>
      </c>
      <c r="AU190" s="19" t="s">
        <v>87</v>
      </c>
      <c r="AY190" s="19" t="s">
        <v>206</v>
      </c>
      <c r="BE190" s="154">
        <f t="shared" si="30"/>
        <v>0</v>
      </c>
      <c r="BF190" s="154">
        <f t="shared" si="31"/>
        <v>0</v>
      </c>
      <c r="BG190" s="154">
        <f t="shared" si="32"/>
        <v>0</v>
      </c>
      <c r="BH190" s="154">
        <f t="shared" si="33"/>
        <v>0</v>
      </c>
      <c r="BI190" s="154">
        <f t="shared" si="34"/>
        <v>0</v>
      </c>
      <c r="BJ190" s="19" t="s">
        <v>87</v>
      </c>
      <c r="BK190" s="155">
        <f t="shared" si="35"/>
        <v>0</v>
      </c>
      <c r="BL190" s="19" t="s">
        <v>337</v>
      </c>
      <c r="BM190" s="19" t="s">
        <v>1729</v>
      </c>
    </row>
    <row r="191" spans="2:65" s="1" customFormat="1" ht="25.5" customHeight="1" x14ac:dyDescent="0.3">
      <c r="B191" s="145"/>
      <c r="C191" s="146" t="s">
        <v>333</v>
      </c>
      <c r="D191" s="146" t="s">
        <v>207</v>
      </c>
      <c r="E191" s="147" t="s">
        <v>1730</v>
      </c>
      <c r="F191" s="233" t="s">
        <v>1731</v>
      </c>
      <c r="G191" s="233"/>
      <c r="H191" s="233"/>
      <c r="I191" s="233"/>
      <c r="J191" s="148" t="s">
        <v>372</v>
      </c>
      <c r="K191" s="149">
        <v>1</v>
      </c>
      <c r="L191" s="234"/>
      <c r="M191" s="234"/>
      <c r="N191" s="235"/>
      <c r="O191" s="235"/>
      <c r="P191" s="235"/>
      <c r="Q191" s="235"/>
      <c r="R191" s="150"/>
      <c r="T191" s="151" t="s">
        <v>5</v>
      </c>
      <c r="U191" s="41" t="s">
        <v>43</v>
      </c>
      <c r="V191" s="152">
        <v>0.3</v>
      </c>
      <c r="W191" s="152">
        <f t="shared" si="27"/>
        <v>0.3</v>
      </c>
      <c r="X191" s="152">
        <v>0</v>
      </c>
      <c r="Y191" s="152">
        <f t="shared" si="28"/>
        <v>0</v>
      </c>
      <c r="Z191" s="152">
        <v>0</v>
      </c>
      <c r="AA191" s="153">
        <f t="shared" si="29"/>
        <v>0</v>
      </c>
      <c r="AR191" s="19" t="s">
        <v>337</v>
      </c>
      <c r="AT191" s="19" t="s">
        <v>207</v>
      </c>
      <c r="AU191" s="19" t="s">
        <v>87</v>
      </c>
      <c r="AY191" s="19" t="s">
        <v>206</v>
      </c>
      <c r="BE191" s="154">
        <f t="shared" si="30"/>
        <v>0</v>
      </c>
      <c r="BF191" s="154">
        <f t="shared" si="31"/>
        <v>0</v>
      </c>
      <c r="BG191" s="154">
        <f t="shared" si="32"/>
        <v>0</v>
      </c>
      <c r="BH191" s="154">
        <f t="shared" si="33"/>
        <v>0</v>
      </c>
      <c r="BI191" s="154">
        <f t="shared" si="34"/>
        <v>0</v>
      </c>
      <c r="BJ191" s="19" t="s">
        <v>87</v>
      </c>
      <c r="BK191" s="155">
        <f t="shared" si="35"/>
        <v>0</v>
      </c>
      <c r="BL191" s="19" t="s">
        <v>337</v>
      </c>
      <c r="BM191" s="19" t="s">
        <v>1732</v>
      </c>
    </row>
    <row r="192" spans="2:65" s="1" customFormat="1" ht="25.5" customHeight="1" x14ac:dyDescent="0.3">
      <c r="B192" s="145"/>
      <c r="C192" s="156" t="s">
        <v>427</v>
      </c>
      <c r="D192" s="156" t="s">
        <v>214</v>
      </c>
      <c r="E192" s="157" t="s">
        <v>1733</v>
      </c>
      <c r="F192" s="236" t="s">
        <v>1734</v>
      </c>
      <c r="G192" s="236"/>
      <c r="H192" s="236"/>
      <c r="I192" s="236"/>
      <c r="J192" s="158" t="s">
        <v>372</v>
      </c>
      <c r="K192" s="159">
        <v>1</v>
      </c>
      <c r="L192" s="237"/>
      <c r="M192" s="237"/>
      <c r="N192" s="238"/>
      <c r="O192" s="235"/>
      <c r="P192" s="235"/>
      <c r="Q192" s="235"/>
      <c r="R192" s="150"/>
      <c r="T192" s="151" t="s">
        <v>5</v>
      </c>
      <c r="U192" s="41" t="s">
        <v>43</v>
      </c>
      <c r="V192" s="152">
        <v>0</v>
      </c>
      <c r="W192" s="152">
        <f t="shared" si="27"/>
        <v>0</v>
      </c>
      <c r="X192" s="152">
        <v>0</v>
      </c>
      <c r="Y192" s="152">
        <f t="shared" si="28"/>
        <v>0</v>
      </c>
      <c r="Z192" s="152">
        <v>0</v>
      </c>
      <c r="AA192" s="153">
        <f t="shared" si="29"/>
        <v>0</v>
      </c>
      <c r="AR192" s="19" t="s">
        <v>1337</v>
      </c>
      <c r="AT192" s="19" t="s">
        <v>214</v>
      </c>
      <c r="AU192" s="19" t="s">
        <v>87</v>
      </c>
      <c r="AY192" s="19" t="s">
        <v>206</v>
      </c>
      <c r="BE192" s="154">
        <f t="shared" si="30"/>
        <v>0</v>
      </c>
      <c r="BF192" s="154">
        <f t="shared" si="31"/>
        <v>0</v>
      </c>
      <c r="BG192" s="154">
        <f t="shared" si="32"/>
        <v>0</v>
      </c>
      <c r="BH192" s="154">
        <f t="shared" si="33"/>
        <v>0</v>
      </c>
      <c r="BI192" s="154">
        <f t="shared" si="34"/>
        <v>0</v>
      </c>
      <c r="BJ192" s="19" t="s">
        <v>87</v>
      </c>
      <c r="BK192" s="155">
        <f t="shared" si="35"/>
        <v>0</v>
      </c>
      <c r="BL192" s="19" t="s">
        <v>337</v>
      </c>
      <c r="BM192" s="19" t="s">
        <v>1735</v>
      </c>
    </row>
    <row r="193" spans="2:65" s="1" customFormat="1" ht="25.5" customHeight="1" x14ac:dyDescent="0.3">
      <c r="B193" s="145"/>
      <c r="C193" s="146" t="s">
        <v>337</v>
      </c>
      <c r="D193" s="146" t="s">
        <v>207</v>
      </c>
      <c r="E193" s="147" t="s">
        <v>1736</v>
      </c>
      <c r="F193" s="233" t="s">
        <v>1737</v>
      </c>
      <c r="G193" s="233"/>
      <c r="H193" s="233"/>
      <c r="I193" s="233"/>
      <c r="J193" s="148" t="s">
        <v>372</v>
      </c>
      <c r="K193" s="149">
        <v>1690</v>
      </c>
      <c r="L193" s="234"/>
      <c r="M193" s="234"/>
      <c r="N193" s="235"/>
      <c r="O193" s="235"/>
      <c r="P193" s="235"/>
      <c r="Q193" s="235"/>
      <c r="R193" s="150"/>
      <c r="T193" s="151" t="s">
        <v>5</v>
      </c>
      <c r="U193" s="41" t="s">
        <v>43</v>
      </c>
      <c r="V193" s="152">
        <v>0.32800000000000001</v>
      </c>
      <c r="W193" s="152">
        <f t="shared" si="27"/>
        <v>554.32000000000005</v>
      </c>
      <c r="X193" s="152">
        <v>0</v>
      </c>
      <c r="Y193" s="152">
        <f t="shared" si="28"/>
        <v>0</v>
      </c>
      <c r="Z193" s="152">
        <v>0</v>
      </c>
      <c r="AA193" s="153">
        <f t="shared" si="29"/>
        <v>0</v>
      </c>
      <c r="AR193" s="19" t="s">
        <v>337</v>
      </c>
      <c r="AT193" s="19" t="s">
        <v>207</v>
      </c>
      <c r="AU193" s="19" t="s">
        <v>87</v>
      </c>
      <c r="AY193" s="19" t="s">
        <v>206</v>
      </c>
      <c r="BE193" s="154">
        <f t="shared" si="30"/>
        <v>0</v>
      </c>
      <c r="BF193" s="154">
        <f t="shared" si="31"/>
        <v>0</v>
      </c>
      <c r="BG193" s="154">
        <f t="shared" si="32"/>
        <v>0</v>
      </c>
      <c r="BH193" s="154">
        <f t="shared" si="33"/>
        <v>0</v>
      </c>
      <c r="BI193" s="154">
        <f t="shared" si="34"/>
        <v>0</v>
      </c>
      <c r="BJ193" s="19" t="s">
        <v>87</v>
      </c>
      <c r="BK193" s="155">
        <f t="shared" si="35"/>
        <v>0</v>
      </c>
      <c r="BL193" s="19" t="s">
        <v>337</v>
      </c>
      <c r="BM193" s="19" t="s">
        <v>1738</v>
      </c>
    </row>
    <row r="194" spans="2:65" s="1" customFormat="1" ht="25.5" customHeight="1" x14ac:dyDescent="0.3">
      <c r="B194" s="145"/>
      <c r="C194" s="156" t="s">
        <v>434</v>
      </c>
      <c r="D194" s="156" t="s">
        <v>214</v>
      </c>
      <c r="E194" s="157" t="s">
        <v>1739</v>
      </c>
      <c r="F194" s="236" t="s">
        <v>1740</v>
      </c>
      <c r="G194" s="236"/>
      <c r="H194" s="236"/>
      <c r="I194" s="236"/>
      <c r="J194" s="158" t="s">
        <v>372</v>
      </c>
      <c r="K194" s="159">
        <v>1690</v>
      </c>
      <c r="L194" s="237"/>
      <c r="M194" s="237"/>
      <c r="N194" s="238"/>
      <c r="O194" s="235"/>
      <c r="P194" s="235"/>
      <c r="Q194" s="235"/>
      <c r="R194" s="150"/>
      <c r="T194" s="151" t="s">
        <v>5</v>
      </c>
      <c r="U194" s="41" t="s">
        <v>43</v>
      </c>
      <c r="V194" s="152">
        <v>0</v>
      </c>
      <c r="W194" s="152">
        <f t="shared" si="27"/>
        <v>0</v>
      </c>
      <c r="X194" s="152">
        <v>0</v>
      </c>
      <c r="Y194" s="152">
        <f t="shared" si="28"/>
        <v>0</v>
      </c>
      <c r="Z194" s="152">
        <v>0</v>
      </c>
      <c r="AA194" s="153">
        <f t="shared" si="29"/>
        <v>0</v>
      </c>
      <c r="AR194" s="19" t="s">
        <v>1337</v>
      </c>
      <c r="AT194" s="19" t="s">
        <v>214</v>
      </c>
      <c r="AU194" s="19" t="s">
        <v>87</v>
      </c>
      <c r="AY194" s="19" t="s">
        <v>206</v>
      </c>
      <c r="BE194" s="154">
        <f t="shared" si="30"/>
        <v>0</v>
      </c>
      <c r="BF194" s="154">
        <f t="shared" si="31"/>
        <v>0</v>
      </c>
      <c r="BG194" s="154">
        <f t="shared" si="32"/>
        <v>0</v>
      </c>
      <c r="BH194" s="154">
        <f t="shared" si="33"/>
        <v>0</v>
      </c>
      <c r="BI194" s="154">
        <f t="shared" si="34"/>
        <v>0</v>
      </c>
      <c r="BJ194" s="19" t="s">
        <v>87</v>
      </c>
      <c r="BK194" s="155">
        <f t="shared" si="35"/>
        <v>0</v>
      </c>
      <c r="BL194" s="19" t="s">
        <v>337</v>
      </c>
      <c r="BM194" s="19" t="s">
        <v>1741</v>
      </c>
    </row>
    <row r="195" spans="2:65" s="1" customFormat="1" ht="25.5" customHeight="1" x14ac:dyDescent="0.3">
      <c r="B195" s="145"/>
      <c r="C195" s="146" t="s">
        <v>340</v>
      </c>
      <c r="D195" s="146" t="s">
        <v>207</v>
      </c>
      <c r="E195" s="147" t="s">
        <v>1742</v>
      </c>
      <c r="F195" s="233" t="s">
        <v>1743</v>
      </c>
      <c r="G195" s="233"/>
      <c r="H195" s="233"/>
      <c r="I195" s="233"/>
      <c r="J195" s="148" t="s">
        <v>372</v>
      </c>
      <c r="K195" s="149">
        <v>7</v>
      </c>
      <c r="L195" s="234"/>
      <c r="M195" s="234"/>
      <c r="N195" s="235"/>
      <c r="O195" s="235"/>
      <c r="P195" s="235"/>
      <c r="Q195" s="235"/>
      <c r="R195" s="150"/>
      <c r="T195" s="151" t="s">
        <v>5</v>
      </c>
      <c r="U195" s="41" t="s">
        <v>43</v>
      </c>
      <c r="V195" s="152">
        <v>0.32800000000000001</v>
      </c>
      <c r="W195" s="152">
        <f t="shared" si="27"/>
        <v>2.2960000000000003</v>
      </c>
      <c r="X195" s="152">
        <v>0</v>
      </c>
      <c r="Y195" s="152">
        <f t="shared" si="28"/>
        <v>0</v>
      </c>
      <c r="Z195" s="152">
        <v>0</v>
      </c>
      <c r="AA195" s="153">
        <f t="shared" si="29"/>
        <v>0</v>
      </c>
      <c r="AR195" s="19" t="s">
        <v>337</v>
      </c>
      <c r="AT195" s="19" t="s">
        <v>207</v>
      </c>
      <c r="AU195" s="19" t="s">
        <v>87</v>
      </c>
      <c r="AY195" s="19" t="s">
        <v>206</v>
      </c>
      <c r="BE195" s="154">
        <f t="shared" si="30"/>
        <v>0</v>
      </c>
      <c r="BF195" s="154">
        <f t="shared" si="31"/>
        <v>0</v>
      </c>
      <c r="BG195" s="154">
        <f t="shared" si="32"/>
        <v>0</v>
      </c>
      <c r="BH195" s="154">
        <f t="shared" si="33"/>
        <v>0</v>
      </c>
      <c r="BI195" s="154">
        <f t="shared" si="34"/>
        <v>0</v>
      </c>
      <c r="BJ195" s="19" t="s">
        <v>87</v>
      </c>
      <c r="BK195" s="155">
        <f t="shared" si="35"/>
        <v>0</v>
      </c>
      <c r="BL195" s="19" t="s">
        <v>337</v>
      </c>
      <c r="BM195" s="19" t="s">
        <v>1744</v>
      </c>
    </row>
    <row r="196" spans="2:65" s="1" customFormat="1" ht="38.25" customHeight="1" x14ac:dyDescent="0.3">
      <c r="B196" s="145"/>
      <c r="C196" s="156" t="s">
        <v>441</v>
      </c>
      <c r="D196" s="156" t="s">
        <v>214</v>
      </c>
      <c r="E196" s="157" t="s">
        <v>1745</v>
      </c>
      <c r="F196" s="236" t="s">
        <v>1746</v>
      </c>
      <c r="G196" s="236"/>
      <c r="H196" s="236"/>
      <c r="I196" s="236"/>
      <c r="J196" s="158" t="s">
        <v>372</v>
      </c>
      <c r="K196" s="159">
        <v>7</v>
      </c>
      <c r="L196" s="237"/>
      <c r="M196" s="237"/>
      <c r="N196" s="238"/>
      <c r="O196" s="235"/>
      <c r="P196" s="235"/>
      <c r="Q196" s="235"/>
      <c r="R196" s="150"/>
      <c r="T196" s="151" t="s">
        <v>5</v>
      </c>
      <c r="U196" s="41" t="s">
        <v>43</v>
      </c>
      <c r="V196" s="152">
        <v>0</v>
      </c>
      <c r="W196" s="152">
        <f t="shared" si="27"/>
        <v>0</v>
      </c>
      <c r="X196" s="152">
        <v>0</v>
      </c>
      <c r="Y196" s="152">
        <f t="shared" si="28"/>
        <v>0</v>
      </c>
      <c r="Z196" s="152">
        <v>0</v>
      </c>
      <c r="AA196" s="153">
        <f t="shared" si="29"/>
        <v>0</v>
      </c>
      <c r="AR196" s="19" t="s">
        <v>1337</v>
      </c>
      <c r="AT196" s="19" t="s">
        <v>214</v>
      </c>
      <c r="AU196" s="19" t="s">
        <v>87</v>
      </c>
      <c r="AY196" s="19" t="s">
        <v>206</v>
      </c>
      <c r="BE196" s="154">
        <f t="shared" si="30"/>
        <v>0</v>
      </c>
      <c r="BF196" s="154">
        <f t="shared" si="31"/>
        <v>0</v>
      </c>
      <c r="BG196" s="154">
        <f t="shared" si="32"/>
        <v>0</v>
      </c>
      <c r="BH196" s="154">
        <f t="shared" si="33"/>
        <v>0</v>
      </c>
      <c r="BI196" s="154">
        <f t="shared" si="34"/>
        <v>0</v>
      </c>
      <c r="BJ196" s="19" t="s">
        <v>87</v>
      </c>
      <c r="BK196" s="155">
        <f t="shared" si="35"/>
        <v>0</v>
      </c>
      <c r="BL196" s="19" t="s">
        <v>337</v>
      </c>
      <c r="BM196" s="19" t="s">
        <v>1747</v>
      </c>
    </row>
    <row r="197" spans="2:65" s="1" customFormat="1" ht="38.25" customHeight="1" x14ac:dyDescent="0.3">
      <c r="B197" s="145"/>
      <c r="C197" s="146" t="s">
        <v>344</v>
      </c>
      <c r="D197" s="146" t="s">
        <v>207</v>
      </c>
      <c r="E197" s="147" t="s">
        <v>1748</v>
      </c>
      <c r="F197" s="233" t="s">
        <v>1749</v>
      </c>
      <c r="G197" s="233"/>
      <c r="H197" s="233"/>
      <c r="I197" s="233"/>
      <c r="J197" s="148" t="s">
        <v>372</v>
      </c>
      <c r="K197" s="149">
        <v>5</v>
      </c>
      <c r="L197" s="234"/>
      <c r="M197" s="234"/>
      <c r="N197" s="235"/>
      <c r="O197" s="235"/>
      <c r="P197" s="235"/>
      <c r="Q197" s="235"/>
      <c r="R197" s="150"/>
      <c r="T197" s="151" t="s">
        <v>5</v>
      </c>
      <c r="U197" s="41" t="s">
        <v>43</v>
      </c>
      <c r="V197" s="152">
        <v>0.218</v>
      </c>
      <c r="W197" s="152">
        <f t="shared" si="27"/>
        <v>1.0900000000000001</v>
      </c>
      <c r="X197" s="152">
        <v>0</v>
      </c>
      <c r="Y197" s="152">
        <f t="shared" si="28"/>
        <v>0</v>
      </c>
      <c r="Z197" s="152">
        <v>0</v>
      </c>
      <c r="AA197" s="153">
        <f t="shared" si="29"/>
        <v>0</v>
      </c>
      <c r="AR197" s="19" t="s">
        <v>337</v>
      </c>
      <c r="AT197" s="19" t="s">
        <v>207</v>
      </c>
      <c r="AU197" s="19" t="s">
        <v>87</v>
      </c>
      <c r="AY197" s="19" t="s">
        <v>206</v>
      </c>
      <c r="BE197" s="154">
        <f t="shared" si="30"/>
        <v>0</v>
      </c>
      <c r="BF197" s="154">
        <f t="shared" si="31"/>
        <v>0</v>
      </c>
      <c r="BG197" s="154">
        <f t="shared" si="32"/>
        <v>0</v>
      </c>
      <c r="BH197" s="154">
        <f t="shared" si="33"/>
        <v>0</v>
      </c>
      <c r="BI197" s="154">
        <f t="shared" si="34"/>
        <v>0</v>
      </c>
      <c r="BJ197" s="19" t="s">
        <v>87</v>
      </c>
      <c r="BK197" s="155">
        <f t="shared" si="35"/>
        <v>0</v>
      </c>
      <c r="BL197" s="19" t="s">
        <v>337</v>
      </c>
      <c r="BM197" s="19" t="s">
        <v>1750</v>
      </c>
    </row>
    <row r="198" spans="2:65" s="1" customFormat="1" ht="25.5" customHeight="1" x14ac:dyDescent="0.3">
      <c r="B198" s="145"/>
      <c r="C198" s="156" t="s">
        <v>448</v>
      </c>
      <c r="D198" s="156" t="s">
        <v>214</v>
      </c>
      <c r="E198" s="157" t="s">
        <v>1751</v>
      </c>
      <c r="F198" s="236" t="s">
        <v>1752</v>
      </c>
      <c r="G198" s="236"/>
      <c r="H198" s="236"/>
      <c r="I198" s="236"/>
      <c r="J198" s="158" t="s">
        <v>372</v>
      </c>
      <c r="K198" s="159">
        <v>5</v>
      </c>
      <c r="L198" s="237"/>
      <c r="M198" s="237"/>
      <c r="N198" s="238"/>
      <c r="O198" s="235"/>
      <c r="P198" s="235"/>
      <c r="Q198" s="235"/>
      <c r="R198" s="150"/>
      <c r="T198" s="151" t="s">
        <v>5</v>
      </c>
      <c r="U198" s="41" t="s">
        <v>43</v>
      </c>
      <c r="V198" s="152">
        <v>0</v>
      </c>
      <c r="W198" s="152">
        <f t="shared" si="27"/>
        <v>0</v>
      </c>
      <c r="X198" s="152">
        <v>0</v>
      </c>
      <c r="Y198" s="152">
        <f t="shared" si="28"/>
        <v>0</v>
      </c>
      <c r="Z198" s="152">
        <v>0</v>
      </c>
      <c r="AA198" s="153">
        <f t="shared" si="29"/>
        <v>0</v>
      </c>
      <c r="AR198" s="19" t="s">
        <v>1337</v>
      </c>
      <c r="AT198" s="19" t="s">
        <v>214</v>
      </c>
      <c r="AU198" s="19" t="s">
        <v>87</v>
      </c>
      <c r="AY198" s="19" t="s">
        <v>206</v>
      </c>
      <c r="BE198" s="154">
        <f t="shared" si="30"/>
        <v>0</v>
      </c>
      <c r="BF198" s="154">
        <f t="shared" si="31"/>
        <v>0</v>
      </c>
      <c r="BG198" s="154">
        <f t="shared" si="32"/>
        <v>0</v>
      </c>
      <c r="BH198" s="154">
        <f t="shared" si="33"/>
        <v>0</v>
      </c>
      <c r="BI198" s="154">
        <f t="shared" si="34"/>
        <v>0</v>
      </c>
      <c r="BJ198" s="19" t="s">
        <v>87</v>
      </c>
      <c r="BK198" s="155">
        <f t="shared" si="35"/>
        <v>0</v>
      </c>
      <c r="BL198" s="19" t="s">
        <v>337</v>
      </c>
      <c r="BM198" s="19" t="s">
        <v>1753</v>
      </c>
    </row>
    <row r="199" spans="2:65" s="1" customFormat="1" ht="25.5" customHeight="1" x14ac:dyDescent="0.3">
      <c r="B199" s="145"/>
      <c r="C199" s="146" t="s">
        <v>347</v>
      </c>
      <c r="D199" s="146" t="s">
        <v>207</v>
      </c>
      <c r="E199" s="147" t="s">
        <v>1754</v>
      </c>
      <c r="F199" s="233" t="s">
        <v>1755</v>
      </c>
      <c r="G199" s="233"/>
      <c r="H199" s="233"/>
      <c r="I199" s="233"/>
      <c r="J199" s="148" t="s">
        <v>372</v>
      </c>
      <c r="K199" s="149">
        <v>1</v>
      </c>
      <c r="L199" s="234"/>
      <c r="M199" s="234"/>
      <c r="N199" s="235"/>
      <c r="O199" s="235"/>
      <c r="P199" s="235"/>
      <c r="Q199" s="235"/>
      <c r="R199" s="150"/>
      <c r="T199" s="151" t="s">
        <v>5</v>
      </c>
      <c r="U199" s="41" t="s">
        <v>43</v>
      </c>
      <c r="V199" s="152">
        <v>0</v>
      </c>
      <c r="W199" s="152">
        <f t="shared" si="27"/>
        <v>0</v>
      </c>
      <c r="X199" s="152">
        <v>0</v>
      </c>
      <c r="Y199" s="152">
        <f t="shared" si="28"/>
        <v>0</v>
      </c>
      <c r="Z199" s="152">
        <v>0</v>
      </c>
      <c r="AA199" s="153">
        <f t="shared" si="29"/>
        <v>0</v>
      </c>
      <c r="AR199" s="19" t="s">
        <v>337</v>
      </c>
      <c r="AT199" s="19" t="s">
        <v>207</v>
      </c>
      <c r="AU199" s="19" t="s">
        <v>87</v>
      </c>
      <c r="AY199" s="19" t="s">
        <v>206</v>
      </c>
      <c r="BE199" s="154">
        <f t="shared" si="30"/>
        <v>0</v>
      </c>
      <c r="BF199" s="154">
        <f t="shared" si="31"/>
        <v>0</v>
      </c>
      <c r="BG199" s="154">
        <f t="shared" si="32"/>
        <v>0</v>
      </c>
      <c r="BH199" s="154">
        <f t="shared" si="33"/>
        <v>0</v>
      </c>
      <c r="BI199" s="154">
        <f t="shared" si="34"/>
        <v>0</v>
      </c>
      <c r="BJ199" s="19" t="s">
        <v>87</v>
      </c>
      <c r="BK199" s="155">
        <f t="shared" si="35"/>
        <v>0</v>
      </c>
      <c r="BL199" s="19" t="s">
        <v>337</v>
      </c>
      <c r="BM199" s="19" t="s">
        <v>1756</v>
      </c>
    </row>
    <row r="200" spans="2:65" s="1" customFormat="1" ht="38.25" customHeight="1" x14ac:dyDescent="0.3">
      <c r="B200" s="145"/>
      <c r="C200" s="156" t="s">
        <v>455</v>
      </c>
      <c r="D200" s="156" t="s">
        <v>214</v>
      </c>
      <c r="E200" s="157" t="s">
        <v>1757</v>
      </c>
      <c r="F200" s="236" t="s">
        <v>1758</v>
      </c>
      <c r="G200" s="236"/>
      <c r="H200" s="236"/>
      <c r="I200" s="236"/>
      <c r="J200" s="158" t="s">
        <v>372</v>
      </c>
      <c r="K200" s="159">
        <v>1</v>
      </c>
      <c r="L200" s="237"/>
      <c r="M200" s="237"/>
      <c r="N200" s="238"/>
      <c r="O200" s="235"/>
      <c r="P200" s="235"/>
      <c r="Q200" s="235"/>
      <c r="R200" s="150"/>
      <c r="T200" s="151" t="s">
        <v>5</v>
      </c>
      <c r="U200" s="41" t="s">
        <v>43</v>
      </c>
      <c r="V200" s="152">
        <v>0</v>
      </c>
      <c r="W200" s="152">
        <f t="shared" si="27"/>
        <v>0</v>
      </c>
      <c r="X200" s="152">
        <v>0</v>
      </c>
      <c r="Y200" s="152">
        <f t="shared" si="28"/>
        <v>0</v>
      </c>
      <c r="Z200" s="152">
        <v>0</v>
      </c>
      <c r="AA200" s="153">
        <f t="shared" si="29"/>
        <v>0</v>
      </c>
      <c r="AR200" s="19" t="s">
        <v>1337</v>
      </c>
      <c r="AT200" s="19" t="s">
        <v>214</v>
      </c>
      <c r="AU200" s="19" t="s">
        <v>87</v>
      </c>
      <c r="AY200" s="19" t="s">
        <v>206</v>
      </c>
      <c r="BE200" s="154">
        <f t="shared" si="30"/>
        <v>0</v>
      </c>
      <c r="BF200" s="154">
        <f t="shared" si="31"/>
        <v>0</v>
      </c>
      <c r="BG200" s="154">
        <f t="shared" si="32"/>
        <v>0</v>
      </c>
      <c r="BH200" s="154">
        <f t="shared" si="33"/>
        <v>0</v>
      </c>
      <c r="BI200" s="154">
        <f t="shared" si="34"/>
        <v>0</v>
      </c>
      <c r="BJ200" s="19" t="s">
        <v>87</v>
      </c>
      <c r="BK200" s="155">
        <f t="shared" si="35"/>
        <v>0</v>
      </c>
      <c r="BL200" s="19" t="s">
        <v>337</v>
      </c>
      <c r="BM200" s="19" t="s">
        <v>1759</v>
      </c>
    </row>
    <row r="201" spans="2:65" s="1" customFormat="1" ht="25.5" customHeight="1" x14ac:dyDescent="0.3">
      <c r="B201" s="145"/>
      <c r="C201" s="146" t="s">
        <v>351</v>
      </c>
      <c r="D201" s="146" t="s">
        <v>207</v>
      </c>
      <c r="E201" s="147" t="s">
        <v>1760</v>
      </c>
      <c r="F201" s="233" t="s">
        <v>1761</v>
      </c>
      <c r="G201" s="233"/>
      <c r="H201" s="233"/>
      <c r="I201" s="233"/>
      <c r="J201" s="148" t="s">
        <v>372</v>
      </c>
      <c r="K201" s="149">
        <v>1</v>
      </c>
      <c r="L201" s="234"/>
      <c r="M201" s="234"/>
      <c r="N201" s="235"/>
      <c r="O201" s="235"/>
      <c r="P201" s="235"/>
      <c r="Q201" s="235"/>
      <c r="R201" s="150"/>
      <c r="T201" s="151" t="s">
        <v>5</v>
      </c>
      <c r="U201" s="41" t="s">
        <v>43</v>
      </c>
      <c r="V201" s="152">
        <v>0</v>
      </c>
      <c r="W201" s="152">
        <f t="shared" si="27"/>
        <v>0</v>
      </c>
      <c r="X201" s="152">
        <v>0</v>
      </c>
      <c r="Y201" s="152">
        <f t="shared" si="28"/>
        <v>0</v>
      </c>
      <c r="Z201" s="152">
        <v>0</v>
      </c>
      <c r="AA201" s="153">
        <f t="shared" si="29"/>
        <v>0</v>
      </c>
      <c r="AR201" s="19" t="s">
        <v>337</v>
      </c>
      <c r="AT201" s="19" t="s">
        <v>207</v>
      </c>
      <c r="AU201" s="19" t="s">
        <v>87</v>
      </c>
      <c r="AY201" s="19" t="s">
        <v>206</v>
      </c>
      <c r="BE201" s="154">
        <f t="shared" si="30"/>
        <v>0</v>
      </c>
      <c r="BF201" s="154">
        <f t="shared" si="31"/>
        <v>0</v>
      </c>
      <c r="BG201" s="154">
        <f t="shared" si="32"/>
        <v>0</v>
      </c>
      <c r="BH201" s="154">
        <f t="shared" si="33"/>
        <v>0</v>
      </c>
      <c r="BI201" s="154">
        <f t="shared" si="34"/>
        <v>0</v>
      </c>
      <c r="BJ201" s="19" t="s">
        <v>87</v>
      </c>
      <c r="BK201" s="155">
        <f t="shared" si="35"/>
        <v>0</v>
      </c>
      <c r="BL201" s="19" t="s">
        <v>337</v>
      </c>
      <c r="BM201" s="19" t="s">
        <v>1762</v>
      </c>
    </row>
    <row r="202" spans="2:65" s="1" customFormat="1" ht="38.25" customHeight="1" x14ac:dyDescent="0.3">
      <c r="B202" s="145"/>
      <c r="C202" s="156" t="s">
        <v>629</v>
      </c>
      <c r="D202" s="156" t="s">
        <v>214</v>
      </c>
      <c r="E202" s="157" t="s">
        <v>1763</v>
      </c>
      <c r="F202" s="236" t="s">
        <v>1764</v>
      </c>
      <c r="G202" s="236"/>
      <c r="H202" s="236"/>
      <c r="I202" s="236"/>
      <c r="J202" s="158" t="s">
        <v>372</v>
      </c>
      <c r="K202" s="159">
        <v>1</v>
      </c>
      <c r="L202" s="237"/>
      <c r="M202" s="237"/>
      <c r="N202" s="238"/>
      <c r="O202" s="235"/>
      <c r="P202" s="235"/>
      <c r="Q202" s="235"/>
      <c r="R202" s="150"/>
      <c r="T202" s="151" t="s">
        <v>5</v>
      </c>
      <c r="U202" s="41" t="s">
        <v>43</v>
      </c>
      <c r="V202" s="152">
        <v>0</v>
      </c>
      <c r="W202" s="152">
        <f t="shared" si="27"/>
        <v>0</v>
      </c>
      <c r="X202" s="152">
        <v>0</v>
      </c>
      <c r="Y202" s="152">
        <f t="shared" si="28"/>
        <v>0</v>
      </c>
      <c r="Z202" s="152">
        <v>0</v>
      </c>
      <c r="AA202" s="153">
        <f t="shared" si="29"/>
        <v>0</v>
      </c>
      <c r="AR202" s="19" t="s">
        <v>1337</v>
      </c>
      <c r="AT202" s="19" t="s">
        <v>214</v>
      </c>
      <c r="AU202" s="19" t="s">
        <v>87</v>
      </c>
      <c r="AY202" s="19" t="s">
        <v>206</v>
      </c>
      <c r="BE202" s="154">
        <f t="shared" si="30"/>
        <v>0</v>
      </c>
      <c r="BF202" s="154">
        <f t="shared" si="31"/>
        <v>0</v>
      </c>
      <c r="BG202" s="154">
        <f t="shared" si="32"/>
        <v>0</v>
      </c>
      <c r="BH202" s="154">
        <f t="shared" si="33"/>
        <v>0</v>
      </c>
      <c r="BI202" s="154">
        <f t="shared" si="34"/>
        <v>0</v>
      </c>
      <c r="BJ202" s="19" t="s">
        <v>87</v>
      </c>
      <c r="BK202" s="155">
        <f t="shared" si="35"/>
        <v>0</v>
      </c>
      <c r="BL202" s="19" t="s">
        <v>337</v>
      </c>
      <c r="BM202" s="19" t="s">
        <v>1765</v>
      </c>
    </row>
    <row r="203" spans="2:65" s="1" customFormat="1" ht="25.5" customHeight="1" x14ac:dyDescent="0.3">
      <c r="B203" s="145"/>
      <c r="C203" s="146" t="s">
        <v>354</v>
      </c>
      <c r="D203" s="146" t="s">
        <v>207</v>
      </c>
      <c r="E203" s="147" t="s">
        <v>1766</v>
      </c>
      <c r="F203" s="233" t="s">
        <v>1767</v>
      </c>
      <c r="G203" s="233"/>
      <c r="H203" s="233"/>
      <c r="I203" s="233"/>
      <c r="J203" s="148" t="s">
        <v>372</v>
      </c>
      <c r="K203" s="149">
        <v>30</v>
      </c>
      <c r="L203" s="234"/>
      <c r="M203" s="234"/>
      <c r="N203" s="235"/>
      <c r="O203" s="235"/>
      <c r="P203" s="235"/>
      <c r="Q203" s="235"/>
      <c r="R203" s="150"/>
      <c r="T203" s="151" t="s">
        <v>5</v>
      </c>
      <c r="U203" s="41" t="s">
        <v>43</v>
      </c>
      <c r="V203" s="152">
        <v>0.36699999999999999</v>
      </c>
      <c r="W203" s="152">
        <f t="shared" si="27"/>
        <v>11.01</v>
      </c>
      <c r="X203" s="152">
        <v>0</v>
      </c>
      <c r="Y203" s="152">
        <f t="shared" si="28"/>
        <v>0</v>
      </c>
      <c r="Z203" s="152">
        <v>0</v>
      </c>
      <c r="AA203" s="153">
        <f t="shared" si="29"/>
        <v>0</v>
      </c>
      <c r="AR203" s="19" t="s">
        <v>337</v>
      </c>
      <c r="AT203" s="19" t="s">
        <v>207</v>
      </c>
      <c r="AU203" s="19" t="s">
        <v>87</v>
      </c>
      <c r="AY203" s="19" t="s">
        <v>206</v>
      </c>
      <c r="BE203" s="154">
        <f t="shared" si="30"/>
        <v>0</v>
      </c>
      <c r="BF203" s="154">
        <f t="shared" si="31"/>
        <v>0</v>
      </c>
      <c r="BG203" s="154">
        <f t="shared" si="32"/>
        <v>0</v>
      </c>
      <c r="BH203" s="154">
        <f t="shared" si="33"/>
        <v>0</v>
      </c>
      <c r="BI203" s="154">
        <f t="shared" si="34"/>
        <v>0</v>
      </c>
      <c r="BJ203" s="19" t="s">
        <v>87</v>
      </c>
      <c r="BK203" s="155">
        <f t="shared" si="35"/>
        <v>0</v>
      </c>
      <c r="BL203" s="19" t="s">
        <v>337</v>
      </c>
      <c r="BM203" s="19" t="s">
        <v>1768</v>
      </c>
    </row>
    <row r="204" spans="2:65" s="1" customFormat="1" ht="38.25" customHeight="1" x14ac:dyDescent="0.3">
      <c r="B204" s="145"/>
      <c r="C204" s="156" t="s">
        <v>636</v>
      </c>
      <c r="D204" s="156" t="s">
        <v>214</v>
      </c>
      <c r="E204" s="157" t="s">
        <v>1769</v>
      </c>
      <c r="F204" s="236" t="s">
        <v>1770</v>
      </c>
      <c r="G204" s="236"/>
      <c r="H204" s="236"/>
      <c r="I204" s="236"/>
      <c r="J204" s="158" t="s">
        <v>372</v>
      </c>
      <c r="K204" s="159">
        <v>30</v>
      </c>
      <c r="L204" s="237"/>
      <c r="M204" s="237"/>
      <c r="N204" s="238"/>
      <c r="O204" s="235"/>
      <c r="P204" s="235"/>
      <c r="Q204" s="235"/>
      <c r="R204" s="150"/>
      <c r="T204" s="151" t="s">
        <v>5</v>
      </c>
      <c r="U204" s="41" t="s">
        <v>43</v>
      </c>
      <c r="V204" s="152">
        <v>0</v>
      </c>
      <c r="W204" s="152">
        <f t="shared" si="27"/>
        <v>0</v>
      </c>
      <c r="X204" s="152">
        <v>0</v>
      </c>
      <c r="Y204" s="152">
        <f t="shared" si="28"/>
        <v>0</v>
      </c>
      <c r="Z204" s="152">
        <v>0</v>
      </c>
      <c r="AA204" s="153">
        <f t="shared" si="29"/>
        <v>0</v>
      </c>
      <c r="AR204" s="19" t="s">
        <v>1337</v>
      </c>
      <c r="AT204" s="19" t="s">
        <v>214</v>
      </c>
      <c r="AU204" s="19" t="s">
        <v>87</v>
      </c>
      <c r="AY204" s="19" t="s">
        <v>206</v>
      </c>
      <c r="BE204" s="154">
        <f t="shared" si="30"/>
        <v>0</v>
      </c>
      <c r="BF204" s="154">
        <f t="shared" si="31"/>
        <v>0</v>
      </c>
      <c r="BG204" s="154">
        <f t="shared" si="32"/>
        <v>0</v>
      </c>
      <c r="BH204" s="154">
        <f t="shared" si="33"/>
        <v>0</v>
      </c>
      <c r="BI204" s="154">
        <f t="shared" si="34"/>
        <v>0</v>
      </c>
      <c r="BJ204" s="19" t="s">
        <v>87</v>
      </c>
      <c r="BK204" s="155">
        <f t="shared" si="35"/>
        <v>0</v>
      </c>
      <c r="BL204" s="19" t="s">
        <v>337</v>
      </c>
      <c r="BM204" s="19" t="s">
        <v>1771</v>
      </c>
    </row>
    <row r="205" spans="2:65" s="1" customFormat="1" ht="16.5" customHeight="1" x14ac:dyDescent="0.3">
      <c r="B205" s="145"/>
      <c r="C205" s="146" t="s">
        <v>358</v>
      </c>
      <c r="D205" s="146" t="s">
        <v>207</v>
      </c>
      <c r="E205" s="147" t="s">
        <v>1772</v>
      </c>
      <c r="F205" s="233" t="s">
        <v>1773</v>
      </c>
      <c r="G205" s="233"/>
      <c r="H205" s="233"/>
      <c r="I205" s="233"/>
      <c r="J205" s="148" t="s">
        <v>372</v>
      </c>
      <c r="K205" s="149">
        <v>7</v>
      </c>
      <c r="L205" s="234"/>
      <c r="M205" s="234"/>
      <c r="N205" s="235"/>
      <c r="O205" s="235"/>
      <c r="P205" s="235"/>
      <c r="Q205" s="235"/>
      <c r="R205" s="150"/>
      <c r="T205" s="151" t="s">
        <v>5</v>
      </c>
      <c r="U205" s="41" t="s">
        <v>43</v>
      </c>
      <c r="V205" s="152">
        <v>0.57999999999999996</v>
      </c>
      <c r="W205" s="152">
        <f t="shared" si="27"/>
        <v>4.0599999999999996</v>
      </c>
      <c r="X205" s="152">
        <v>0</v>
      </c>
      <c r="Y205" s="152">
        <f t="shared" si="28"/>
        <v>0</v>
      </c>
      <c r="Z205" s="152">
        <v>0</v>
      </c>
      <c r="AA205" s="153">
        <f t="shared" si="29"/>
        <v>0</v>
      </c>
      <c r="AR205" s="19" t="s">
        <v>337</v>
      </c>
      <c r="AT205" s="19" t="s">
        <v>207</v>
      </c>
      <c r="AU205" s="19" t="s">
        <v>87</v>
      </c>
      <c r="AY205" s="19" t="s">
        <v>206</v>
      </c>
      <c r="BE205" s="154">
        <f t="shared" si="30"/>
        <v>0</v>
      </c>
      <c r="BF205" s="154">
        <f t="shared" si="31"/>
        <v>0</v>
      </c>
      <c r="BG205" s="154">
        <f t="shared" si="32"/>
        <v>0</v>
      </c>
      <c r="BH205" s="154">
        <f t="shared" si="33"/>
        <v>0</v>
      </c>
      <c r="BI205" s="154">
        <f t="shared" si="34"/>
        <v>0</v>
      </c>
      <c r="BJ205" s="19" t="s">
        <v>87</v>
      </c>
      <c r="BK205" s="155">
        <f t="shared" si="35"/>
        <v>0</v>
      </c>
      <c r="BL205" s="19" t="s">
        <v>337</v>
      </c>
      <c r="BM205" s="19" t="s">
        <v>1774</v>
      </c>
    </row>
    <row r="206" spans="2:65" s="1" customFormat="1" ht="25.5" customHeight="1" x14ac:dyDescent="0.3">
      <c r="B206" s="145"/>
      <c r="C206" s="156" t="s">
        <v>643</v>
      </c>
      <c r="D206" s="156" t="s">
        <v>214</v>
      </c>
      <c r="E206" s="157" t="s">
        <v>1775</v>
      </c>
      <c r="F206" s="236" t="s">
        <v>1776</v>
      </c>
      <c r="G206" s="236"/>
      <c r="H206" s="236"/>
      <c r="I206" s="236"/>
      <c r="J206" s="158" t="s">
        <v>372</v>
      </c>
      <c r="K206" s="159">
        <v>7</v>
      </c>
      <c r="L206" s="237"/>
      <c r="M206" s="237"/>
      <c r="N206" s="238"/>
      <c r="O206" s="235"/>
      <c r="P206" s="235"/>
      <c r="Q206" s="235"/>
      <c r="R206" s="150"/>
      <c r="T206" s="151" t="s">
        <v>5</v>
      </c>
      <c r="U206" s="41" t="s">
        <v>43</v>
      </c>
      <c r="V206" s="152">
        <v>0</v>
      </c>
      <c r="W206" s="152">
        <f t="shared" si="27"/>
        <v>0</v>
      </c>
      <c r="X206" s="152">
        <v>1.8000000000000001E-4</v>
      </c>
      <c r="Y206" s="152">
        <f t="shared" si="28"/>
        <v>1.2600000000000001E-3</v>
      </c>
      <c r="Z206" s="152">
        <v>0</v>
      </c>
      <c r="AA206" s="153">
        <f t="shared" si="29"/>
        <v>0</v>
      </c>
      <c r="AR206" s="19" t="s">
        <v>1337</v>
      </c>
      <c r="AT206" s="19" t="s">
        <v>214</v>
      </c>
      <c r="AU206" s="19" t="s">
        <v>87</v>
      </c>
      <c r="AY206" s="19" t="s">
        <v>206</v>
      </c>
      <c r="BE206" s="154">
        <f t="shared" si="30"/>
        <v>0</v>
      </c>
      <c r="BF206" s="154">
        <f t="shared" si="31"/>
        <v>0</v>
      </c>
      <c r="BG206" s="154">
        <f t="shared" si="32"/>
        <v>0</v>
      </c>
      <c r="BH206" s="154">
        <f t="shared" si="33"/>
        <v>0</v>
      </c>
      <c r="BI206" s="154">
        <f t="shared" si="34"/>
        <v>0</v>
      </c>
      <c r="BJ206" s="19" t="s">
        <v>87</v>
      </c>
      <c r="BK206" s="155">
        <f t="shared" si="35"/>
        <v>0</v>
      </c>
      <c r="BL206" s="19" t="s">
        <v>337</v>
      </c>
      <c r="BM206" s="19" t="s">
        <v>1777</v>
      </c>
    </row>
    <row r="207" spans="2:65" s="10" customFormat="1" ht="29.85" customHeight="1" x14ac:dyDescent="0.3">
      <c r="B207" s="134"/>
      <c r="C207" s="135"/>
      <c r="D207" s="144" t="s">
        <v>1545</v>
      </c>
      <c r="E207" s="144"/>
      <c r="F207" s="144"/>
      <c r="G207" s="144"/>
      <c r="H207" s="144"/>
      <c r="I207" s="144"/>
      <c r="J207" s="144"/>
      <c r="K207" s="144"/>
      <c r="L207" s="144"/>
      <c r="M207" s="144"/>
      <c r="N207" s="240"/>
      <c r="O207" s="239"/>
      <c r="P207" s="239"/>
      <c r="Q207" s="239"/>
      <c r="R207" s="137"/>
      <c r="T207" s="138"/>
      <c r="U207" s="135"/>
      <c r="V207" s="135"/>
      <c r="W207" s="139">
        <f>SUM(W208:W217)</f>
        <v>38.396999999999998</v>
      </c>
      <c r="X207" s="135"/>
      <c r="Y207" s="139">
        <f>SUM(Y208:Y217)</f>
        <v>0.50760000000000005</v>
      </c>
      <c r="Z207" s="135"/>
      <c r="AA207" s="140">
        <f>SUM(AA208:AA217)</f>
        <v>0</v>
      </c>
      <c r="AR207" s="141" t="s">
        <v>91</v>
      </c>
      <c r="AT207" s="142" t="s">
        <v>75</v>
      </c>
      <c r="AU207" s="142" t="s">
        <v>83</v>
      </c>
      <c r="AY207" s="141" t="s">
        <v>206</v>
      </c>
      <c r="BK207" s="143">
        <f>SUM(BK208:BK217)</f>
        <v>0</v>
      </c>
    </row>
    <row r="208" spans="2:65" s="1" customFormat="1" ht="16.5" customHeight="1" x14ac:dyDescent="0.3">
      <c r="B208" s="145"/>
      <c r="C208" s="146" t="s">
        <v>545</v>
      </c>
      <c r="D208" s="146" t="s">
        <v>207</v>
      </c>
      <c r="E208" s="147" t="s">
        <v>1778</v>
      </c>
      <c r="F208" s="233" t="s">
        <v>1779</v>
      </c>
      <c r="G208" s="233"/>
      <c r="H208" s="233"/>
      <c r="I208" s="233"/>
      <c r="J208" s="148" t="s">
        <v>372</v>
      </c>
      <c r="K208" s="149">
        <v>1</v>
      </c>
      <c r="L208" s="234"/>
      <c r="M208" s="234"/>
      <c r="N208" s="235"/>
      <c r="O208" s="235"/>
      <c r="P208" s="235"/>
      <c r="Q208" s="235"/>
      <c r="R208" s="150"/>
      <c r="T208" s="151" t="s">
        <v>5</v>
      </c>
      <c r="U208" s="41" t="s">
        <v>43</v>
      </c>
      <c r="V208" s="152">
        <v>0.151</v>
      </c>
      <c r="W208" s="152">
        <f t="shared" ref="W208:W217" si="36">V208*K208</f>
        <v>0.151</v>
      </c>
      <c r="X208" s="152">
        <v>0</v>
      </c>
      <c r="Y208" s="152">
        <f t="shared" ref="Y208:Y217" si="37">X208*K208</f>
        <v>0</v>
      </c>
      <c r="Z208" s="152">
        <v>0</v>
      </c>
      <c r="AA208" s="153">
        <f t="shared" ref="AA208:AA217" si="38">Z208*K208</f>
        <v>0</v>
      </c>
      <c r="AR208" s="19" t="s">
        <v>337</v>
      </c>
      <c r="AT208" s="19" t="s">
        <v>207</v>
      </c>
      <c r="AU208" s="19" t="s">
        <v>87</v>
      </c>
      <c r="AY208" s="19" t="s">
        <v>206</v>
      </c>
      <c r="BE208" s="154">
        <f t="shared" ref="BE208:BE217" si="39">IF(U208="základná",N208,0)</f>
        <v>0</v>
      </c>
      <c r="BF208" s="154">
        <f t="shared" ref="BF208:BF217" si="40">IF(U208="znížená",N208,0)</f>
        <v>0</v>
      </c>
      <c r="BG208" s="154">
        <f t="shared" ref="BG208:BG217" si="41">IF(U208="zákl. prenesená",N208,0)</f>
        <v>0</v>
      </c>
      <c r="BH208" s="154">
        <f t="shared" ref="BH208:BH217" si="42">IF(U208="zníž. prenesená",N208,0)</f>
        <v>0</v>
      </c>
      <c r="BI208" s="154">
        <f t="shared" ref="BI208:BI217" si="43">IF(U208="nulová",N208,0)</f>
        <v>0</v>
      </c>
      <c r="BJ208" s="19" t="s">
        <v>87</v>
      </c>
      <c r="BK208" s="155">
        <f t="shared" ref="BK208:BK217" si="44">ROUND(L208*K208,3)</f>
        <v>0</v>
      </c>
      <c r="BL208" s="19" t="s">
        <v>337</v>
      </c>
      <c r="BM208" s="19" t="s">
        <v>1780</v>
      </c>
    </row>
    <row r="209" spans="2:65" s="1" customFormat="1" ht="25.5" customHeight="1" x14ac:dyDescent="0.3">
      <c r="B209" s="145"/>
      <c r="C209" s="146" t="s">
        <v>867</v>
      </c>
      <c r="D209" s="146" t="s">
        <v>207</v>
      </c>
      <c r="E209" s="147" t="s">
        <v>1781</v>
      </c>
      <c r="F209" s="233" t="s">
        <v>1782</v>
      </c>
      <c r="G209" s="233"/>
      <c r="H209" s="233"/>
      <c r="I209" s="233"/>
      <c r="J209" s="148" t="s">
        <v>372</v>
      </c>
      <c r="K209" s="149">
        <v>1</v>
      </c>
      <c r="L209" s="234"/>
      <c r="M209" s="234"/>
      <c r="N209" s="235"/>
      <c r="O209" s="235"/>
      <c r="P209" s="235"/>
      <c r="Q209" s="235"/>
      <c r="R209" s="150"/>
      <c r="T209" s="151" t="s">
        <v>5</v>
      </c>
      <c r="U209" s="41" t="s">
        <v>43</v>
      </c>
      <c r="V209" s="152">
        <v>0</v>
      </c>
      <c r="W209" s="152">
        <f t="shared" si="36"/>
        <v>0</v>
      </c>
      <c r="X209" s="152">
        <v>0</v>
      </c>
      <c r="Y209" s="152">
        <f t="shared" si="37"/>
        <v>0</v>
      </c>
      <c r="Z209" s="152">
        <v>0</v>
      </c>
      <c r="AA209" s="153">
        <f t="shared" si="38"/>
        <v>0</v>
      </c>
      <c r="AR209" s="19" t="s">
        <v>337</v>
      </c>
      <c r="AT209" s="19" t="s">
        <v>207</v>
      </c>
      <c r="AU209" s="19" t="s">
        <v>87</v>
      </c>
      <c r="AY209" s="19" t="s">
        <v>206</v>
      </c>
      <c r="BE209" s="154">
        <f t="shared" si="39"/>
        <v>0</v>
      </c>
      <c r="BF209" s="154">
        <f t="shared" si="40"/>
        <v>0</v>
      </c>
      <c r="BG209" s="154">
        <f t="shared" si="41"/>
        <v>0</v>
      </c>
      <c r="BH209" s="154">
        <f t="shared" si="42"/>
        <v>0</v>
      </c>
      <c r="BI209" s="154">
        <f t="shared" si="43"/>
        <v>0</v>
      </c>
      <c r="BJ209" s="19" t="s">
        <v>87</v>
      </c>
      <c r="BK209" s="155">
        <f t="shared" si="44"/>
        <v>0</v>
      </c>
      <c r="BL209" s="19" t="s">
        <v>337</v>
      </c>
      <c r="BM209" s="19" t="s">
        <v>1783</v>
      </c>
    </row>
    <row r="210" spans="2:65" s="1" customFormat="1" ht="51" customHeight="1" x14ac:dyDescent="0.3">
      <c r="B210" s="145"/>
      <c r="C210" s="156" t="s">
        <v>548</v>
      </c>
      <c r="D210" s="156" t="s">
        <v>214</v>
      </c>
      <c r="E210" s="157" t="s">
        <v>1784</v>
      </c>
      <c r="F210" s="236" t="s">
        <v>1785</v>
      </c>
      <c r="G210" s="236"/>
      <c r="H210" s="236"/>
      <c r="I210" s="236"/>
      <c r="J210" s="158" t="s">
        <v>372</v>
      </c>
      <c r="K210" s="159">
        <v>1</v>
      </c>
      <c r="L210" s="237"/>
      <c r="M210" s="237"/>
      <c r="N210" s="238"/>
      <c r="O210" s="235"/>
      <c r="P210" s="235"/>
      <c r="Q210" s="235"/>
      <c r="R210" s="150"/>
      <c r="T210" s="151" t="s">
        <v>5</v>
      </c>
      <c r="U210" s="41" t="s">
        <v>43</v>
      </c>
      <c r="V210" s="152">
        <v>0</v>
      </c>
      <c r="W210" s="152">
        <f t="shared" si="36"/>
        <v>0</v>
      </c>
      <c r="X210" s="152">
        <v>2.8000000000000001E-2</v>
      </c>
      <c r="Y210" s="152">
        <f t="shared" si="37"/>
        <v>2.8000000000000001E-2</v>
      </c>
      <c r="Z210" s="152">
        <v>0</v>
      </c>
      <c r="AA210" s="153">
        <f t="shared" si="38"/>
        <v>0</v>
      </c>
      <c r="AR210" s="19" t="s">
        <v>1337</v>
      </c>
      <c r="AT210" s="19" t="s">
        <v>214</v>
      </c>
      <c r="AU210" s="19" t="s">
        <v>87</v>
      </c>
      <c r="AY210" s="19" t="s">
        <v>206</v>
      </c>
      <c r="BE210" s="154">
        <f t="shared" si="39"/>
        <v>0</v>
      </c>
      <c r="BF210" s="154">
        <f t="shared" si="40"/>
        <v>0</v>
      </c>
      <c r="BG210" s="154">
        <f t="shared" si="41"/>
        <v>0</v>
      </c>
      <c r="BH210" s="154">
        <f t="shared" si="42"/>
        <v>0</v>
      </c>
      <c r="BI210" s="154">
        <f t="shared" si="43"/>
        <v>0</v>
      </c>
      <c r="BJ210" s="19" t="s">
        <v>87</v>
      </c>
      <c r="BK210" s="155">
        <f t="shared" si="44"/>
        <v>0</v>
      </c>
      <c r="BL210" s="19" t="s">
        <v>337</v>
      </c>
      <c r="BM210" s="19" t="s">
        <v>1786</v>
      </c>
    </row>
    <row r="211" spans="2:65" s="1" customFormat="1" ht="25.5" customHeight="1" x14ac:dyDescent="0.3">
      <c r="B211" s="145"/>
      <c r="C211" s="146" t="s">
        <v>872</v>
      </c>
      <c r="D211" s="146" t="s">
        <v>207</v>
      </c>
      <c r="E211" s="147" t="s">
        <v>1787</v>
      </c>
      <c r="F211" s="233" t="s">
        <v>1788</v>
      </c>
      <c r="G211" s="233"/>
      <c r="H211" s="233"/>
      <c r="I211" s="233"/>
      <c r="J211" s="148" t="s">
        <v>372</v>
      </c>
      <c r="K211" s="149">
        <v>2</v>
      </c>
      <c r="L211" s="234"/>
      <c r="M211" s="234"/>
      <c r="N211" s="235"/>
      <c r="O211" s="235"/>
      <c r="P211" s="235"/>
      <c r="Q211" s="235"/>
      <c r="R211" s="150"/>
      <c r="T211" s="151" t="s">
        <v>5</v>
      </c>
      <c r="U211" s="41" t="s">
        <v>43</v>
      </c>
      <c r="V211" s="152">
        <v>0.30299999999999999</v>
      </c>
      <c r="W211" s="152">
        <f t="shared" si="36"/>
        <v>0.60599999999999998</v>
      </c>
      <c r="X211" s="152">
        <v>0</v>
      </c>
      <c r="Y211" s="152">
        <f t="shared" si="37"/>
        <v>0</v>
      </c>
      <c r="Z211" s="152">
        <v>0</v>
      </c>
      <c r="AA211" s="153">
        <f t="shared" si="38"/>
        <v>0</v>
      </c>
      <c r="AR211" s="19" t="s">
        <v>337</v>
      </c>
      <c r="AT211" s="19" t="s">
        <v>207</v>
      </c>
      <c r="AU211" s="19" t="s">
        <v>87</v>
      </c>
      <c r="AY211" s="19" t="s">
        <v>206</v>
      </c>
      <c r="BE211" s="154">
        <f t="shared" si="39"/>
        <v>0</v>
      </c>
      <c r="BF211" s="154">
        <f t="shared" si="40"/>
        <v>0</v>
      </c>
      <c r="BG211" s="154">
        <f t="shared" si="41"/>
        <v>0</v>
      </c>
      <c r="BH211" s="154">
        <f t="shared" si="42"/>
        <v>0</v>
      </c>
      <c r="BI211" s="154">
        <f t="shared" si="43"/>
        <v>0</v>
      </c>
      <c r="BJ211" s="19" t="s">
        <v>87</v>
      </c>
      <c r="BK211" s="155">
        <f t="shared" si="44"/>
        <v>0</v>
      </c>
      <c r="BL211" s="19" t="s">
        <v>337</v>
      </c>
      <c r="BM211" s="19" t="s">
        <v>1789</v>
      </c>
    </row>
    <row r="212" spans="2:65" s="1" customFormat="1" ht="25.5" customHeight="1" x14ac:dyDescent="0.3">
      <c r="B212" s="145"/>
      <c r="C212" s="146" t="s">
        <v>373</v>
      </c>
      <c r="D212" s="146" t="s">
        <v>207</v>
      </c>
      <c r="E212" s="147" t="s">
        <v>1790</v>
      </c>
      <c r="F212" s="233" t="s">
        <v>1791</v>
      </c>
      <c r="G212" s="233"/>
      <c r="H212" s="233"/>
      <c r="I212" s="233"/>
      <c r="J212" s="148" t="s">
        <v>372</v>
      </c>
      <c r="K212" s="149">
        <v>2</v>
      </c>
      <c r="L212" s="234"/>
      <c r="M212" s="234"/>
      <c r="N212" s="235"/>
      <c r="O212" s="235"/>
      <c r="P212" s="235"/>
      <c r="Q212" s="235"/>
      <c r="R212" s="150"/>
      <c r="T212" s="151" t="s">
        <v>5</v>
      </c>
      <c r="U212" s="41" t="s">
        <v>43</v>
      </c>
      <c r="V212" s="152">
        <v>1.5</v>
      </c>
      <c r="W212" s="152">
        <f t="shared" si="36"/>
        <v>3</v>
      </c>
      <c r="X212" s="152">
        <v>0</v>
      </c>
      <c r="Y212" s="152">
        <f t="shared" si="37"/>
        <v>0</v>
      </c>
      <c r="Z212" s="152">
        <v>0</v>
      </c>
      <c r="AA212" s="153">
        <f t="shared" si="38"/>
        <v>0</v>
      </c>
      <c r="AR212" s="19" t="s">
        <v>337</v>
      </c>
      <c r="AT212" s="19" t="s">
        <v>207</v>
      </c>
      <c r="AU212" s="19" t="s">
        <v>87</v>
      </c>
      <c r="AY212" s="19" t="s">
        <v>206</v>
      </c>
      <c r="BE212" s="154">
        <f t="shared" si="39"/>
        <v>0</v>
      </c>
      <c r="BF212" s="154">
        <f t="shared" si="40"/>
        <v>0</v>
      </c>
      <c r="BG212" s="154">
        <f t="shared" si="41"/>
        <v>0</v>
      </c>
      <c r="BH212" s="154">
        <f t="shared" si="42"/>
        <v>0</v>
      </c>
      <c r="BI212" s="154">
        <f t="shared" si="43"/>
        <v>0</v>
      </c>
      <c r="BJ212" s="19" t="s">
        <v>87</v>
      </c>
      <c r="BK212" s="155">
        <f t="shared" si="44"/>
        <v>0</v>
      </c>
      <c r="BL212" s="19" t="s">
        <v>337</v>
      </c>
      <c r="BM212" s="19" t="s">
        <v>1792</v>
      </c>
    </row>
    <row r="213" spans="2:65" s="1" customFormat="1" ht="25.5" customHeight="1" x14ac:dyDescent="0.3">
      <c r="B213" s="145"/>
      <c r="C213" s="156" t="s">
        <v>877</v>
      </c>
      <c r="D213" s="156" t="s">
        <v>214</v>
      </c>
      <c r="E213" s="157" t="s">
        <v>1793</v>
      </c>
      <c r="F213" s="236" t="s">
        <v>1794</v>
      </c>
      <c r="G213" s="236"/>
      <c r="H213" s="236"/>
      <c r="I213" s="236"/>
      <c r="J213" s="158" t="s">
        <v>372</v>
      </c>
      <c r="K213" s="159">
        <v>2</v>
      </c>
      <c r="L213" s="237"/>
      <c r="M213" s="237"/>
      <c r="N213" s="238"/>
      <c r="O213" s="235"/>
      <c r="P213" s="235"/>
      <c r="Q213" s="235"/>
      <c r="R213" s="150"/>
      <c r="T213" s="151" t="s">
        <v>5</v>
      </c>
      <c r="U213" s="41" t="s">
        <v>43</v>
      </c>
      <c r="V213" s="152">
        <v>0</v>
      </c>
      <c r="W213" s="152">
        <f t="shared" si="36"/>
        <v>0</v>
      </c>
      <c r="X213" s="152">
        <v>3.3000000000000002E-2</v>
      </c>
      <c r="Y213" s="152">
        <f t="shared" si="37"/>
        <v>6.6000000000000003E-2</v>
      </c>
      <c r="Z213" s="152">
        <v>0</v>
      </c>
      <c r="AA213" s="153">
        <f t="shared" si="38"/>
        <v>0</v>
      </c>
      <c r="AR213" s="19" t="s">
        <v>1337</v>
      </c>
      <c r="AT213" s="19" t="s">
        <v>214</v>
      </c>
      <c r="AU213" s="19" t="s">
        <v>87</v>
      </c>
      <c r="AY213" s="19" t="s">
        <v>206</v>
      </c>
      <c r="BE213" s="154">
        <f t="shared" si="39"/>
        <v>0</v>
      </c>
      <c r="BF213" s="154">
        <f t="shared" si="40"/>
        <v>0</v>
      </c>
      <c r="BG213" s="154">
        <f t="shared" si="41"/>
        <v>0</v>
      </c>
      <c r="BH213" s="154">
        <f t="shared" si="42"/>
        <v>0</v>
      </c>
      <c r="BI213" s="154">
        <f t="shared" si="43"/>
        <v>0</v>
      </c>
      <c r="BJ213" s="19" t="s">
        <v>87</v>
      </c>
      <c r="BK213" s="155">
        <f t="shared" si="44"/>
        <v>0</v>
      </c>
      <c r="BL213" s="19" t="s">
        <v>337</v>
      </c>
      <c r="BM213" s="19" t="s">
        <v>1795</v>
      </c>
    </row>
    <row r="214" spans="2:65" s="1" customFormat="1" ht="38.25" customHeight="1" x14ac:dyDescent="0.3">
      <c r="B214" s="145"/>
      <c r="C214" s="146" t="s">
        <v>553</v>
      </c>
      <c r="D214" s="146" t="s">
        <v>207</v>
      </c>
      <c r="E214" s="147" t="s">
        <v>1796</v>
      </c>
      <c r="F214" s="233" t="s">
        <v>1797</v>
      </c>
      <c r="G214" s="233"/>
      <c r="H214" s="233"/>
      <c r="I214" s="233"/>
      <c r="J214" s="148" t="s">
        <v>217</v>
      </c>
      <c r="K214" s="149">
        <v>35</v>
      </c>
      <c r="L214" s="234"/>
      <c r="M214" s="234"/>
      <c r="N214" s="235"/>
      <c r="O214" s="235"/>
      <c r="P214" s="235"/>
      <c r="Q214" s="235"/>
      <c r="R214" s="150"/>
      <c r="T214" s="151" t="s">
        <v>5</v>
      </c>
      <c r="U214" s="41" t="s">
        <v>43</v>
      </c>
      <c r="V214" s="152">
        <v>0.433</v>
      </c>
      <c r="W214" s="152">
        <f t="shared" si="36"/>
        <v>15.154999999999999</v>
      </c>
      <c r="X214" s="152">
        <v>0</v>
      </c>
      <c r="Y214" s="152">
        <f t="shared" si="37"/>
        <v>0</v>
      </c>
      <c r="Z214" s="152">
        <v>0</v>
      </c>
      <c r="AA214" s="153">
        <f t="shared" si="38"/>
        <v>0</v>
      </c>
      <c r="AR214" s="19" t="s">
        <v>337</v>
      </c>
      <c r="AT214" s="19" t="s">
        <v>207</v>
      </c>
      <c r="AU214" s="19" t="s">
        <v>87</v>
      </c>
      <c r="AY214" s="19" t="s">
        <v>206</v>
      </c>
      <c r="BE214" s="154">
        <f t="shared" si="39"/>
        <v>0</v>
      </c>
      <c r="BF214" s="154">
        <f t="shared" si="40"/>
        <v>0</v>
      </c>
      <c r="BG214" s="154">
        <f t="shared" si="41"/>
        <v>0</v>
      </c>
      <c r="BH214" s="154">
        <f t="shared" si="42"/>
        <v>0</v>
      </c>
      <c r="BI214" s="154">
        <f t="shared" si="43"/>
        <v>0</v>
      </c>
      <c r="BJ214" s="19" t="s">
        <v>87</v>
      </c>
      <c r="BK214" s="155">
        <f t="shared" si="44"/>
        <v>0</v>
      </c>
      <c r="BL214" s="19" t="s">
        <v>337</v>
      </c>
      <c r="BM214" s="19" t="s">
        <v>1798</v>
      </c>
    </row>
    <row r="215" spans="2:65" s="1" customFormat="1" ht="38.25" customHeight="1" x14ac:dyDescent="0.3">
      <c r="B215" s="145"/>
      <c r="C215" s="146" t="s">
        <v>884</v>
      </c>
      <c r="D215" s="146" t="s">
        <v>207</v>
      </c>
      <c r="E215" s="147" t="s">
        <v>1799</v>
      </c>
      <c r="F215" s="233" t="s">
        <v>1800</v>
      </c>
      <c r="G215" s="233"/>
      <c r="H215" s="233"/>
      <c r="I215" s="233"/>
      <c r="J215" s="148" t="s">
        <v>217</v>
      </c>
      <c r="K215" s="149">
        <v>25</v>
      </c>
      <c r="L215" s="234"/>
      <c r="M215" s="234"/>
      <c r="N215" s="235"/>
      <c r="O215" s="235"/>
      <c r="P215" s="235"/>
      <c r="Q215" s="235"/>
      <c r="R215" s="150"/>
      <c r="T215" s="151" t="s">
        <v>5</v>
      </c>
      <c r="U215" s="41" t="s">
        <v>43</v>
      </c>
      <c r="V215" s="152">
        <v>0.433</v>
      </c>
      <c r="W215" s="152">
        <f t="shared" si="36"/>
        <v>10.824999999999999</v>
      </c>
      <c r="X215" s="152">
        <v>0</v>
      </c>
      <c r="Y215" s="152">
        <f t="shared" si="37"/>
        <v>0</v>
      </c>
      <c r="Z215" s="152">
        <v>0</v>
      </c>
      <c r="AA215" s="153">
        <f t="shared" si="38"/>
        <v>0</v>
      </c>
      <c r="AR215" s="19" t="s">
        <v>337</v>
      </c>
      <c r="AT215" s="19" t="s">
        <v>207</v>
      </c>
      <c r="AU215" s="19" t="s">
        <v>87</v>
      </c>
      <c r="AY215" s="19" t="s">
        <v>206</v>
      </c>
      <c r="BE215" s="154">
        <f t="shared" si="39"/>
        <v>0</v>
      </c>
      <c r="BF215" s="154">
        <f t="shared" si="40"/>
        <v>0</v>
      </c>
      <c r="BG215" s="154">
        <f t="shared" si="41"/>
        <v>0</v>
      </c>
      <c r="BH215" s="154">
        <f t="shared" si="42"/>
        <v>0</v>
      </c>
      <c r="BI215" s="154">
        <f t="shared" si="43"/>
        <v>0</v>
      </c>
      <c r="BJ215" s="19" t="s">
        <v>87</v>
      </c>
      <c r="BK215" s="155">
        <f t="shared" si="44"/>
        <v>0</v>
      </c>
      <c r="BL215" s="19" t="s">
        <v>337</v>
      </c>
      <c r="BM215" s="19" t="s">
        <v>1801</v>
      </c>
    </row>
    <row r="216" spans="2:65" s="1" customFormat="1" ht="51" customHeight="1" x14ac:dyDescent="0.3">
      <c r="B216" s="145"/>
      <c r="C216" s="146" t="s">
        <v>556</v>
      </c>
      <c r="D216" s="146" t="s">
        <v>207</v>
      </c>
      <c r="E216" s="147" t="s">
        <v>1802</v>
      </c>
      <c r="F216" s="233" t="s">
        <v>1803</v>
      </c>
      <c r="G216" s="233"/>
      <c r="H216" s="233"/>
      <c r="I216" s="233"/>
      <c r="J216" s="148" t="s">
        <v>217</v>
      </c>
      <c r="K216" s="149">
        <v>20</v>
      </c>
      <c r="L216" s="234"/>
      <c r="M216" s="234"/>
      <c r="N216" s="235"/>
      <c r="O216" s="235"/>
      <c r="P216" s="235"/>
      <c r="Q216" s="235"/>
      <c r="R216" s="150"/>
      <c r="T216" s="151" t="s">
        <v>5</v>
      </c>
      <c r="U216" s="41" t="s">
        <v>43</v>
      </c>
      <c r="V216" s="152">
        <v>0.433</v>
      </c>
      <c r="W216" s="152">
        <f t="shared" si="36"/>
        <v>8.66</v>
      </c>
      <c r="X216" s="152">
        <v>0</v>
      </c>
      <c r="Y216" s="152">
        <f t="shared" si="37"/>
        <v>0</v>
      </c>
      <c r="Z216" s="152">
        <v>0</v>
      </c>
      <c r="AA216" s="153">
        <f t="shared" si="38"/>
        <v>0</v>
      </c>
      <c r="AR216" s="19" t="s">
        <v>337</v>
      </c>
      <c r="AT216" s="19" t="s">
        <v>207</v>
      </c>
      <c r="AU216" s="19" t="s">
        <v>87</v>
      </c>
      <c r="AY216" s="19" t="s">
        <v>206</v>
      </c>
      <c r="BE216" s="154">
        <f t="shared" si="39"/>
        <v>0</v>
      </c>
      <c r="BF216" s="154">
        <f t="shared" si="40"/>
        <v>0</v>
      </c>
      <c r="BG216" s="154">
        <f t="shared" si="41"/>
        <v>0</v>
      </c>
      <c r="BH216" s="154">
        <f t="shared" si="42"/>
        <v>0</v>
      </c>
      <c r="BI216" s="154">
        <f t="shared" si="43"/>
        <v>0</v>
      </c>
      <c r="BJ216" s="19" t="s">
        <v>87</v>
      </c>
      <c r="BK216" s="155">
        <f t="shared" si="44"/>
        <v>0</v>
      </c>
      <c r="BL216" s="19" t="s">
        <v>337</v>
      </c>
      <c r="BM216" s="19" t="s">
        <v>1804</v>
      </c>
    </row>
    <row r="217" spans="2:65" s="1" customFormat="1" ht="25.5" customHeight="1" x14ac:dyDescent="0.3">
      <c r="B217" s="145"/>
      <c r="C217" s="156" t="s">
        <v>891</v>
      </c>
      <c r="D217" s="156" t="s">
        <v>214</v>
      </c>
      <c r="E217" s="157" t="s">
        <v>1805</v>
      </c>
      <c r="F217" s="236" t="s">
        <v>1806</v>
      </c>
      <c r="G217" s="236"/>
      <c r="H217" s="236"/>
      <c r="I217" s="236"/>
      <c r="J217" s="158" t="s">
        <v>217</v>
      </c>
      <c r="K217" s="159">
        <v>80</v>
      </c>
      <c r="L217" s="237"/>
      <c r="M217" s="237"/>
      <c r="N217" s="238"/>
      <c r="O217" s="235"/>
      <c r="P217" s="235"/>
      <c r="Q217" s="235"/>
      <c r="R217" s="150"/>
      <c r="T217" s="151" t="s">
        <v>5</v>
      </c>
      <c r="U217" s="41" t="s">
        <v>43</v>
      </c>
      <c r="V217" s="152">
        <v>0</v>
      </c>
      <c r="W217" s="152">
        <f t="shared" si="36"/>
        <v>0</v>
      </c>
      <c r="X217" s="152">
        <v>5.1700000000000001E-3</v>
      </c>
      <c r="Y217" s="152">
        <f t="shared" si="37"/>
        <v>0.41360000000000002</v>
      </c>
      <c r="Z217" s="152">
        <v>0</v>
      </c>
      <c r="AA217" s="153">
        <f t="shared" si="38"/>
        <v>0</v>
      </c>
      <c r="AR217" s="19" t="s">
        <v>1337</v>
      </c>
      <c r="AT217" s="19" t="s">
        <v>214</v>
      </c>
      <c r="AU217" s="19" t="s">
        <v>87</v>
      </c>
      <c r="AY217" s="19" t="s">
        <v>206</v>
      </c>
      <c r="BE217" s="154">
        <f t="shared" si="39"/>
        <v>0</v>
      </c>
      <c r="BF217" s="154">
        <f t="shared" si="40"/>
        <v>0</v>
      </c>
      <c r="BG217" s="154">
        <f t="shared" si="41"/>
        <v>0</v>
      </c>
      <c r="BH217" s="154">
        <f t="shared" si="42"/>
        <v>0</v>
      </c>
      <c r="BI217" s="154">
        <f t="shared" si="43"/>
        <v>0</v>
      </c>
      <c r="BJ217" s="19" t="s">
        <v>87</v>
      </c>
      <c r="BK217" s="155">
        <f t="shared" si="44"/>
        <v>0</v>
      </c>
      <c r="BL217" s="19" t="s">
        <v>337</v>
      </c>
      <c r="BM217" s="19" t="s">
        <v>1807</v>
      </c>
    </row>
    <row r="218" spans="2:65" s="10" customFormat="1" ht="29.85" customHeight="1" x14ac:dyDescent="0.3">
      <c r="B218" s="134"/>
      <c r="C218" s="135"/>
      <c r="D218" s="144" t="s">
        <v>1546</v>
      </c>
      <c r="E218" s="144"/>
      <c r="F218" s="144"/>
      <c r="G218" s="144"/>
      <c r="H218" s="144"/>
      <c r="I218" s="144"/>
      <c r="J218" s="144"/>
      <c r="K218" s="144"/>
      <c r="L218" s="144"/>
      <c r="M218" s="144"/>
      <c r="N218" s="240"/>
      <c r="O218" s="239"/>
      <c r="P218" s="239"/>
      <c r="Q218" s="239"/>
      <c r="R218" s="137"/>
      <c r="T218" s="138"/>
      <c r="U218" s="135"/>
      <c r="V218" s="135"/>
      <c r="W218" s="139">
        <f>SUM(W219:W231)</f>
        <v>0</v>
      </c>
      <c r="X218" s="135"/>
      <c r="Y218" s="139">
        <f>SUM(Y219:Y231)</f>
        <v>0</v>
      </c>
      <c r="Z218" s="135"/>
      <c r="AA218" s="140">
        <f>SUM(AA219:AA231)</f>
        <v>0</v>
      </c>
      <c r="AR218" s="141" t="s">
        <v>96</v>
      </c>
      <c r="AT218" s="142" t="s">
        <v>75</v>
      </c>
      <c r="AU218" s="142" t="s">
        <v>83</v>
      </c>
      <c r="AY218" s="141" t="s">
        <v>206</v>
      </c>
      <c r="BK218" s="143">
        <f>SUM(BK219:BK231)</f>
        <v>0</v>
      </c>
    </row>
    <row r="219" spans="2:65" s="1" customFormat="1" ht="16.5" customHeight="1" x14ac:dyDescent="0.3">
      <c r="B219" s="145"/>
      <c r="C219" s="146" t="s">
        <v>387</v>
      </c>
      <c r="D219" s="146" t="s">
        <v>207</v>
      </c>
      <c r="E219" s="147" t="s">
        <v>1808</v>
      </c>
      <c r="F219" s="233" t="s">
        <v>3181</v>
      </c>
      <c r="G219" s="233"/>
      <c r="H219" s="233"/>
      <c r="I219" s="233"/>
      <c r="J219" s="148" t="s">
        <v>939</v>
      </c>
      <c r="K219" s="149">
        <v>1</v>
      </c>
      <c r="L219" s="234"/>
      <c r="M219" s="234"/>
      <c r="N219" s="235"/>
      <c r="O219" s="235"/>
      <c r="P219" s="235"/>
      <c r="Q219" s="235"/>
      <c r="R219" s="150"/>
      <c r="T219" s="151" t="s">
        <v>5</v>
      </c>
      <c r="U219" s="41" t="s">
        <v>43</v>
      </c>
      <c r="V219" s="152">
        <v>0</v>
      </c>
      <c r="W219" s="152">
        <f t="shared" ref="W219:W231" si="45">V219*K219</f>
        <v>0</v>
      </c>
      <c r="X219" s="152">
        <v>0</v>
      </c>
      <c r="Y219" s="152">
        <f t="shared" ref="Y219:Y231" si="46">X219*K219</f>
        <v>0</v>
      </c>
      <c r="Z219" s="152">
        <v>0</v>
      </c>
      <c r="AA219" s="153">
        <f t="shared" ref="AA219:AA231" si="47">Z219*K219</f>
        <v>0</v>
      </c>
      <c r="AR219" s="19" t="s">
        <v>337</v>
      </c>
      <c r="AT219" s="19" t="s">
        <v>207</v>
      </c>
      <c r="AU219" s="19" t="s">
        <v>87</v>
      </c>
      <c r="AY219" s="19" t="s">
        <v>206</v>
      </c>
      <c r="BE219" s="154">
        <f t="shared" ref="BE219:BE231" si="48">IF(U219="základná",N219,0)</f>
        <v>0</v>
      </c>
      <c r="BF219" s="154">
        <f t="shared" ref="BF219:BF231" si="49">IF(U219="znížená",N219,0)</f>
        <v>0</v>
      </c>
      <c r="BG219" s="154">
        <f t="shared" ref="BG219:BG231" si="50">IF(U219="zákl. prenesená",N219,0)</f>
        <v>0</v>
      </c>
      <c r="BH219" s="154">
        <f t="shared" ref="BH219:BH231" si="51">IF(U219="zníž. prenesená",N219,0)</f>
        <v>0</v>
      </c>
      <c r="BI219" s="154">
        <f t="shared" ref="BI219:BI231" si="52">IF(U219="nulová",N219,0)</f>
        <v>0</v>
      </c>
      <c r="BJ219" s="19" t="s">
        <v>87</v>
      </c>
      <c r="BK219" s="155">
        <f t="shared" ref="BK219:BK231" si="53">ROUND(L219*K219,3)</f>
        <v>0</v>
      </c>
      <c r="BL219" s="19" t="s">
        <v>337</v>
      </c>
      <c r="BM219" s="19" t="s">
        <v>1809</v>
      </c>
    </row>
    <row r="220" spans="2:65" s="1" customFormat="1" ht="16.5" customHeight="1" x14ac:dyDescent="0.3">
      <c r="B220" s="145"/>
      <c r="C220" s="146" t="s">
        <v>898</v>
      </c>
      <c r="D220" s="146" t="s">
        <v>207</v>
      </c>
      <c r="E220" s="147" t="s">
        <v>1810</v>
      </c>
      <c r="F220" s="233" t="s">
        <v>1480</v>
      </c>
      <c r="G220" s="233"/>
      <c r="H220" s="233"/>
      <c r="I220" s="233"/>
      <c r="J220" s="148" t="s">
        <v>939</v>
      </c>
      <c r="K220" s="149">
        <v>1</v>
      </c>
      <c r="L220" s="234"/>
      <c r="M220" s="234"/>
      <c r="N220" s="235"/>
      <c r="O220" s="235"/>
      <c r="P220" s="235"/>
      <c r="Q220" s="235"/>
      <c r="R220" s="150"/>
      <c r="T220" s="151" t="s">
        <v>5</v>
      </c>
      <c r="U220" s="41" t="s">
        <v>43</v>
      </c>
      <c r="V220" s="152">
        <v>0</v>
      </c>
      <c r="W220" s="152">
        <f t="shared" si="45"/>
        <v>0</v>
      </c>
      <c r="X220" s="152">
        <v>0</v>
      </c>
      <c r="Y220" s="152">
        <f t="shared" si="46"/>
        <v>0</v>
      </c>
      <c r="Z220" s="152">
        <v>0</v>
      </c>
      <c r="AA220" s="153">
        <f t="shared" si="47"/>
        <v>0</v>
      </c>
      <c r="AR220" s="19" t="s">
        <v>337</v>
      </c>
      <c r="AT220" s="19" t="s">
        <v>207</v>
      </c>
      <c r="AU220" s="19" t="s">
        <v>87</v>
      </c>
      <c r="AY220" s="19" t="s">
        <v>206</v>
      </c>
      <c r="BE220" s="154">
        <f t="shared" si="48"/>
        <v>0</v>
      </c>
      <c r="BF220" s="154">
        <f t="shared" si="49"/>
        <v>0</v>
      </c>
      <c r="BG220" s="154">
        <f t="shared" si="50"/>
        <v>0</v>
      </c>
      <c r="BH220" s="154">
        <f t="shared" si="51"/>
        <v>0</v>
      </c>
      <c r="BI220" s="154">
        <f t="shared" si="52"/>
        <v>0</v>
      </c>
      <c r="BJ220" s="19" t="s">
        <v>87</v>
      </c>
      <c r="BK220" s="155">
        <f t="shared" si="53"/>
        <v>0</v>
      </c>
      <c r="BL220" s="19" t="s">
        <v>337</v>
      </c>
      <c r="BM220" s="19" t="s">
        <v>1811</v>
      </c>
    </row>
    <row r="221" spans="2:65" s="1" customFormat="1" ht="16.5" customHeight="1" x14ac:dyDescent="0.3">
      <c r="B221" s="145"/>
      <c r="C221" s="146" t="s">
        <v>390</v>
      </c>
      <c r="D221" s="146" t="s">
        <v>207</v>
      </c>
      <c r="E221" s="147" t="s">
        <v>1812</v>
      </c>
      <c r="F221" s="233" t="s">
        <v>1482</v>
      </c>
      <c r="G221" s="233"/>
      <c r="H221" s="233"/>
      <c r="I221" s="233"/>
      <c r="J221" s="148" t="s">
        <v>939</v>
      </c>
      <c r="K221" s="149">
        <v>1</v>
      </c>
      <c r="L221" s="234"/>
      <c r="M221" s="234"/>
      <c r="N221" s="235"/>
      <c r="O221" s="235"/>
      <c r="P221" s="235"/>
      <c r="Q221" s="235"/>
      <c r="R221" s="150"/>
      <c r="T221" s="151" t="s">
        <v>5</v>
      </c>
      <c r="U221" s="41" t="s">
        <v>43</v>
      </c>
      <c r="V221" s="152">
        <v>0</v>
      </c>
      <c r="W221" s="152">
        <f t="shared" si="45"/>
        <v>0</v>
      </c>
      <c r="X221" s="152">
        <v>0</v>
      </c>
      <c r="Y221" s="152">
        <f t="shared" si="46"/>
        <v>0</v>
      </c>
      <c r="Z221" s="152">
        <v>0</v>
      </c>
      <c r="AA221" s="153">
        <f t="shared" si="47"/>
        <v>0</v>
      </c>
      <c r="AR221" s="19" t="s">
        <v>337</v>
      </c>
      <c r="AT221" s="19" t="s">
        <v>207</v>
      </c>
      <c r="AU221" s="19" t="s">
        <v>87</v>
      </c>
      <c r="AY221" s="19" t="s">
        <v>206</v>
      </c>
      <c r="BE221" s="154">
        <f t="shared" si="48"/>
        <v>0</v>
      </c>
      <c r="BF221" s="154">
        <f t="shared" si="49"/>
        <v>0</v>
      </c>
      <c r="BG221" s="154">
        <f t="shared" si="50"/>
        <v>0</v>
      </c>
      <c r="BH221" s="154">
        <f t="shared" si="51"/>
        <v>0</v>
      </c>
      <c r="BI221" s="154">
        <f t="shared" si="52"/>
        <v>0</v>
      </c>
      <c r="BJ221" s="19" t="s">
        <v>87</v>
      </c>
      <c r="BK221" s="155">
        <f t="shared" si="53"/>
        <v>0</v>
      </c>
      <c r="BL221" s="19" t="s">
        <v>337</v>
      </c>
      <c r="BM221" s="19" t="s">
        <v>1813</v>
      </c>
    </row>
    <row r="222" spans="2:65" s="1" customFormat="1" ht="25.5" customHeight="1" x14ac:dyDescent="0.3">
      <c r="B222" s="145"/>
      <c r="C222" s="146" t="s">
        <v>905</v>
      </c>
      <c r="D222" s="146" t="s">
        <v>207</v>
      </c>
      <c r="E222" s="147" t="s">
        <v>1814</v>
      </c>
      <c r="F222" s="233" t="s">
        <v>1815</v>
      </c>
      <c r="G222" s="233"/>
      <c r="H222" s="233"/>
      <c r="I222" s="233"/>
      <c r="J222" s="148" t="s">
        <v>1347</v>
      </c>
      <c r="K222" s="149">
        <v>2</v>
      </c>
      <c r="L222" s="234"/>
      <c r="M222" s="234"/>
      <c r="N222" s="235"/>
      <c r="O222" s="235"/>
      <c r="P222" s="235"/>
      <c r="Q222" s="235"/>
      <c r="R222" s="150"/>
      <c r="T222" s="151" t="s">
        <v>5</v>
      </c>
      <c r="U222" s="41" t="s">
        <v>43</v>
      </c>
      <c r="V222" s="152">
        <v>0</v>
      </c>
      <c r="W222" s="152">
        <f t="shared" si="45"/>
        <v>0</v>
      </c>
      <c r="X222" s="152">
        <v>0</v>
      </c>
      <c r="Y222" s="152">
        <f t="shared" si="46"/>
        <v>0</v>
      </c>
      <c r="Z222" s="152">
        <v>0</v>
      </c>
      <c r="AA222" s="153">
        <f t="shared" si="47"/>
        <v>0</v>
      </c>
      <c r="AR222" s="19" t="s">
        <v>1348</v>
      </c>
      <c r="AT222" s="19" t="s">
        <v>207</v>
      </c>
      <c r="AU222" s="19" t="s">
        <v>87</v>
      </c>
      <c r="AY222" s="19" t="s">
        <v>206</v>
      </c>
      <c r="BE222" s="154">
        <f t="shared" si="48"/>
        <v>0</v>
      </c>
      <c r="BF222" s="154">
        <f t="shared" si="49"/>
        <v>0</v>
      </c>
      <c r="BG222" s="154">
        <f t="shared" si="50"/>
        <v>0</v>
      </c>
      <c r="BH222" s="154">
        <f t="shared" si="51"/>
        <v>0</v>
      </c>
      <c r="BI222" s="154">
        <f t="shared" si="52"/>
        <v>0</v>
      </c>
      <c r="BJ222" s="19" t="s">
        <v>87</v>
      </c>
      <c r="BK222" s="155">
        <f t="shared" si="53"/>
        <v>0</v>
      </c>
      <c r="BL222" s="19" t="s">
        <v>1348</v>
      </c>
      <c r="BM222" s="19" t="s">
        <v>1816</v>
      </c>
    </row>
    <row r="223" spans="2:65" s="1" customFormat="1" ht="16.5" customHeight="1" x14ac:dyDescent="0.3">
      <c r="B223" s="145"/>
      <c r="C223" s="146" t="s">
        <v>559</v>
      </c>
      <c r="D223" s="146" t="s">
        <v>207</v>
      </c>
      <c r="E223" s="147" t="s">
        <v>1817</v>
      </c>
      <c r="F223" s="233" t="s">
        <v>1818</v>
      </c>
      <c r="G223" s="233"/>
      <c r="H223" s="233"/>
      <c r="I223" s="233"/>
      <c r="J223" s="148" t="s">
        <v>411</v>
      </c>
      <c r="K223" s="149">
        <v>240</v>
      </c>
      <c r="L223" s="234"/>
      <c r="M223" s="234"/>
      <c r="N223" s="235"/>
      <c r="O223" s="235"/>
      <c r="P223" s="235"/>
      <c r="Q223" s="235"/>
      <c r="R223" s="150"/>
      <c r="T223" s="151" t="s">
        <v>5</v>
      </c>
      <c r="U223" s="41" t="s">
        <v>43</v>
      </c>
      <c r="V223" s="152">
        <v>0</v>
      </c>
      <c r="W223" s="152">
        <f t="shared" si="45"/>
        <v>0</v>
      </c>
      <c r="X223" s="152">
        <v>0</v>
      </c>
      <c r="Y223" s="152">
        <f t="shared" si="46"/>
        <v>0</v>
      </c>
      <c r="Z223" s="152">
        <v>0</v>
      </c>
      <c r="AA223" s="153">
        <f t="shared" si="47"/>
        <v>0</v>
      </c>
      <c r="AR223" s="19" t="s">
        <v>1348</v>
      </c>
      <c r="AT223" s="19" t="s">
        <v>207</v>
      </c>
      <c r="AU223" s="19" t="s">
        <v>87</v>
      </c>
      <c r="AY223" s="19" t="s">
        <v>206</v>
      </c>
      <c r="BE223" s="154">
        <f t="shared" si="48"/>
        <v>0</v>
      </c>
      <c r="BF223" s="154">
        <f t="shared" si="49"/>
        <v>0</v>
      </c>
      <c r="BG223" s="154">
        <f t="shared" si="50"/>
        <v>0</v>
      </c>
      <c r="BH223" s="154">
        <f t="shared" si="51"/>
        <v>0</v>
      </c>
      <c r="BI223" s="154">
        <f t="shared" si="52"/>
        <v>0</v>
      </c>
      <c r="BJ223" s="19" t="s">
        <v>87</v>
      </c>
      <c r="BK223" s="155">
        <f t="shared" si="53"/>
        <v>0</v>
      </c>
      <c r="BL223" s="19" t="s">
        <v>1348</v>
      </c>
      <c r="BM223" s="19" t="s">
        <v>1819</v>
      </c>
    </row>
    <row r="224" spans="2:65" s="1" customFormat="1" ht="16.5" customHeight="1" x14ac:dyDescent="0.3">
      <c r="B224" s="145"/>
      <c r="C224" s="146" t="s">
        <v>912</v>
      </c>
      <c r="D224" s="146" t="s">
        <v>207</v>
      </c>
      <c r="E224" s="147" t="s">
        <v>1820</v>
      </c>
      <c r="F224" s="233" t="s">
        <v>1821</v>
      </c>
      <c r="G224" s="233"/>
      <c r="H224" s="233"/>
      <c r="I224" s="233"/>
      <c r="J224" s="148" t="s">
        <v>411</v>
      </c>
      <c r="K224" s="149">
        <v>16</v>
      </c>
      <c r="L224" s="234"/>
      <c r="M224" s="234"/>
      <c r="N224" s="235"/>
      <c r="O224" s="235"/>
      <c r="P224" s="235"/>
      <c r="Q224" s="235"/>
      <c r="R224" s="150"/>
      <c r="T224" s="151" t="s">
        <v>5</v>
      </c>
      <c r="U224" s="41" t="s">
        <v>43</v>
      </c>
      <c r="V224" s="152">
        <v>0</v>
      </c>
      <c r="W224" s="152">
        <f t="shared" si="45"/>
        <v>0</v>
      </c>
      <c r="X224" s="152">
        <v>0</v>
      </c>
      <c r="Y224" s="152">
        <f t="shared" si="46"/>
        <v>0</v>
      </c>
      <c r="Z224" s="152">
        <v>0</v>
      </c>
      <c r="AA224" s="153">
        <f t="shared" si="47"/>
        <v>0</v>
      </c>
      <c r="AR224" s="19" t="s">
        <v>1348</v>
      </c>
      <c r="AT224" s="19" t="s">
        <v>207</v>
      </c>
      <c r="AU224" s="19" t="s">
        <v>87</v>
      </c>
      <c r="AY224" s="19" t="s">
        <v>206</v>
      </c>
      <c r="BE224" s="154">
        <f t="shared" si="48"/>
        <v>0</v>
      </c>
      <c r="BF224" s="154">
        <f t="shared" si="49"/>
        <v>0</v>
      </c>
      <c r="BG224" s="154">
        <f t="shared" si="50"/>
        <v>0</v>
      </c>
      <c r="BH224" s="154">
        <f t="shared" si="51"/>
        <v>0</v>
      </c>
      <c r="BI224" s="154">
        <f t="shared" si="52"/>
        <v>0</v>
      </c>
      <c r="BJ224" s="19" t="s">
        <v>87</v>
      </c>
      <c r="BK224" s="155">
        <f t="shared" si="53"/>
        <v>0</v>
      </c>
      <c r="BL224" s="19" t="s">
        <v>1348</v>
      </c>
      <c r="BM224" s="19" t="s">
        <v>1822</v>
      </c>
    </row>
    <row r="225" spans="2:65" s="1" customFormat="1" ht="25.5" customHeight="1" x14ac:dyDescent="0.3">
      <c r="B225" s="145"/>
      <c r="C225" s="146" t="s">
        <v>560</v>
      </c>
      <c r="D225" s="146" t="s">
        <v>207</v>
      </c>
      <c r="E225" s="147" t="s">
        <v>1823</v>
      </c>
      <c r="F225" s="233" t="s">
        <v>1824</v>
      </c>
      <c r="G225" s="233"/>
      <c r="H225" s="233"/>
      <c r="I225" s="233"/>
      <c r="J225" s="148" t="s">
        <v>411</v>
      </c>
      <c r="K225" s="149">
        <v>8</v>
      </c>
      <c r="L225" s="234"/>
      <c r="M225" s="234"/>
      <c r="N225" s="235"/>
      <c r="O225" s="235"/>
      <c r="P225" s="235"/>
      <c r="Q225" s="235"/>
      <c r="R225" s="150"/>
      <c r="T225" s="151" t="s">
        <v>5</v>
      </c>
      <c r="U225" s="41" t="s">
        <v>43</v>
      </c>
      <c r="V225" s="152">
        <v>0</v>
      </c>
      <c r="W225" s="152">
        <f t="shared" si="45"/>
        <v>0</v>
      </c>
      <c r="X225" s="152">
        <v>0</v>
      </c>
      <c r="Y225" s="152">
        <f t="shared" si="46"/>
        <v>0</v>
      </c>
      <c r="Z225" s="152">
        <v>0</v>
      </c>
      <c r="AA225" s="153">
        <f t="shared" si="47"/>
        <v>0</v>
      </c>
      <c r="AR225" s="19" t="s">
        <v>1348</v>
      </c>
      <c r="AT225" s="19" t="s">
        <v>207</v>
      </c>
      <c r="AU225" s="19" t="s">
        <v>87</v>
      </c>
      <c r="AY225" s="19" t="s">
        <v>206</v>
      </c>
      <c r="BE225" s="154">
        <f t="shared" si="48"/>
        <v>0</v>
      </c>
      <c r="BF225" s="154">
        <f t="shared" si="49"/>
        <v>0</v>
      </c>
      <c r="BG225" s="154">
        <f t="shared" si="50"/>
        <v>0</v>
      </c>
      <c r="BH225" s="154">
        <f t="shared" si="51"/>
        <v>0</v>
      </c>
      <c r="BI225" s="154">
        <f t="shared" si="52"/>
        <v>0</v>
      </c>
      <c r="BJ225" s="19" t="s">
        <v>87</v>
      </c>
      <c r="BK225" s="155">
        <f t="shared" si="53"/>
        <v>0</v>
      </c>
      <c r="BL225" s="19" t="s">
        <v>1348</v>
      </c>
      <c r="BM225" s="19" t="s">
        <v>1825</v>
      </c>
    </row>
    <row r="226" spans="2:65" s="1" customFormat="1" ht="25.5" customHeight="1" x14ac:dyDescent="0.3">
      <c r="B226" s="145"/>
      <c r="C226" s="146" t="s">
        <v>917</v>
      </c>
      <c r="D226" s="146" t="s">
        <v>207</v>
      </c>
      <c r="E226" s="147" t="s">
        <v>1826</v>
      </c>
      <c r="F226" s="233" t="s">
        <v>1827</v>
      </c>
      <c r="G226" s="233"/>
      <c r="H226" s="233"/>
      <c r="I226" s="233"/>
      <c r="J226" s="148" t="s">
        <v>411</v>
      </c>
      <c r="K226" s="149">
        <v>24</v>
      </c>
      <c r="L226" s="234"/>
      <c r="M226" s="234"/>
      <c r="N226" s="235"/>
      <c r="O226" s="235"/>
      <c r="P226" s="235"/>
      <c r="Q226" s="235"/>
      <c r="R226" s="150"/>
      <c r="T226" s="151" t="s">
        <v>5</v>
      </c>
      <c r="U226" s="41" t="s">
        <v>43</v>
      </c>
      <c r="V226" s="152">
        <v>0</v>
      </c>
      <c r="W226" s="152">
        <f t="shared" si="45"/>
        <v>0</v>
      </c>
      <c r="X226" s="152">
        <v>0</v>
      </c>
      <c r="Y226" s="152">
        <f t="shared" si="46"/>
        <v>0</v>
      </c>
      <c r="Z226" s="152">
        <v>0</v>
      </c>
      <c r="AA226" s="153">
        <f t="shared" si="47"/>
        <v>0</v>
      </c>
      <c r="AR226" s="19" t="s">
        <v>1348</v>
      </c>
      <c r="AT226" s="19" t="s">
        <v>207</v>
      </c>
      <c r="AU226" s="19" t="s">
        <v>87</v>
      </c>
      <c r="AY226" s="19" t="s">
        <v>206</v>
      </c>
      <c r="BE226" s="154">
        <f t="shared" si="48"/>
        <v>0</v>
      </c>
      <c r="BF226" s="154">
        <f t="shared" si="49"/>
        <v>0</v>
      </c>
      <c r="BG226" s="154">
        <f t="shared" si="50"/>
        <v>0</v>
      </c>
      <c r="BH226" s="154">
        <f t="shared" si="51"/>
        <v>0</v>
      </c>
      <c r="BI226" s="154">
        <f t="shared" si="52"/>
        <v>0</v>
      </c>
      <c r="BJ226" s="19" t="s">
        <v>87</v>
      </c>
      <c r="BK226" s="155">
        <f t="shared" si="53"/>
        <v>0</v>
      </c>
      <c r="BL226" s="19" t="s">
        <v>1348</v>
      </c>
      <c r="BM226" s="19" t="s">
        <v>1828</v>
      </c>
    </row>
    <row r="227" spans="2:65" s="1" customFormat="1" ht="25.5" customHeight="1" x14ac:dyDescent="0.3">
      <c r="B227" s="145"/>
      <c r="C227" s="146" t="s">
        <v>412</v>
      </c>
      <c r="D227" s="146" t="s">
        <v>207</v>
      </c>
      <c r="E227" s="147" t="s">
        <v>1829</v>
      </c>
      <c r="F227" s="233" t="s">
        <v>1830</v>
      </c>
      <c r="G227" s="233"/>
      <c r="H227" s="233"/>
      <c r="I227" s="233"/>
      <c r="J227" s="148" t="s">
        <v>411</v>
      </c>
      <c r="K227" s="149">
        <v>6</v>
      </c>
      <c r="L227" s="234"/>
      <c r="M227" s="234"/>
      <c r="N227" s="235"/>
      <c r="O227" s="235"/>
      <c r="P227" s="235"/>
      <c r="Q227" s="235"/>
      <c r="R227" s="150"/>
      <c r="T227" s="151" t="s">
        <v>5</v>
      </c>
      <c r="U227" s="41" t="s">
        <v>43</v>
      </c>
      <c r="V227" s="152">
        <v>0</v>
      </c>
      <c r="W227" s="152">
        <f t="shared" si="45"/>
        <v>0</v>
      </c>
      <c r="X227" s="152">
        <v>0</v>
      </c>
      <c r="Y227" s="152">
        <f t="shared" si="46"/>
        <v>0</v>
      </c>
      <c r="Z227" s="152">
        <v>0</v>
      </c>
      <c r="AA227" s="153">
        <f t="shared" si="47"/>
        <v>0</v>
      </c>
      <c r="AR227" s="19" t="s">
        <v>1348</v>
      </c>
      <c r="AT227" s="19" t="s">
        <v>207</v>
      </c>
      <c r="AU227" s="19" t="s">
        <v>87</v>
      </c>
      <c r="AY227" s="19" t="s">
        <v>206</v>
      </c>
      <c r="BE227" s="154">
        <f t="shared" si="48"/>
        <v>0</v>
      </c>
      <c r="BF227" s="154">
        <f t="shared" si="49"/>
        <v>0</v>
      </c>
      <c r="BG227" s="154">
        <f t="shared" si="50"/>
        <v>0</v>
      </c>
      <c r="BH227" s="154">
        <f t="shared" si="51"/>
        <v>0</v>
      </c>
      <c r="BI227" s="154">
        <f t="shared" si="52"/>
        <v>0</v>
      </c>
      <c r="BJ227" s="19" t="s">
        <v>87</v>
      </c>
      <c r="BK227" s="155">
        <f t="shared" si="53"/>
        <v>0</v>
      </c>
      <c r="BL227" s="19" t="s">
        <v>1348</v>
      </c>
      <c r="BM227" s="19" t="s">
        <v>1831</v>
      </c>
    </row>
    <row r="228" spans="2:65" s="1" customFormat="1" ht="25.5" customHeight="1" x14ac:dyDescent="0.3">
      <c r="B228" s="145"/>
      <c r="C228" s="146" t="s">
        <v>922</v>
      </c>
      <c r="D228" s="146" t="s">
        <v>207</v>
      </c>
      <c r="E228" s="147" t="s">
        <v>1832</v>
      </c>
      <c r="F228" s="233" t="s">
        <v>1833</v>
      </c>
      <c r="G228" s="233"/>
      <c r="H228" s="233"/>
      <c r="I228" s="233"/>
      <c r="J228" s="148" t="s">
        <v>1834</v>
      </c>
      <c r="K228" s="149">
        <v>8</v>
      </c>
      <c r="L228" s="234"/>
      <c r="M228" s="234"/>
      <c r="N228" s="235"/>
      <c r="O228" s="235"/>
      <c r="P228" s="235"/>
      <c r="Q228" s="235"/>
      <c r="R228" s="150"/>
      <c r="T228" s="151" t="s">
        <v>5</v>
      </c>
      <c r="U228" s="41" t="s">
        <v>43</v>
      </c>
      <c r="V228" s="152">
        <v>0</v>
      </c>
      <c r="W228" s="152">
        <f t="shared" si="45"/>
        <v>0</v>
      </c>
      <c r="X228" s="152">
        <v>0</v>
      </c>
      <c r="Y228" s="152">
        <f t="shared" si="46"/>
        <v>0</v>
      </c>
      <c r="Z228" s="152">
        <v>0</v>
      </c>
      <c r="AA228" s="153">
        <f t="shared" si="47"/>
        <v>0</v>
      </c>
      <c r="AR228" s="19" t="s">
        <v>1348</v>
      </c>
      <c r="AT228" s="19" t="s">
        <v>207</v>
      </c>
      <c r="AU228" s="19" t="s">
        <v>87</v>
      </c>
      <c r="AY228" s="19" t="s">
        <v>206</v>
      </c>
      <c r="BE228" s="154">
        <f t="shared" si="48"/>
        <v>0</v>
      </c>
      <c r="BF228" s="154">
        <f t="shared" si="49"/>
        <v>0</v>
      </c>
      <c r="BG228" s="154">
        <f t="shared" si="50"/>
        <v>0</v>
      </c>
      <c r="BH228" s="154">
        <f t="shared" si="51"/>
        <v>0</v>
      </c>
      <c r="BI228" s="154">
        <f t="shared" si="52"/>
        <v>0</v>
      </c>
      <c r="BJ228" s="19" t="s">
        <v>87</v>
      </c>
      <c r="BK228" s="155">
        <f t="shared" si="53"/>
        <v>0</v>
      </c>
      <c r="BL228" s="19" t="s">
        <v>1348</v>
      </c>
      <c r="BM228" s="19" t="s">
        <v>1835</v>
      </c>
    </row>
    <row r="229" spans="2:65" s="1" customFormat="1" ht="25.5" customHeight="1" x14ac:dyDescent="0.3">
      <c r="B229" s="145"/>
      <c r="C229" s="146" t="s">
        <v>561</v>
      </c>
      <c r="D229" s="146" t="s">
        <v>207</v>
      </c>
      <c r="E229" s="147" t="s">
        <v>1836</v>
      </c>
      <c r="F229" s="233" t="s">
        <v>1837</v>
      </c>
      <c r="G229" s="233"/>
      <c r="H229" s="233"/>
      <c r="I229" s="233"/>
      <c r="J229" s="148" t="s">
        <v>411</v>
      </c>
      <c r="K229" s="149">
        <v>48</v>
      </c>
      <c r="L229" s="234"/>
      <c r="M229" s="234"/>
      <c r="N229" s="235"/>
      <c r="O229" s="235"/>
      <c r="P229" s="235"/>
      <c r="Q229" s="235"/>
      <c r="R229" s="150"/>
      <c r="T229" s="151" t="s">
        <v>5</v>
      </c>
      <c r="U229" s="41" t="s">
        <v>43</v>
      </c>
      <c r="V229" s="152">
        <v>0</v>
      </c>
      <c r="W229" s="152">
        <f t="shared" si="45"/>
        <v>0</v>
      </c>
      <c r="X229" s="152">
        <v>0</v>
      </c>
      <c r="Y229" s="152">
        <f t="shared" si="46"/>
        <v>0</v>
      </c>
      <c r="Z229" s="152">
        <v>0</v>
      </c>
      <c r="AA229" s="153">
        <f t="shared" si="47"/>
        <v>0</v>
      </c>
      <c r="AR229" s="19" t="s">
        <v>1348</v>
      </c>
      <c r="AT229" s="19" t="s">
        <v>207</v>
      </c>
      <c r="AU229" s="19" t="s">
        <v>87</v>
      </c>
      <c r="AY229" s="19" t="s">
        <v>206</v>
      </c>
      <c r="BE229" s="154">
        <f t="shared" si="48"/>
        <v>0</v>
      </c>
      <c r="BF229" s="154">
        <f t="shared" si="49"/>
        <v>0</v>
      </c>
      <c r="BG229" s="154">
        <f t="shared" si="50"/>
        <v>0</v>
      </c>
      <c r="BH229" s="154">
        <f t="shared" si="51"/>
        <v>0</v>
      </c>
      <c r="BI229" s="154">
        <f t="shared" si="52"/>
        <v>0</v>
      </c>
      <c r="BJ229" s="19" t="s">
        <v>87</v>
      </c>
      <c r="BK229" s="155">
        <f t="shared" si="53"/>
        <v>0</v>
      </c>
      <c r="BL229" s="19" t="s">
        <v>1348</v>
      </c>
      <c r="BM229" s="19" t="s">
        <v>1838</v>
      </c>
    </row>
    <row r="230" spans="2:65" s="1" customFormat="1" ht="25.5" customHeight="1" x14ac:dyDescent="0.3">
      <c r="B230" s="145"/>
      <c r="C230" s="146" t="s">
        <v>929</v>
      </c>
      <c r="D230" s="146" t="s">
        <v>207</v>
      </c>
      <c r="E230" s="147" t="s">
        <v>1839</v>
      </c>
      <c r="F230" s="233" t="s">
        <v>1840</v>
      </c>
      <c r="G230" s="233"/>
      <c r="H230" s="233"/>
      <c r="I230" s="233"/>
      <c r="J230" s="148" t="s">
        <v>329</v>
      </c>
      <c r="K230" s="149">
        <v>4.5</v>
      </c>
      <c r="L230" s="234"/>
      <c r="M230" s="234"/>
      <c r="N230" s="235"/>
      <c r="O230" s="235"/>
      <c r="P230" s="235"/>
      <c r="Q230" s="235"/>
      <c r="R230" s="150"/>
      <c r="T230" s="151" t="s">
        <v>5</v>
      </c>
      <c r="U230" s="41" t="s">
        <v>43</v>
      </c>
      <c r="V230" s="152">
        <v>0</v>
      </c>
      <c r="W230" s="152">
        <f t="shared" si="45"/>
        <v>0</v>
      </c>
      <c r="X230" s="152">
        <v>0</v>
      </c>
      <c r="Y230" s="152">
        <f t="shared" si="46"/>
        <v>0</v>
      </c>
      <c r="Z230" s="152">
        <v>0</v>
      </c>
      <c r="AA230" s="153">
        <f t="shared" si="47"/>
        <v>0</v>
      </c>
      <c r="AR230" s="19" t="s">
        <v>337</v>
      </c>
      <c r="AT230" s="19" t="s">
        <v>207</v>
      </c>
      <c r="AU230" s="19" t="s">
        <v>87</v>
      </c>
      <c r="AY230" s="19" t="s">
        <v>206</v>
      </c>
      <c r="BE230" s="154">
        <f t="shared" si="48"/>
        <v>0</v>
      </c>
      <c r="BF230" s="154">
        <f t="shared" si="49"/>
        <v>0</v>
      </c>
      <c r="BG230" s="154">
        <f t="shared" si="50"/>
        <v>0</v>
      </c>
      <c r="BH230" s="154">
        <f t="shared" si="51"/>
        <v>0</v>
      </c>
      <c r="BI230" s="154">
        <f t="shared" si="52"/>
        <v>0</v>
      </c>
      <c r="BJ230" s="19" t="s">
        <v>87</v>
      </c>
      <c r="BK230" s="155">
        <f t="shared" si="53"/>
        <v>0</v>
      </c>
      <c r="BL230" s="19" t="s">
        <v>337</v>
      </c>
      <c r="BM230" s="19" t="s">
        <v>1841</v>
      </c>
    </row>
    <row r="231" spans="2:65" s="1" customFormat="1" ht="25.5" customHeight="1" x14ac:dyDescent="0.3">
      <c r="B231" s="145"/>
      <c r="C231" s="146" t="s">
        <v>562</v>
      </c>
      <c r="D231" s="146" t="s">
        <v>207</v>
      </c>
      <c r="E231" s="147" t="s">
        <v>1842</v>
      </c>
      <c r="F231" s="233" t="s">
        <v>1843</v>
      </c>
      <c r="G231" s="233"/>
      <c r="H231" s="233"/>
      <c r="I231" s="233"/>
      <c r="J231" s="148" t="s">
        <v>329</v>
      </c>
      <c r="K231" s="149">
        <v>15</v>
      </c>
      <c r="L231" s="234"/>
      <c r="M231" s="234"/>
      <c r="N231" s="235"/>
      <c r="O231" s="235"/>
      <c r="P231" s="235"/>
      <c r="Q231" s="235"/>
      <c r="R231" s="150"/>
      <c r="T231" s="151" t="s">
        <v>5</v>
      </c>
      <c r="U231" s="160" t="s">
        <v>43</v>
      </c>
      <c r="V231" s="161">
        <v>0</v>
      </c>
      <c r="W231" s="161">
        <f t="shared" si="45"/>
        <v>0</v>
      </c>
      <c r="X231" s="161">
        <v>0</v>
      </c>
      <c r="Y231" s="161">
        <f t="shared" si="46"/>
        <v>0</v>
      </c>
      <c r="Z231" s="161">
        <v>0</v>
      </c>
      <c r="AA231" s="162">
        <f t="shared" si="47"/>
        <v>0</v>
      </c>
      <c r="AR231" s="19" t="s">
        <v>337</v>
      </c>
      <c r="AT231" s="19" t="s">
        <v>207</v>
      </c>
      <c r="AU231" s="19" t="s">
        <v>87</v>
      </c>
      <c r="AY231" s="19" t="s">
        <v>206</v>
      </c>
      <c r="BE231" s="154">
        <f t="shared" si="48"/>
        <v>0</v>
      </c>
      <c r="BF231" s="154">
        <f t="shared" si="49"/>
        <v>0</v>
      </c>
      <c r="BG231" s="154">
        <f t="shared" si="50"/>
        <v>0</v>
      </c>
      <c r="BH231" s="154">
        <f t="shared" si="51"/>
        <v>0</v>
      </c>
      <c r="BI231" s="154">
        <f t="shared" si="52"/>
        <v>0</v>
      </c>
      <c r="BJ231" s="19" t="s">
        <v>87</v>
      </c>
      <c r="BK231" s="155">
        <f t="shared" si="53"/>
        <v>0</v>
      </c>
      <c r="BL231" s="19" t="s">
        <v>337</v>
      </c>
      <c r="BM231" s="19" t="s">
        <v>1844</v>
      </c>
    </row>
    <row r="232" spans="2:65" s="1" customFormat="1" ht="6.95" customHeight="1" x14ac:dyDescent="0.3">
      <c r="B232" s="56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8"/>
    </row>
  </sheetData>
  <mergeCells count="375">
    <mergeCell ref="H1:K1"/>
    <mergeCell ref="S2:AC2"/>
    <mergeCell ref="F231:I231"/>
    <mergeCell ref="L231:M231"/>
    <mergeCell ref="N231:Q231"/>
    <mergeCell ref="N122:Q122"/>
    <mergeCell ref="N123:Q123"/>
    <mergeCell ref="N124:Q124"/>
    <mergeCell ref="N125:Q125"/>
    <mergeCell ref="N151:Q151"/>
    <mergeCell ref="N156:Q156"/>
    <mergeCell ref="N163:Q163"/>
    <mergeCell ref="N174:Q174"/>
    <mergeCell ref="N207:Q207"/>
    <mergeCell ref="N218:Q218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5:I205"/>
    <mergeCell ref="L205:M205"/>
    <mergeCell ref="N205:Q205"/>
    <mergeCell ref="F206:I206"/>
    <mergeCell ref="L206:M206"/>
    <mergeCell ref="N206:Q206"/>
    <mergeCell ref="F208:I208"/>
    <mergeCell ref="L208:M208"/>
    <mergeCell ref="N208:Q208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4:I154"/>
    <mergeCell ref="L154:M154"/>
    <mergeCell ref="N154:Q154"/>
    <mergeCell ref="F155:I155"/>
    <mergeCell ref="L155:M155"/>
    <mergeCell ref="N155:Q155"/>
    <mergeCell ref="F157:I157"/>
    <mergeCell ref="L157:M157"/>
    <mergeCell ref="N157:Q157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13:P113"/>
    <mergeCell ref="F112:P112"/>
    <mergeCell ref="F114:P114"/>
    <mergeCell ref="M116:P116"/>
    <mergeCell ref="M118:Q118"/>
    <mergeCell ref="M119:Q119"/>
    <mergeCell ref="F121:I121"/>
    <mergeCell ref="L121:M121"/>
    <mergeCell ref="N121:Q121"/>
    <mergeCell ref="N95:Q95"/>
    <mergeCell ref="N96:Q96"/>
    <mergeCell ref="N97:Q97"/>
    <mergeCell ref="N98:Q98"/>
    <mergeCell ref="N99:Q99"/>
    <mergeCell ref="N101:Q101"/>
    <mergeCell ref="L103:Q103"/>
    <mergeCell ref="C109:Q109"/>
    <mergeCell ref="F111:P111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2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8"/>
  <sheetViews>
    <sheetView showGridLines="0" workbookViewId="0">
      <pane ySplit="1" topLeftCell="A2" activePane="bottomLeft" state="frozen"/>
      <selection pane="bottomLeft" activeCell="AC170" sqref="AC17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125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172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174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175</v>
      </c>
      <c r="E9" s="33"/>
      <c r="F9" s="178" t="s">
        <v>1845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ROUND((SUM(BG95:BG96)+SUM(BG116:BG167)),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ROUND((SUM(BH95:BH96)+SUM(BH116:BH167)),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ROUND((SUM(BI95:BI96)+SUM(BI116:BI167)),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172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174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175</v>
      </c>
      <c r="D81" s="33"/>
      <c r="E81" s="33"/>
      <c r="F81" s="190" t="str">
        <f>F9</f>
        <v>A. - Výťah ľavý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723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1846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1847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1" customFormat="1" ht="21.75" customHeight="1" x14ac:dyDescent="0.3"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2:47" s="1" customFormat="1" ht="29.25" customHeight="1" x14ac:dyDescent="0.3">
      <c r="B95" s="32"/>
      <c r="C95" s="117" t="s">
        <v>191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227"/>
      <c r="O95" s="230"/>
      <c r="P95" s="230"/>
      <c r="Q95" s="230"/>
      <c r="R95" s="34"/>
      <c r="T95" s="125"/>
      <c r="U95" s="126" t="s">
        <v>40</v>
      </c>
    </row>
    <row r="96" spans="2:47" s="1" customFormat="1" ht="18" customHeight="1" x14ac:dyDescent="0.3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18" s="1" customFormat="1" ht="29.25" customHeight="1" x14ac:dyDescent="0.3">
      <c r="B97" s="32"/>
      <c r="C97" s="108" t="s">
        <v>164</v>
      </c>
      <c r="D97" s="109"/>
      <c r="E97" s="109"/>
      <c r="F97" s="109"/>
      <c r="G97" s="109"/>
      <c r="H97" s="109"/>
      <c r="I97" s="109"/>
      <c r="J97" s="109"/>
      <c r="K97" s="109"/>
      <c r="L97" s="209"/>
      <c r="M97" s="209"/>
      <c r="N97" s="209"/>
      <c r="O97" s="209"/>
      <c r="P97" s="209"/>
      <c r="Q97" s="209"/>
      <c r="R97" s="34"/>
    </row>
    <row r="98" spans="2:18" s="1" customFormat="1" ht="6.95" customHeight="1" x14ac:dyDescent="0.3"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8"/>
    </row>
    <row r="102" spans="2:18" s="1" customFormat="1" ht="6.95" customHeight="1" x14ac:dyDescent="0.3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3" spans="2:18" s="1" customFormat="1" ht="36.950000000000003" customHeight="1" x14ac:dyDescent="0.3">
      <c r="B103" s="32"/>
      <c r="C103" s="174" t="s">
        <v>192</v>
      </c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34"/>
    </row>
    <row r="104" spans="2:18" s="1" customFormat="1" ht="6.95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18" s="1" customFormat="1" ht="30" customHeight="1" x14ac:dyDescent="0.3">
      <c r="B105" s="32"/>
      <c r="C105" s="29" t="s">
        <v>15</v>
      </c>
      <c r="D105" s="33"/>
      <c r="E105" s="33"/>
      <c r="F105" s="217" t="str">
        <f>F6</f>
        <v>Okresný úrad Košice - okolie, rekonštrukcia a modernizácia objektu</v>
      </c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33"/>
      <c r="R105" s="34"/>
    </row>
    <row r="106" spans="2:18" ht="30" customHeight="1" x14ac:dyDescent="0.3">
      <c r="B106" s="23"/>
      <c r="C106" s="29" t="s">
        <v>171</v>
      </c>
      <c r="D106" s="25"/>
      <c r="E106" s="25"/>
      <c r="F106" s="217" t="s">
        <v>172</v>
      </c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25"/>
      <c r="R106" s="24"/>
    </row>
    <row r="107" spans="2:18" ht="30" customHeight="1" x14ac:dyDescent="0.3">
      <c r="B107" s="23"/>
      <c r="C107" s="29" t="s">
        <v>173</v>
      </c>
      <c r="D107" s="25"/>
      <c r="E107" s="25"/>
      <c r="F107" s="217" t="s">
        <v>174</v>
      </c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25"/>
      <c r="R107" s="24"/>
    </row>
    <row r="108" spans="2:18" s="1" customFormat="1" ht="36.950000000000003" customHeight="1" x14ac:dyDescent="0.3">
      <c r="B108" s="32"/>
      <c r="C108" s="66" t="s">
        <v>175</v>
      </c>
      <c r="D108" s="33"/>
      <c r="E108" s="33"/>
      <c r="F108" s="190" t="str">
        <f>F9</f>
        <v>A. - Výťah ľavý</v>
      </c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33"/>
      <c r="R108" s="34"/>
    </row>
    <row r="109" spans="2:18" s="1" customFormat="1" ht="6.9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8" customHeight="1" x14ac:dyDescent="0.3">
      <c r="B110" s="32"/>
      <c r="C110" s="29" t="s">
        <v>19</v>
      </c>
      <c r="D110" s="33"/>
      <c r="E110" s="33"/>
      <c r="F110" s="27" t="str">
        <f>F11</f>
        <v>Košice, Hroncova 13, čís. parc.: 2616/1</v>
      </c>
      <c r="G110" s="33"/>
      <c r="H110" s="33"/>
      <c r="I110" s="33"/>
      <c r="J110" s="33"/>
      <c r="K110" s="29" t="s">
        <v>21</v>
      </c>
      <c r="L110" s="33"/>
      <c r="M110" s="220" t="str">
        <f>IF(O11="","",O11)</f>
        <v/>
      </c>
      <c r="N110" s="220"/>
      <c r="O110" s="220"/>
      <c r="P110" s="220"/>
      <c r="Q110" s="33"/>
      <c r="R110" s="34"/>
    </row>
    <row r="111" spans="2:18" s="1" customFormat="1" ht="6.95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18" s="1" customFormat="1" ht="15" x14ac:dyDescent="0.3">
      <c r="B112" s="32"/>
      <c r="C112" s="29" t="s">
        <v>22</v>
      </c>
      <c r="D112" s="33"/>
      <c r="E112" s="33"/>
      <c r="F112" s="27" t="str">
        <f>E14</f>
        <v>Ministerstvo vnútra SR,Pribinova 2, Bratislava</v>
      </c>
      <c r="G112" s="33"/>
      <c r="H112" s="33"/>
      <c r="I112" s="33"/>
      <c r="J112" s="33"/>
      <c r="K112" s="29" t="s">
        <v>29</v>
      </c>
      <c r="L112" s="33"/>
      <c r="M112" s="176" t="str">
        <f>E20</f>
        <v>Cobra Bauart s.r.o. Športová 40, Balog nad Ipľom</v>
      </c>
      <c r="N112" s="176"/>
      <c r="O112" s="176"/>
      <c r="P112" s="176"/>
      <c r="Q112" s="176"/>
      <c r="R112" s="34"/>
    </row>
    <row r="113" spans="2:65" s="1" customFormat="1" ht="14.45" customHeight="1" x14ac:dyDescent="0.3">
      <c r="B113" s="32"/>
      <c r="C113" s="29" t="s">
        <v>27</v>
      </c>
      <c r="D113" s="33"/>
      <c r="E113" s="33"/>
      <c r="F113" s="27" t="str">
        <f>IF(E17="","",E17)</f>
        <v xml:space="preserve"> </v>
      </c>
      <c r="G113" s="33"/>
      <c r="H113" s="33"/>
      <c r="I113" s="33"/>
      <c r="J113" s="33"/>
      <c r="K113" s="29" t="s">
        <v>35</v>
      </c>
      <c r="L113" s="33"/>
      <c r="M113" s="176" t="str">
        <f>E23</f>
        <v xml:space="preserve"> </v>
      </c>
      <c r="N113" s="176"/>
      <c r="O113" s="176"/>
      <c r="P113" s="176"/>
      <c r="Q113" s="176"/>
      <c r="R113" s="34"/>
    </row>
    <row r="114" spans="2:65" s="1" customFormat="1" ht="10.35" customHeight="1" x14ac:dyDescent="0.3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9" customFormat="1" ht="29.25" customHeight="1" x14ac:dyDescent="0.3">
      <c r="B115" s="127"/>
      <c r="C115" s="128" t="s">
        <v>193</v>
      </c>
      <c r="D115" s="129" t="s">
        <v>194</v>
      </c>
      <c r="E115" s="129" t="s">
        <v>58</v>
      </c>
      <c r="F115" s="231" t="s">
        <v>195</v>
      </c>
      <c r="G115" s="231"/>
      <c r="H115" s="231"/>
      <c r="I115" s="231"/>
      <c r="J115" s="129" t="s">
        <v>196</v>
      </c>
      <c r="K115" s="129" t="s">
        <v>197</v>
      </c>
      <c r="L115" s="231" t="s">
        <v>198</v>
      </c>
      <c r="M115" s="231"/>
      <c r="N115" s="231" t="s">
        <v>181</v>
      </c>
      <c r="O115" s="231"/>
      <c r="P115" s="231"/>
      <c r="Q115" s="232"/>
      <c r="R115" s="130"/>
      <c r="T115" s="73" t="s">
        <v>199</v>
      </c>
      <c r="U115" s="74" t="s">
        <v>40</v>
      </c>
      <c r="V115" s="74" t="s">
        <v>200</v>
      </c>
      <c r="W115" s="74" t="s">
        <v>201</v>
      </c>
      <c r="X115" s="74" t="s">
        <v>202</v>
      </c>
      <c r="Y115" s="74" t="s">
        <v>203</v>
      </c>
      <c r="Z115" s="74" t="s">
        <v>204</v>
      </c>
      <c r="AA115" s="75" t="s">
        <v>205</v>
      </c>
    </row>
    <row r="116" spans="2:65" s="1" customFormat="1" ht="29.25" customHeight="1" x14ac:dyDescent="0.35">
      <c r="B116" s="32"/>
      <c r="C116" s="77" t="s">
        <v>177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243"/>
      <c r="O116" s="244"/>
      <c r="P116" s="244"/>
      <c r="Q116" s="244"/>
      <c r="R116" s="34"/>
      <c r="T116" s="76"/>
      <c r="U116" s="48"/>
      <c r="V116" s="48"/>
      <c r="W116" s="131">
        <f>W117</f>
        <v>0</v>
      </c>
      <c r="X116" s="48"/>
      <c r="Y116" s="131">
        <f>Y117</f>
        <v>0</v>
      </c>
      <c r="Z116" s="48"/>
      <c r="AA116" s="132">
        <f>AA117</f>
        <v>0</v>
      </c>
      <c r="AT116" s="19" t="s">
        <v>75</v>
      </c>
      <c r="AU116" s="19" t="s">
        <v>183</v>
      </c>
      <c r="BK116" s="133">
        <f>BK117</f>
        <v>0</v>
      </c>
    </row>
    <row r="117" spans="2:65" s="10" customFormat="1" ht="37.35" customHeight="1" x14ac:dyDescent="0.35">
      <c r="B117" s="134"/>
      <c r="C117" s="135"/>
      <c r="D117" s="136" t="s">
        <v>723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45"/>
      <c r="O117" s="228"/>
      <c r="P117" s="228"/>
      <c r="Q117" s="228"/>
      <c r="R117" s="137"/>
      <c r="T117" s="138"/>
      <c r="U117" s="135"/>
      <c r="V117" s="135"/>
      <c r="W117" s="139">
        <f>W118+W151</f>
        <v>0</v>
      </c>
      <c r="X117" s="135"/>
      <c r="Y117" s="139">
        <f>Y118+Y151</f>
        <v>0</v>
      </c>
      <c r="Z117" s="135"/>
      <c r="AA117" s="140">
        <f>AA118+AA151</f>
        <v>0</v>
      </c>
      <c r="AR117" s="141" t="s">
        <v>91</v>
      </c>
      <c r="AT117" s="142" t="s">
        <v>75</v>
      </c>
      <c r="AU117" s="142" t="s">
        <v>76</v>
      </c>
      <c r="AY117" s="141" t="s">
        <v>206</v>
      </c>
      <c r="BK117" s="143">
        <f>BK118+BK151</f>
        <v>0</v>
      </c>
    </row>
    <row r="118" spans="2:65" s="10" customFormat="1" ht="19.899999999999999" customHeight="1" x14ac:dyDescent="0.3">
      <c r="B118" s="134"/>
      <c r="C118" s="135"/>
      <c r="D118" s="144" t="s">
        <v>1846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246"/>
      <c r="O118" s="247"/>
      <c r="P118" s="247"/>
      <c r="Q118" s="247"/>
      <c r="R118" s="137"/>
      <c r="T118" s="138"/>
      <c r="U118" s="135"/>
      <c r="V118" s="135"/>
      <c r="W118" s="139">
        <f>SUM(W119:W150)</f>
        <v>0</v>
      </c>
      <c r="X118" s="135"/>
      <c r="Y118" s="139">
        <f>SUM(Y119:Y150)</f>
        <v>0</v>
      </c>
      <c r="Z118" s="135"/>
      <c r="AA118" s="140">
        <f>SUM(AA119:AA150)</f>
        <v>0</v>
      </c>
      <c r="AR118" s="141" t="s">
        <v>91</v>
      </c>
      <c r="AT118" s="142" t="s">
        <v>75</v>
      </c>
      <c r="AU118" s="142" t="s">
        <v>83</v>
      </c>
      <c r="AY118" s="141" t="s">
        <v>206</v>
      </c>
      <c r="BK118" s="143">
        <f>SUM(BK119:BK150)</f>
        <v>0</v>
      </c>
    </row>
    <row r="119" spans="2:65" s="1" customFormat="1" ht="16.5" customHeight="1" x14ac:dyDescent="0.3">
      <c r="B119" s="145"/>
      <c r="C119" s="156" t="s">
        <v>83</v>
      </c>
      <c r="D119" s="156" t="s">
        <v>214</v>
      </c>
      <c r="E119" s="157" t="s">
        <v>1848</v>
      </c>
      <c r="F119" s="236" t="s">
        <v>1849</v>
      </c>
      <c r="G119" s="236"/>
      <c r="H119" s="236"/>
      <c r="I119" s="236"/>
      <c r="J119" s="158" t="s">
        <v>372</v>
      </c>
      <c r="K119" s="159">
        <v>1</v>
      </c>
      <c r="L119" s="237"/>
      <c r="M119" s="237"/>
      <c r="N119" s="238"/>
      <c r="O119" s="235"/>
      <c r="P119" s="235"/>
      <c r="Q119" s="235"/>
      <c r="R119" s="150"/>
      <c r="T119" s="151" t="s">
        <v>5</v>
      </c>
      <c r="U119" s="41" t="s">
        <v>43</v>
      </c>
      <c r="V119" s="152">
        <v>0</v>
      </c>
      <c r="W119" s="152">
        <f t="shared" ref="W119:W150" si="0">V119*K119</f>
        <v>0</v>
      </c>
      <c r="X119" s="152">
        <v>0</v>
      </c>
      <c r="Y119" s="152">
        <f t="shared" ref="Y119:Y150" si="1">X119*K119</f>
        <v>0</v>
      </c>
      <c r="Z119" s="152">
        <v>0</v>
      </c>
      <c r="AA119" s="153">
        <f t="shared" ref="AA119:AA150" si="2">Z119*K119</f>
        <v>0</v>
      </c>
      <c r="AR119" s="19" t="s">
        <v>1337</v>
      </c>
      <c r="AT119" s="19" t="s">
        <v>214</v>
      </c>
      <c r="AU119" s="19" t="s">
        <v>87</v>
      </c>
      <c r="AY119" s="19" t="s">
        <v>206</v>
      </c>
      <c r="BE119" s="154">
        <f t="shared" ref="BE119:BE150" si="3">IF(U119="základná",N119,0)</f>
        <v>0</v>
      </c>
      <c r="BF119" s="154">
        <f t="shared" ref="BF119:BF150" si="4">IF(U119="znížená",N119,0)</f>
        <v>0</v>
      </c>
      <c r="BG119" s="154">
        <f t="shared" ref="BG119:BG150" si="5">IF(U119="zákl. prenesená",N119,0)</f>
        <v>0</v>
      </c>
      <c r="BH119" s="154">
        <f t="shared" ref="BH119:BH150" si="6">IF(U119="zníž. prenesená",N119,0)</f>
        <v>0</v>
      </c>
      <c r="BI119" s="154">
        <f t="shared" ref="BI119:BI150" si="7">IF(U119="nulová",N119,0)</f>
        <v>0</v>
      </c>
      <c r="BJ119" s="19" t="s">
        <v>87</v>
      </c>
      <c r="BK119" s="155">
        <f t="shared" ref="BK119:BK150" si="8">ROUND(L119*K119,3)</f>
        <v>0</v>
      </c>
      <c r="BL119" s="19" t="s">
        <v>337</v>
      </c>
      <c r="BM119" s="19" t="s">
        <v>1850</v>
      </c>
    </row>
    <row r="120" spans="2:65" s="1" customFormat="1" ht="16.5" customHeight="1" x14ac:dyDescent="0.3">
      <c r="B120" s="145"/>
      <c r="C120" s="156" t="s">
        <v>87</v>
      </c>
      <c r="D120" s="156" t="s">
        <v>214</v>
      </c>
      <c r="E120" s="157" t="s">
        <v>1851</v>
      </c>
      <c r="F120" s="236" t="s">
        <v>1852</v>
      </c>
      <c r="G120" s="236"/>
      <c r="H120" s="236"/>
      <c r="I120" s="236"/>
      <c r="J120" s="158" t="s">
        <v>372</v>
      </c>
      <c r="K120" s="159">
        <v>1</v>
      </c>
      <c r="L120" s="237"/>
      <c r="M120" s="237"/>
      <c r="N120" s="238"/>
      <c r="O120" s="235"/>
      <c r="P120" s="235"/>
      <c r="Q120" s="235"/>
      <c r="R120" s="150"/>
      <c r="T120" s="151" t="s">
        <v>5</v>
      </c>
      <c r="U120" s="41" t="s">
        <v>43</v>
      </c>
      <c r="V120" s="152">
        <v>0</v>
      </c>
      <c r="W120" s="152">
        <f t="shared" si="0"/>
        <v>0</v>
      </c>
      <c r="X120" s="152">
        <v>0</v>
      </c>
      <c r="Y120" s="152">
        <f t="shared" si="1"/>
        <v>0</v>
      </c>
      <c r="Z120" s="152">
        <v>0</v>
      </c>
      <c r="AA120" s="153">
        <f t="shared" si="2"/>
        <v>0</v>
      </c>
      <c r="AR120" s="19" t="s">
        <v>1337</v>
      </c>
      <c r="AT120" s="19" t="s">
        <v>214</v>
      </c>
      <c r="AU120" s="19" t="s">
        <v>87</v>
      </c>
      <c r="AY120" s="19" t="s">
        <v>206</v>
      </c>
      <c r="BE120" s="154">
        <f t="shared" si="3"/>
        <v>0</v>
      </c>
      <c r="BF120" s="154">
        <f t="shared" si="4"/>
        <v>0</v>
      </c>
      <c r="BG120" s="154">
        <f t="shared" si="5"/>
        <v>0</v>
      </c>
      <c r="BH120" s="154">
        <f t="shared" si="6"/>
        <v>0</v>
      </c>
      <c r="BI120" s="154">
        <f t="shared" si="7"/>
        <v>0</v>
      </c>
      <c r="BJ120" s="19" t="s">
        <v>87</v>
      </c>
      <c r="BK120" s="155">
        <f t="shared" si="8"/>
        <v>0</v>
      </c>
      <c r="BL120" s="19" t="s">
        <v>337</v>
      </c>
      <c r="BM120" s="19" t="s">
        <v>1853</v>
      </c>
    </row>
    <row r="121" spans="2:65" s="1" customFormat="1" ht="25.5" customHeight="1" x14ac:dyDescent="0.3">
      <c r="B121" s="145"/>
      <c r="C121" s="156" t="s">
        <v>91</v>
      </c>
      <c r="D121" s="156" t="s">
        <v>214</v>
      </c>
      <c r="E121" s="157" t="s">
        <v>1854</v>
      </c>
      <c r="F121" s="236" t="s">
        <v>1855</v>
      </c>
      <c r="G121" s="236"/>
      <c r="H121" s="236"/>
      <c r="I121" s="236"/>
      <c r="J121" s="158" t="s">
        <v>372</v>
      </c>
      <c r="K121" s="159">
        <v>1</v>
      </c>
      <c r="L121" s="237"/>
      <c r="M121" s="237"/>
      <c r="N121" s="238"/>
      <c r="O121" s="235"/>
      <c r="P121" s="235"/>
      <c r="Q121" s="235"/>
      <c r="R121" s="150"/>
      <c r="T121" s="151" t="s">
        <v>5</v>
      </c>
      <c r="U121" s="41" t="s">
        <v>43</v>
      </c>
      <c r="V121" s="152">
        <v>0</v>
      </c>
      <c r="W121" s="152">
        <f t="shared" si="0"/>
        <v>0</v>
      </c>
      <c r="X121" s="152">
        <v>0</v>
      </c>
      <c r="Y121" s="152">
        <f t="shared" si="1"/>
        <v>0</v>
      </c>
      <c r="Z121" s="152">
        <v>0</v>
      </c>
      <c r="AA121" s="153">
        <f t="shared" si="2"/>
        <v>0</v>
      </c>
      <c r="AR121" s="19" t="s">
        <v>1337</v>
      </c>
      <c r="AT121" s="19" t="s">
        <v>214</v>
      </c>
      <c r="AU121" s="19" t="s">
        <v>87</v>
      </c>
      <c r="AY121" s="19" t="s">
        <v>206</v>
      </c>
      <c r="BE121" s="154">
        <f t="shared" si="3"/>
        <v>0</v>
      </c>
      <c r="BF121" s="154">
        <f t="shared" si="4"/>
        <v>0</v>
      </c>
      <c r="BG121" s="154">
        <f t="shared" si="5"/>
        <v>0</v>
      </c>
      <c r="BH121" s="154">
        <f t="shared" si="6"/>
        <v>0</v>
      </c>
      <c r="BI121" s="154">
        <f t="shared" si="7"/>
        <v>0</v>
      </c>
      <c r="BJ121" s="19" t="s">
        <v>87</v>
      </c>
      <c r="BK121" s="155">
        <f t="shared" si="8"/>
        <v>0</v>
      </c>
      <c r="BL121" s="19" t="s">
        <v>337</v>
      </c>
      <c r="BM121" s="19" t="s">
        <v>1856</v>
      </c>
    </row>
    <row r="122" spans="2:65" s="1" customFormat="1" ht="16.5" customHeight="1" x14ac:dyDescent="0.3">
      <c r="B122" s="145"/>
      <c r="C122" s="156" t="s">
        <v>96</v>
      </c>
      <c r="D122" s="156" t="s">
        <v>214</v>
      </c>
      <c r="E122" s="157" t="s">
        <v>1857</v>
      </c>
      <c r="F122" s="236" t="s">
        <v>1858</v>
      </c>
      <c r="G122" s="236"/>
      <c r="H122" s="236"/>
      <c r="I122" s="236"/>
      <c r="J122" s="158" t="s">
        <v>372</v>
      </c>
      <c r="K122" s="159">
        <v>1</v>
      </c>
      <c r="L122" s="237"/>
      <c r="M122" s="237"/>
      <c r="N122" s="238"/>
      <c r="O122" s="235"/>
      <c r="P122" s="235"/>
      <c r="Q122" s="235"/>
      <c r="R122" s="150"/>
      <c r="T122" s="151" t="s">
        <v>5</v>
      </c>
      <c r="U122" s="41" t="s">
        <v>43</v>
      </c>
      <c r="V122" s="152">
        <v>0</v>
      </c>
      <c r="W122" s="152">
        <f t="shared" si="0"/>
        <v>0</v>
      </c>
      <c r="X122" s="152">
        <v>0</v>
      </c>
      <c r="Y122" s="152">
        <f t="shared" si="1"/>
        <v>0</v>
      </c>
      <c r="Z122" s="152">
        <v>0</v>
      </c>
      <c r="AA122" s="153">
        <f t="shared" si="2"/>
        <v>0</v>
      </c>
      <c r="AR122" s="19" t="s">
        <v>1337</v>
      </c>
      <c r="AT122" s="19" t="s">
        <v>214</v>
      </c>
      <c r="AU122" s="19" t="s">
        <v>87</v>
      </c>
      <c r="AY122" s="19" t="s">
        <v>206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87</v>
      </c>
      <c r="BK122" s="155">
        <f t="shared" si="8"/>
        <v>0</v>
      </c>
      <c r="BL122" s="19" t="s">
        <v>337</v>
      </c>
      <c r="BM122" s="19" t="s">
        <v>1859</v>
      </c>
    </row>
    <row r="123" spans="2:65" s="1" customFormat="1" ht="25.5" customHeight="1" x14ac:dyDescent="0.3">
      <c r="B123" s="145"/>
      <c r="C123" s="156" t="s">
        <v>222</v>
      </c>
      <c r="D123" s="156" t="s">
        <v>214</v>
      </c>
      <c r="E123" s="157" t="s">
        <v>1860</v>
      </c>
      <c r="F123" s="236" t="s">
        <v>1861</v>
      </c>
      <c r="G123" s="236"/>
      <c r="H123" s="236"/>
      <c r="I123" s="236"/>
      <c r="J123" s="158" t="s">
        <v>372</v>
      </c>
      <c r="K123" s="159">
        <v>1</v>
      </c>
      <c r="L123" s="237"/>
      <c r="M123" s="237"/>
      <c r="N123" s="238"/>
      <c r="O123" s="235"/>
      <c r="P123" s="235"/>
      <c r="Q123" s="235"/>
      <c r="R123" s="150"/>
      <c r="T123" s="151" t="s">
        <v>5</v>
      </c>
      <c r="U123" s="41" t="s">
        <v>43</v>
      </c>
      <c r="V123" s="152">
        <v>0</v>
      </c>
      <c r="W123" s="152">
        <f t="shared" si="0"/>
        <v>0</v>
      </c>
      <c r="X123" s="152">
        <v>0</v>
      </c>
      <c r="Y123" s="152">
        <f t="shared" si="1"/>
        <v>0</v>
      </c>
      <c r="Z123" s="152">
        <v>0</v>
      </c>
      <c r="AA123" s="153">
        <f t="shared" si="2"/>
        <v>0</v>
      </c>
      <c r="AR123" s="19" t="s">
        <v>1337</v>
      </c>
      <c r="AT123" s="19" t="s">
        <v>214</v>
      </c>
      <c r="AU123" s="19" t="s">
        <v>87</v>
      </c>
      <c r="AY123" s="19" t="s">
        <v>206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87</v>
      </c>
      <c r="BK123" s="155">
        <f t="shared" si="8"/>
        <v>0</v>
      </c>
      <c r="BL123" s="19" t="s">
        <v>337</v>
      </c>
      <c r="BM123" s="19" t="s">
        <v>1862</v>
      </c>
    </row>
    <row r="124" spans="2:65" s="1" customFormat="1" ht="16.5" customHeight="1" x14ac:dyDescent="0.3">
      <c r="B124" s="145"/>
      <c r="C124" s="156" t="s">
        <v>219</v>
      </c>
      <c r="D124" s="156" t="s">
        <v>214</v>
      </c>
      <c r="E124" s="157" t="s">
        <v>1863</v>
      </c>
      <c r="F124" s="236" t="s">
        <v>1864</v>
      </c>
      <c r="G124" s="236"/>
      <c r="H124" s="236"/>
      <c r="I124" s="236"/>
      <c r="J124" s="158" t="s">
        <v>372</v>
      </c>
      <c r="K124" s="159">
        <v>1</v>
      </c>
      <c r="L124" s="237"/>
      <c r="M124" s="237"/>
      <c r="N124" s="238"/>
      <c r="O124" s="235"/>
      <c r="P124" s="235"/>
      <c r="Q124" s="235"/>
      <c r="R124" s="150"/>
      <c r="T124" s="151" t="s">
        <v>5</v>
      </c>
      <c r="U124" s="41" t="s">
        <v>43</v>
      </c>
      <c r="V124" s="152">
        <v>0</v>
      </c>
      <c r="W124" s="152">
        <f t="shared" si="0"/>
        <v>0</v>
      </c>
      <c r="X124" s="152">
        <v>0</v>
      </c>
      <c r="Y124" s="152">
        <f t="shared" si="1"/>
        <v>0</v>
      </c>
      <c r="Z124" s="152">
        <v>0</v>
      </c>
      <c r="AA124" s="153">
        <f t="shared" si="2"/>
        <v>0</v>
      </c>
      <c r="AR124" s="19" t="s">
        <v>1337</v>
      </c>
      <c r="AT124" s="19" t="s">
        <v>214</v>
      </c>
      <c r="AU124" s="19" t="s">
        <v>87</v>
      </c>
      <c r="AY124" s="19" t="s">
        <v>206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87</v>
      </c>
      <c r="BK124" s="155">
        <f t="shared" si="8"/>
        <v>0</v>
      </c>
      <c r="BL124" s="19" t="s">
        <v>337</v>
      </c>
      <c r="BM124" s="19" t="s">
        <v>1865</v>
      </c>
    </row>
    <row r="125" spans="2:65" s="1" customFormat="1" ht="16.5" customHeight="1" x14ac:dyDescent="0.3">
      <c r="B125" s="145"/>
      <c r="C125" s="156" t="s">
        <v>229</v>
      </c>
      <c r="D125" s="156" t="s">
        <v>214</v>
      </c>
      <c r="E125" s="157" t="s">
        <v>1866</v>
      </c>
      <c r="F125" s="236" t="s">
        <v>1867</v>
      </c>
      <c r="G125" s="236"/>
      <c r="H125" s="236"/>
      <c r="I125" s="236"/>
      <c r="J125" s="158" t="s">
        <v>372</v>
      </c>
      <c r="K125" s="159">
        <v>1</v>
      </c>
      <c r="L125" s="237"/>
      <c r="M125" s="237"/>
      <c r="N125" s="238"/>
      <c r="O125" s="235"/>
      <c r="P125" s="235"/>
      <c r="Q125" s="235"/>
      <c r="R125" s="150"/>
      <c r="T125" s="151" t="s">
        <v>5</v>
      </c>
      <c r="U125" s="41" t="s">
        <v>43</v>
      </c>
      <c r="V125" s="152">
        <v>0</v>
      </c>
      <c r="W125" s="152">
        <f t="shared" si="0"/>
        <v>0</v>
      </c>
      <c r="X125" s="152">
        <v>0</v>
      </c>
      <c r="Y125" s="152">
        <f t="shared" si="1"/>
        <v>0</v>
      </c>
      <c r="Z125" s="152">
        <v>0</v>
      </c>
      <c r="AA125" s="153">
        <f t="shared" si="2"/>
        <v>0</v>
      </c>
      <c r="AR125" s="19" t="s">
        <v>1337</v>
      </c>
      <c r="AT125" s="19" t="s">
        <v>214</v>
      </c>
      <c r="AU125" s="19" t="s">
        <v>87</v>
      </c>
      <c r="AY125" s="19" t="s">
        <v>206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87</v>
      </c>
      <c r="BK125" s="155">
        <f t="shared" si="8"/>
        <v>0</v>
      </c>
      <c r="BL125" s="19" t="s">
        <v>337</v>
      </c>
      <c r="BM125" s="19" t="s">
        <v>1868</v>
      </c>
    </row>
    <row r="126" spans="2:65" s="1" customFormat="1" ht="16.5" customHeight="1" x14ac:dyDescent="0.3">
      <c r="B126" s="145"/>
      <c r="C126" s="156" t="s">
        <v>218</v>
      </c>
      <c r="D126" s="156" t="s">
        <v>214</v>
      </c>
      <c r="E126" s="157" t="s">
        <v>1869</v>
      </c>
      <c r="F126" s="236" t="s">
        <v>1870</v>
      </c>
      <c r="G126" s="236"/>
      <c r="H126" s="236"/>
      <c r="I126" s="236"/>
      <c r="J126" s="158" t="s">
        <v>372</v>
      </c>
      <c r="K126" s="159">
        <v>1</v>
      </c>
      <c r="L126" s="237"/>
      <c r="M126" s="237"/>
      <c r="N126" s="238"/>
      <c r="O126" s="235"/>
      <c r="P126" s="235"/>
      <c r="Q126" s="235"/>
      <c r="R126" s="150"/>
      <c r="T126" s="151" t="s">
        <v>5</v>
      </c>
      <c r="U126" s="41" t="s">
        <v>43</v>
      </c>
      <c r="V126" s="152">
        <v>0</v>
      </c>
      <c r="W126" s="152">
        <f t="shared" si="0"/>
        <v>0</v>
      </c>
      <c r="X126" s="152">
        <v>0</v>
      </c>
      <c r="Y126" s="152">
        <f t="shared" si="1"/>
        <v>0</v>
      </c>
      <c r="Z126" s="152">
        <v>0</v>
      </c>
      <c r="AA126" s="153">
        <f t="shared" si="2"/>
        <v>0</v>
      </c>
      <c r="AR126" s="19" t="s">
        <v>1337</v>
      </c>
      <c r="AT126" s="19" t="s">
        <v>214</v>
      </c>
      <c r="AU126" s="19" t="s">
        <v>87</v>
      </c>
      <c r="AY126" s="19" t="s">
        <v>206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87</v>
      </c>
      <c r="BK126" s="155">
        <f t="shared" si="8"/>
        <v>0</v>
      </c>
      <c r="BL126" s="19" t="s">
        <v>337</v>
      </c>
      <c r="BM126" s="19" t="s">
        <v>1871</v>
      </c>
    </row>
    <row r="127" spans="2:65" s="1" customFormat="1" ht="16.5" customHeight="1" x14ac:dyDescent="0.3">
      <c r="B127" s="145"/>
      <c r="C127" s="156" t="s">
        <v>236</v>
      </c>
      <c r="D127" s="156" t="s">
        <v>214</v>
      </c>
      <c r="E127" s="157" t="s">
        <v>1872</v>
      </c>
      <c r="F127" s="236" t="s">
        <v>1873</v>
      </c>
      <c r="G127" s="236"/>
      <c r="H127" s="236"/>
      <c r="I127" s="236"/>
      <c r="J127" s="158" t="s">
        <v>372</v>
      </c>
      <c r="K127" s="159">
        <v>1</v>
      </c>
      <c r="L127" s="237"/>
      <c r="M127" s="237"/>
      <c r="N127" s="238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 t="shared" si="0"/>
        <v>0</v>
      </c>
      <c r="X127" s="152">
        <v>0</v>
      </c>
      <c r="Y127" s="152">
        <f t="shared" si="1"/>
        <v>0</v>
      </c>
      <c r="Z127" s="152">
        <v>0</v>
      </c>
      <c r="AA127" s="153">
        <f t="shared" si="2"/>
        <v>0</v>
      </c>
      <c r="AR127" s="19" t="s">
        <v>1337</v>
      </c>
      <c r="AT127" s="19" t="s">
        <v>214</v>
      </c>
      <c r="AU127" s="19" t="s">
        <v>87</v>
      </c>
      <c r="AY127" s="19" t="s">
        <v>206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87</v>
      </c>
      <c r="BK127" s="155">
        <f t="shared" si="8"/>
        <v>0</v>
      </c>
      <c r="BL127" s="19" t="s">
        <v>337</v>
      </c>
      <c r="BM127" s="19" t="s">
        <v>1874</v>
      </c>
    </row>
    <row r="128" spans="2:65" s="1" customFormat="1" ht="16.5" customHeight="1" x14ac:dyDescent="0.3">
      <c r="B128" s="145"/>
      <c r="C128" s="156" t="s">
        <v>225</v>
      </c>
      <c r="D128" s="156" t="s">
        <v>214</v>
      </c>
      <c r="E128" s="157" t="s">
        <v>1875</v>
      </c>
      <c r="F128" s="236" t="s">
        <v>1876</v>
      </c>
      <c r="G128" s="236"/>
      <c r="H128" s="236"/>
      <c r="I128" s="236"/>
      <c r="J128" s="158" t="s">
        <v>372</v>
      </c>
      <c r="K128" s="159">
        <v>1</v>
      </c>
      <c r="L128" s="237"/>
      <c r="M128" s="237"/>
      <c r="N128" s="238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1337</v>
      </c>
      <c r="AT128" s="19" t="s">
        <v>214</v>
      </c>
      <c r="AU128" s="19" t="s">
        <v>87</v>
      </c>
      <c r="AY128" s="19" t="s">
        <v>206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87</v>
      </c>
      <c r="BK128" s="155">
        <f t="shared" si="8"/>
        <v>0</v>
      </c>
      <c r="BL128" s="19" t="s">
        <v>337</v>
      </c>
      <c r="BM128" s="19" t="s">
        <v>1877</v>
      </c>
    </row>
    <row r="129" spans="2:65" s="1" customFormat="1" ht="25.5" customHeight="1" x14ac:dyDescent="0.3">
      <c r="B129" s="145"/>
      <c r="C129" s="156" t="s">
        <v>242</v>
      </c>
      <c r="D129" s="156" t="s">
        <v>214</v>
      </c>
      <c r="E129" s="157" t="s">
        <v>1878</v>
      </c>
      <c r="F129" s="236" t="s">
        <v>1879</v>
      </c>
      <c r="G129" s="236"/>
      <c r="H129" s="236"/>
      <c r="I129" s="236"/>
      <c r="J129" s="158" t="s">
        <v>372</v>
      </c>
      <c r="K129" s="159">
        <v>1</v>
      </c>
      <c r="L129" s="237"/>
      <c r="M129" s="237"/>
      <c r="N129" s="238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 t="shared" si="0"/>
        <v>0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1337</v>
      </c>
      <c r="AT129" s="19" t="s">
        <v>214</v>
      </c>
      <c r="AU129" s="19" t="s">
        <v>87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337</v>
      </c>
      <c r="BM129" s="19" t="s">
        <v>1880</v>
      </c>
    </row>
    <row r="130" spans="2:65" s="1" customFormat="1" ht="16.5" customHeight="1" x14ac:dyDescent="0.3">
      <c r="B130" s="145"/>
      <c r="C130" s="156" t="s">
        <v>228</v>
      </c>
      <c r="D130" s="156" t="s">
        <v>214</v>
      </c>
      <c r="E130" s="157" t="s">
        <v>1881</v>
      </c>
      <c r="F130" s="236" t="s">
        <v>1882</v>
      </c>
      <c r="G130" s="236"/>
      <c r="H130" s="236"/>
      <c r="I130" s="236"/>
      <c r="J130" s="158" t="s">
        <v>372</v>
      </c>
      <c r="K130" s="159">
        <v>1</v>
      </c>
      <c r="L130" s="237"/>
      <c r="M130" s="237"/>
      <c r="N130" s="238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1337</v>
      </c>
      <c r="AT130" s="19" t="s">
        <v>214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337</v>
      </c>
      <c r="BM130" s="19" t="s">
        <v>1883</v>
      </c>
    </row>
    <row r="131" spans="2:65" s="1" customFormat="1" ht="16.5" customHeight="1" x14ac:dyDescent="0.3">
      <c r="B131" s="145"/>
      <c r="C131" s="156" t="s">
        <v>249</v>
      </c>
      <c r="D131" s="156" t="s">
        <v>214</v>
      </c>
      <c r="E131" s="157" t="s">
        <v>1884</v>
      </c>
      <c r="F131" s="236" t="s">
        <v>1885</v>
      </c>
      <c r="G131" s="236"/>
      <c r="H131" s="236"/>
      <c r="I131" s="236"/>
      <c r="J131" s="158" t="s">
        <v>372</v>
      </c>
      <c r="K131" s="159">
        <v>1</v>
      </c>
      <c r="L131" s="237"/>
      <c r="M131" s="237"/>
      <c r="N131" s="238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1337</v>
      </c>
      <c r="AT131" s="19" t="s">
        <v>214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337</v>
      </c>
      <c r="BM131" s="19" t="s">
        <v>1886</v>
      </c>
    </row>
    <row r="132" spans="2:65" s="1" customFormat="1" ht="16.5" customHeight="1" x14ac:dyDescent="0.3">
      <c r="B132" s="145"/>
      <c r="C132" s="156" t="s">
        <v>232</v>
      </c>
      <c r="D132" s="156" t="s">
        <v>214</v>
      </c>
      <c r="E132" s="157" t="s">
        <v>1887</v>
      </c>
      <c r="F132" s="236" t="s">
        <v>1888</v>
      </c>
      <c r="G132" s="236"/>
      <c r="H132" s="236"/>
      <c r="I132" s="236"/>
      <c r="J132" s="158" t="s">
        <v>372</v>
      </c>
      <c r="K132" s="159">
        <v>1</v>
      </c>
      <c r="L132" s="237"/>
      <c r="M132" s="237"/>
      <c r="N132" s="238"/>
      <c r="O132" s="235"/>
      <c r="P132" s="235"/>
      <c r="Q132" s="235"/>
      <c r="R132" s="150"/>
      <c r="T132" s="151" t="s">
        <v>5</v>
      </c>
      <c r="U132" s="41" t="s">
        <v>43</v>
      </c>
      <c r="V132" s="152">
        <v>0</v>
      </c>
      <c r="W132" s="152">
        <f t="shared" si="0"/>
        <v>0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1337</v>
      </c>
      <c r="AT132" s="19" t="s">
        <v>214</v>
      </c>
      <c r="AU132" s="19" t="s">
        <v>87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337</v>
      </c>
      <c r="BM132" s="19" t="s">
        <v>1889</v>
      </c>
    </row>
    <row r="133" spans="2:65" s="1" customFormat="1" ht="16.5" customHeight="1" x14ac:dyDescent="0.3">
      <c r="B133" s="145"/>
      <c r="C133" s="156" t="s">
        <v>256</v>
      </c>
      <c r="D133" s="156" t="s">
        <v>214</v>
      </c>
      <c r="E133" s="157" t="s">
        <v>1890</v>
      </c>
      <c r="F133" s="236" t="s">
        <v>1891</v>
      </c>
      <c r="G133" s="236"/>
      <c r="H133" s="236"/>
      <c r="I133" s="236"/>
      <c r="J133" s="158" t="s">
        <v>372</v>
      </c>
      <c r="K133" s="159">
        <v>1</v>
      </c>
      <c r="L133" s="237"/>
      <c r="M133" s="237"/>
      <c r="N133" s="238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0</v>
      </c>
      <c r="Y133" s="152">
        <f t="shared" si="1"/>
        <v>0</v>
      </c>
      <c r="Z133" s="152">
        <v>0</v>
      </c>
      <c r="AA133" s="153">
        <f t="shared" si="2"/>
        <v>0</v>
      </c>
      <c r="AR133" s="19" t="s">
        <v>1337</v>
      </c>
      <c r="AT133" s="19" t="s">
        <v>214</v>
      </c>
      <c r="AU133" s="19" t="s">
        <v>87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337</v>
      </c>
      <c r="BM133" s="19" t="s">
        <v>1892</v>
      </c>
    </row>
    <row r="134" spans="2:65" s="1" customFormat="1" ht="16.5" customHeight="1" x14ac:dyDescent="0.3">
      <c r="B134" s="145"/>
      <c r="C134" s="156" t="s">
        <v>235</v>
      </c>
      <c r="D134" s="156" t="s">
        <v>214</v>
      </c>
      <c r="E134" s="157" t="s">
        <v>1893</v>
      </c>
      <c r="F134" s="236" t="s">
        <v>1894</v>
      </c>
      <c r="G134" s="236"/>
      <c r="H134" s="236"/>
      <c r="I134" s="236"/>
      <c r="J134" s="158" t="s">
        <v>372</v>
      </c>
      <c r="K134" s="159">
        <v>1</v>
      </c>
      <c r="L134" s="237"/>
      <c r="M134" s="237"/>
      <c r="N134" s="238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 t="shared" si="0"/>
        <v>0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1337</v>
      </c>
      <c r="AT134" s="19" t="s">
        <v>214</v>
      </c>
      <c r="AU134" s="19" t="s">
        <v>87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337</v>
      </c>
      <c r="BM134" s="19" t="s">
        <v>1895</v>
      </c>
    </row>
    <row r="135" spans="2:65" s="1" customFormat="1" ht="16.5" customHeight="1" x14ac:dyDescent="0.3">
      <c r="B135" s="145"/>
      <c r="C135" s="156" t="s">
        <v>263</v>
      </c>
      <c r="D135" s="156" t="s">
        <v>214</v>
      </c>
      <c r="E135" s="157" t="s">
        <v>1896</v>
      </c>
      <c r="F135" s="236" t="s">
        <v>1897</v>
      </c>
      <c r="G135" s="236"/>
      <c r="H135" s="236"/>
      <c r="I135" s="236"/>
      <c r="J135" s="158" t="s">
        <v>372</v>
      </c>
      <c r="K135" s="159">
        <v>1</v>
      </c>
      <c r="L135" s="237"/>
      <c r="M135" s="237"/>
      <c r="N135" s="238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0</v>
      </c>
      <c r="Y135" s="152">
        <f t="shared" si="1"/>
        <v>0</v>
      </c>
      <c r="Z135" s="152">
        <v>0</v>
      </c>
      <c r="AA135" s="153">
        <f t="shared" si="2"/>
        <v>0</v>
      </c>
      <c r="AR135" s="19" t="s">
        <v>1337</v>
      </c>
      <c r="AT135" s="19" t="s">
        <v>214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337</v>
      </c>
      <c r="BM135" s="19" t="s">
        <v>1898</v>
      </c>
    </row>
    <row r="136" spans="2:65" s="1" customFormat="1" ht="25.5" customHeight="1" x14ac:dyDescent="0.3">
      <c r="B136" s="145"/>
      <c r="C136" s="156" t="s">
        <v>239</v>
      </c>
      <c r="D136" s="156" t="s">
        <v>214</v>
      </c>
      <c r="E136" s="157" t="s">
        <v>1899</v>
      </c>
      <c r="F136" s="236" t="s">
        <v>1900</v>
      </c>
      <c r="G136" s="236"/>
      <c r="H136" s="236"/>
      <c r="I136" s="236"/>
      <c r="J136" s="158" t="s">
        <v>372</v>
      </c>
      <c r="K136" s="159">
        <v>1</v>
      </c>
      <c r="L136" s="237"/>
      <c r="M136" s="237"/>
      <c r="N136" s="238"/>
      <c r="O136" s="235"/>
      <c r="P136" s="235"/>
      <c r="Q136" s="235"/>
      <c r="R136" s="150"/>
      <c r="T136" s="151" t="s">
        <v>5</v>
      </c>
      <c r="U136" s="41" t="s">
        <v>43</v>
      </c>
      <c r="V136" s="152">
        <v>0</v>
      </c>
      <c r="W136" s="152">
        <f t="shared" si="0"/>
        <v>0</v>
      </c>
      <c r="X136" s="152">
        <v>0</v>
      </c>
      <c r="Y136" s="152">
        <f t="shared" si="1"/>
        <v>0</v>
      </c>
      <c r="Z136" s="152">
        <v>0</v>
      </c>
      <c r="AA136" s="153">
        <f t="shared" si="2"/>
        <v>0</v>
      </c>
      <c r="AR136" s="19" t="s">
        <v>1337</v>
      </c>
      <c r="AT136" s="19" t="s">
        <v>214</v>
      </c>
      <c r="AU136" s="19" t="s">
        <v>87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337</v>
      </c>
      <c r="BM136" s="19" t="s">
        <v>1901</v>
      </c>
    </row>
    <row r="137" spans="2:65" s="1" customFormat="1" ht="16.5" customHeight="1" x14ac:dyDescent="0.3">
      <c r="B137" s="145"/>
      <c r="C137" s="156" t="s">
        <v>270</v>
      </c>
      <c r="D137" s="156" t="s">
        <v>214</v>
      </c>
      <c r="E137" s="157" t="s">
        <v>1902</v>
      </c>
      <c r="F137" s="236" t="s">
        <v>1903</v>
      </c>
      <c r="G137" s="236"/>
      <c r="H137" s="236"/>
      <c r="I137" s="236"/>
      <c r="J137" s="158" t="s">
        <v>372</v>
      </c>
      <c r="K137" s="159">
        <v>1</v>
      </c>
      <c r="L137" s="237"/>
      <c r="M137" s="237"/>
      <c r="N137" s="238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 t="shared" si="0"/>
        <v>0</v>
      </c>
      <c r="X137" s="152">
        <v>0</v>
      </c>
      <c r="Y137" s="152">
        <f t="shared" si="1"/>
        <v>0</v>
      </c>
      <c r="Z137" s="152">
        <v>0</v>
      </c>
      <c r="AA137" s="153">
        <f t="shared" si="2"/>
        <v>0</v>
      </c>
      <c r="AR137" s="19" t="s">
        <v>1337</v>
      </c>
      <c r="AT137" s="19" t="s">
        <v>214</v>
      </c>
      <c r="AU137" s="19" t="s">
        <v>87</v>
      </c>
      <c r="AY137" s="19" t="s">
        <v>206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87</v>
      </c>
      <c r="BK137" s="155">
        <f t="shared" si="8"/>
        <v>0</v>
      </c>
      <c r="BL137" s="19" t="s">
        <v>337</v>
      </c>
      <c r="BM137" s="19" t="s">
        <v>1904</v>
      </c>
    </row>
    <row r="138" spans="2:65" s="1" customFormat="1" ht="25.5" customHeight="1" x14ac:dyDescent="0.3">
      <c r="B138" s="145"/>
      <c r="C138" s="156" t="s">
        <v>10</v>
      </c>
      <c r="D138" s="156" t="s">
        <v>214</v>
      </c>
      <c r="E138" s="157" t="s">
        <v>1905</v>
      </c>
      <c r="F138" s="236" t="s">
        <v>1906</v>
      </c>
      <c r="G138" s="236"/>
      <c r="H138" s="236"/>
      <c r="I138" s="236"/>
      <c r="J138" s="158" t="s">
        <v>372</v>
      </c>
      <c r="K138" s="159">
        <v>1</v>
      </c>
      <c r="L138" s="237"/>
      <c r="M138" s="237"/>
      <c r="N138" s="238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 t="shared" si="0"/>
        <v>0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1337</v>
      </c>
      <c r="AT138" s="19" t="s">
        <v>214</v>
      </c>
      <c r="AU138" s="19" t="s">
        <v>87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337</v>
      </c>
      <c r="BM138" s="19" t="s">
        <v>1907</v>
      </c>
    </row>
    <row r="139" spans="2:65" s="1" customFormat="1" ht="16.5" customHeight="1" x14ac:dyDescent="0.3">
      <c r="B139" s="145"/>
      <c r="C139" s="156" t="s">
        <v>277</v>
      </c>
      <c r="D139" s="156" t="s">
        <v>214</v>
      </c>
      <c r="E139" s="157" t="s">
        <v>1908</v>
      </c>
      <c r="F139" s="236" t="s">
        <v>1909</v>
      </c>
      <c r="G139" s="236"/>
      <c r="H139" s="236"/>
      <c r="I139" s="236"/>
      <c r="J139" s="158" t="s">
        <v>372</v>
      </c>
      <c r="K139" s="159">
        <v>1</v>
      </c>
      <c r="L139" s="237"/>
      <c r="M139" s="237"/>
      <c r="N139" s="238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1337</v>
      </c>
      <c r="AT139" s="19" t="s">
        <v>214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337</v>
      </c>
      <c r="BM139" s="19" t="s">
        <v>1910</v>
      </c>
    </row>
    <row r="140" spans="2:65" s="1" customFormat="1" ht="16.5" customHeight="1" x14ac:dyDescent="0.3">
      <c r="B140" s="145"/>
      <c r="C140" s="156" t="s">
        <v>245</v>
      </c>
      <c r="D140" s="156" t="s">
        <v>214</v>
      </c>
      <c r="E140" s="157" t="s">
        <v>1911</v>
      </c>
      <c r="F140" s="236" t="s">
        <v>1912</v>
      </c>
      <c r="G140" s="236"/>
      <c r="H140" s="236"/>
      <c r="I140" s="236"/>
      <c r="J140" s="158" t="s">
        <v>372</v>
      </c>
      <c r="K140" s="159">
        <v>1</v>
      </c>
      <c r="L140" s="237"/>
      <c r="M140" s="237"/>
      <c r="N140" s="238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1337</v>
      </c>
      <c r="AT140" s="19" t="s">
        <v>214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337</v>
      </c>
      <c r="BM140" s="19" t="s">
        <v>1913</v>
      </c>
    </row>
    <row r="141" spans="2:65" s="1" customFormat="1" ht="16.5" customHeight="1" x14ac:dyDescent="0.3">
      <c r="B141" s="145"/>
      <c r="C141" s="156" t="s">
        <v>284</v>
      </c>
      <c r="D141" s="156" t="s">
        <v>214</v>
      </c>
      <c r="E141" s="157" t="s">
        <v>1914</v>
      </c>
      <c r="F141" s="236" t="s">
        <v>1915</v>
      </c>
      <c r="G141" s="236"/>
      <c r="H141" s="236"/>
      <c r="I141" s="236"/>
      <c r="J141" s="158" t="s">
        <v>372</v>
      </c>
      <c r="K141" s="159">
        <v>1</v>
      </c>
      <c r="L141" s="237"/>
      <c r="M141" s="237"/>
      <c r="N141" s="238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si="0"/>
        <v>0</v>
      </c>
      <c r="X141" s="152">
        <v>0</v>
      </c>
      <c r="Y141" s="152">
        <f t="shared" si="1"/>
        <v>0</v>
      </c>
      <c r="Z141" s="152">
        <v>0</v>
      </c>
      <c r="AA141" s="153">
        <f t="shared" si="2"/>
        <v>0</v>
      </c>
      <c r="AR141" s="19" t="s">
        <v>1337</v>
      </c>
      <c r="AT141" s="19" t="s">
        <v>214</v>
      </c>
      <c r="AU141" s="19" t="s">
        <v>87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337</v>
      </c>
      <c r="BM141" s="19" t="s">
        <v>1916</v>
      </c>
    </row>
    <row r="142" spans="2:65" s="1" customFormat="1" ht="16.5" customHeight="1" x14ac:dyDescent="0.3">
      <c r="B142" s="145"/>
      <c r="C142" s="156" t="s">
        <v>248</v>
      </c>
      <c r="D142" s="156" t="s">
        <v>214</v>
      </c>
      <c r="E142" s="157" t="s">
        <v>1917</v>
      </c>
      <c r="F142" s="236" t="s">
        <v>1918</v>
      </c>
      <c r="G142" s="236"/>
      <c r="H142" s="236"/>
      <c r="I142" s="236"/>
      <c r="J142" s="158" t="s">
        <v>372</v>
      </c>
      <c r="K142" s="159">
        <v>1</v>
      </c>
      <c r="L142" s="237"/>
      <c r="M142" s="237"/>
      <c r="N142" s="238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 t="shared" si="0"/>
        <v>0</v>
      </c>
      <c r="X142" s="152">
        <v>0</v>
      </c>
      <c r="Y142" s="152">
        <f t="shared" si="1"/>
        <v>0</v>
      </c>
      <c r="Z142" s="152">
        <v>0</v>
      </c>
      <c r="AA142" s="153">
        <f t="shared" si="2"/>
        <v>0</v>
      </c>
      <c r="AR142" s="19" t="s">
        <v>1337</v>
      </c>
      <c r="AT142" s="19" t="s">
        <v>214</v>
      </c>
      <c r="AU142" s="19" t="s">
        <v>87</v>
      </c>
      <c r="AY142" s="19" t="s">
        <v>206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87</v>
      </c>
      <c r="BK142" s="155">
        <f t="shared" si="8"/>
        <v>0</v>
      </c>
      <c r="BL142" s="19" t="s">
        <v>337</v>
      </c>
      <c r="BM142" s="19" t="s">
        <v>1919</v>
      </c>
    </row>
    <row r="143" spans="2:65" s="1" customFormat="1" ht="16.5" customHeight="1" x14ac:dyDescent="0.3">
      <c r="B143" s="145"/>
      <c r="C143" s="156" t="s">
        <v>291</v>
      </c>
      <c r="D143" s="156" t="s">
        <v>214</v>
      </c>
      <c r="E143" s="157" t="s">
        <v>1920</v>
      </c>
      <c r="F143" s="236" t="s">
        <v>1921</v>
      </c>
      <c r="G143" s="236"/>
      <c r="H143" s="236"/>
      <c r="I143" s="236"/>
      <c r="J143" s="158" t="s">
        <v>372</v>
      </c>
      <c r="K143" s="159">
        <v>1</v>
      </c>
      <c r="L143" s="237"/>
      <c r="M143" s="237"/>
      <c r="N143" s="238"/>
      <c r="O143" s="235"/>
      <c r="P143" s="235"/>
      <c r="Q143" s="235"/>
      <c r="R143" s="150"/>
      <c r="T143" s="151" t="s">
        <v>5</v>
      </c>
      <c r="U143" s="41" t="s">
        <v>43</v>
      </c>
      <c r="V143" s="152">
        <v>0</v>
      </c>
      <c r="W143" s="152">
        <f t="shared" si="0"/>
        <v>0</v>
      </c>
      <c r="X143" s="152">
        <v>0</v>
      </c>
      <c r="Y143" s="152">
        <f t="shared" si="1"/>
        <v>0</v>
      </c>
      <c r="Z143" s="152">
        <v>0</v>
      </c>
      <c r="AA143" s="153">
        <f t="shared" si="2"/>
        <v>0</v>
      </c>
      <c r="AR143" s="19" t="s">
        <v>1337</v>
      </c>
      <c r="AT143" s="19" t="s">
        <v>214</v>
      </c>
      <c r="AU143" s="19" t="s">
        <v>87</v>
      </c>
      <c r="AY143" s="19" t="s">
        <v>206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87</v>
      </c>
      <c r="BK143" s="155">
        <f t="shared" si="8"/>
        <v>0</v>
      </c>
      <c r="BL143" s="19" t="s">
        <v>337</v>
      </c>
      <c r="BM143" s="19" t="s">
        <v>1922</v>
      </c>
    </row>
    <row r="144" spans="2:65" s="1" customFormat="1" ht="25.5" customHeight="1" x14ac:dyDescent="0.3">
      <c r="B144" s="145"/>
      <c r="C144" s="156" t="s">
        <v>252</v>
      </c>
      <c r="D144" s="156" t="s">
        <v>214</v>
      </c>
      <c r="E144" s="157" t="s">
        <v>1923</v>
      </c>
      <c r="F144" s="236" t="s">
        <v>1924</v>
      </c>
      <c r="G144" s="236"/>
      <c r="H144" s="236"/>
      <c r="I144" s="236"/>
      <c r="J144" s="158" t="s">
        <v>372</v>
      </c>
      <c r="K144" s="159">
        <v>1</v>
      </c>
      <c r="L144" s="237"/>
      <c r="M144" s="237"/>
      <c r="N144" s="238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 t="shared" si="0"/>
        <v>0</v>
      </c>
      <c r="X144" s="152">
        <v>0</v>
      </c>
      <c r="Y144" s="152">
        <f t="shared" si="1"/>
        <v>0</v>
      </c>
      <c r="Z144" s="152">
        <v>0</v>
      </c>
      <c r="AA144" s="153">
        <f t="shared" si="2"/>
        <v>0</v>
      </c>
      <c r="AR144" s="19" t="s">
        <v>1337</v>
      </c>
      <c r="AT144" s="19" t="s">
        <v>214</v>
      </c>
      <c r="AU144" s="19" t="s">
        <v>87</v>
      </c>
      <c r="AY144" s="19" t="s">
        <v>206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87</v>
      </c>
      <c r="BK144" s="155">
        <f t="shared" si="8"/>
        <v>0</v>
      </c>
      <c r="BL144" s="19" t="s">
        <v>337</v>
      </c>
      <c r="BM144" s="19" t="s">
        <v>1925</v>
      </c>
    </row>
    <row r="145" spans="2:65" s="1" customFormat="1" ht="16.5" customHeight="1" x14ac:dyDescent="0.3">
      <c r="B145" s="145"/>
      <c r="C145" s="156" t="s">
        <v>298</v>
      </c>
      <c r="D145" s="156" t="s">
        <v>214</v>
      </c>
      <c r="E145" s="157" t="s">
        <v>1926</v>
      </c>
      <c r="F145" s="236" t="s">
        <v>1927</v>
      </c>
      <c r="G145" s="236"/>
      <c r="H145" s="236"/>
      <c r="I145" s="236"/>
      <c r="J145" s="158" t="s">
        <v>372</v>
      </c>
      <c r="K145" s="159">
        <v>1</v>
      </c>
      <c r="L145" s="237"/>
      <c r="M145" s="237"/>
      <c r="N145" s="238"/>
      <c r="O145" s="235"/>
      <c r="P145" s="235"/>
      <c r="Q145" s="235"/>
      <c r="R145" s="150"/>
      <c r="T145" s="151" t="s">
        <v>5</v>
      </c>
      <c r="U145" s="41" t="s">
        <v>43</v>
      </c>
      <c r="V145" s="152">
        <v>0</v>
      </c>
      <c r="W145" s="152">
        <f t="shared" si="0"/>
        <v>0</v>
      </c>
      <c r="X145" s="152">
        <v>0</v>
      </c>
      <c r="Y145" s="152">
        <f t="shared" si="1"/>
        <v>0</v>
      </c>
      <c r="Z145" s="152">
        <v>0</v>
      </c>
      <c r="AA145" s="153">
        <f t="shared" si="2"/>
        <v>0</v>
      </c>
      <c r="AR145" s="19" t="s">
        <v>1337</v>
      </c>
      <c r="AT145" s="19" t="s">
        <v>214</v>
      </c>
      <c r="AU145" s="19" t="s">
        <v>87</v>
      </c>
      <c r="AY145" s="19" t="s">
        <v>206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9" t="s">
        <v>87</v>
      </c>
      <c r="BK145" s="155">
        <f t="shared" si="8"/>
        <v>0</v>
      </c>
      <c r="BL145" s="19" t="s">
        <v>337</v>
      </c>
      <c r="BM145" s="19" t="s">
        <v>1928</v>
      </c>
    </row>
    <row r="146" spans="2:65" s="1" customFormat="1" ht="16.5" customHeight="1" x14ac:dyDescent="0.3">
      <c r="B146" s="145"/>
      <c r="C146" s="156" t="s">
        <v>255</v>
      </c>
      <c r="D146" s="156" t="s">
        <v>214</v>
      </c>
      <c r="E146" s="157" t="s">
        <v>1929</v>
      </c>
      <c r="F146" s="236" t="s">
        <v>1930</v>
      </c>
      <c r="G146" s="236"/>
      <c r="H146" s="236"/>
      <c r="I146" s="236"/>
      <c r="J146" s="158" t="s">
        <v>372</v>
      </c>
      <c r="K146" s="159">
        <v>1</v>
      </c>
      <c r="L146" s="237"/>
      <c r="M146" s="237"/>
      <c r="N146" s="238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si="0"/>
        <v>0</v>
      </c>
      <c r="X146" s="152">
        <v>0</v>
      </c>
      <c r="Y146" s="152">
        <f t="shared" si="1"/>
        <v>0</v>
      </c>
      <c r="Z146" s="152">
        <v>0</v>
      </c>
      <c r="AA146" s="153">
        <f t="shared" si="2"/>
        <v>0</v>
      </c>
      <c r="AR146" s="19" t="s">
        <v>1337</v>
      </c>
      <c r="AT146" s="19" t="s">
        <v>214</v>
      </c>
      <c r="AU146" s="19" t="s">
        <v>87</v>
      </c>
      <c r="AY146" s="19" t="s">
        <v>206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9" t="s">
        <v>87</v>
      </c>
      <c r="BK146" s="155">
        <f t="shared" si="8"/>
        <v>0</v>
      </c>
      <c r="BL146" s="19" t="s">
        <v>337</v>
      </c>
      <c r="BM146" s="19" t="s">
        <v>1931</v>
      </c>
    </row>
    <row r="147" spans="2:65" s="1" customFormat="1" ht="16.5" customHeight="1" x14ac:dyDescent="0.3">
      <c r="B147" s="145"/>
      <c r="C147" s="156" t="s">
        <v>305</v>
      </c>
      <c r="D147" s="156" t="s">
        <v>214</v>
      </c>
      <c r="E147" s="157" t="s">
        <v>1932</v>
      </c>
      <c r="F147" s="236" t="s">
        <v>1933</v>
      </c>
      <c r="G147" s="236"/>
      <c r="H147" s="236"/>
      <c r="I147" s="236"/>
      <c r="J147" s="158" t="s">
        <v>372</v>
      </c>
      <c r="K147" s="159">
        <v>1</v>
      </c>
      <c r="L147" s="237"/>
      <c r="M147" s="237"/>
      <c r="N147" s="238"/>
      <c r="O147" s="235"/>
      <c r="P147" s="235"/>
      <c r="Q147" s="235"/>
      <c r="R147" s="150"/>
      <c r="T147" s="151" t="s">
        <v>5</v>
      </c>
      <c r="U147" s="41" t="s">
        <v>43</v>
      </c>
      <c r="V147" s="152">
        <v>0</v>
      </c>
      <c r="W147" s="152">
        <f t="shared" si="0"/>
        <v>0</v>
      </c>
      <c r="X147" s="152">
        <v>0</v>
      </c>
      <c r="Y147" s="152">
        <f t="shared" si="1"/>
        <v>0</v>
      </c>
      <c r="Z147" s="152">
        <v>0</v>
      </c>
      <c r="AA147" s="153">
        <f t="shared" si="2"/>
        <v>0</v>
      </c>
      <c r="AR147" s="19" t="s">
        <v>1337</v>
      </c>
      <c r="AT147" s="19" t="s">
        <v>214</v>
      </c>
      <c r="AU147" s="19" t="s">
        <v>87</v>
      </c>
      <c r="AY147" s="19" t="s">
        <v>206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9" t="s">
        <v>87</v>
      </c>
      <c r="BK147" s="155">
        <f t="shared" si="8"/>
        <v>0</v>
      </c>
      <c r="BL147" s="19" t="s">
        <v>337</v>
      </c>
      <c r="BM147" s="19" t="s">
        <v>1934</v>
      </c>
    </row>
    <row r="148" spans="2:65" s="1" customFormat="1" ht="25.5" customHeight="1" x14ac:dyDescent="0.3">
      <c r="B148" s="145"/>
      <c r="C148" s="156" t="s">
        <v>259</v>
      </c>
      <c r="D148" s="156" t="s">
        <v>214</v>
      </c>
      <c r="E148" s="157" t="s">
        <v>1497</v>
      </c>
      <c r="F148" s="236" t="s">
        <v>1935</v>
      </c>
      <c r="G148" s="236"/>
      <c r="H148" s="236"/>
      <c r="I148" s="236"/>
      <c r="J148" s="158" t="s">
        <v>372</v>
      </c>
      <c r="K148" s="159">
        <v>1</v>
      </c>
      <c r="L148" s="237"/>
      <c r="M148" s="237"/>
      <c r="N148" s="238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0"/>
        <v>0</v>
      </c>
      <c r="X148" s="152">
        <v>0</v>
      </c>
      <c r="Y148" s="152">
        <f t="shared" si="1"/>
        <v>0</v>
      </c>
      <c r="Z148" s="152">
        <v>0</v>
      </c>
      <c r="AA148" s="153">
        <f t="shared" si="2"/>
        <v>0</v>
      </c>
      <c r="AR148" s="19" t="s">
        <v>1337</v>
      </c>
      <c r="AT148" s="19" t="s">
        <v>214</v>
      </c>
      <c r="AU148" s="19" t="s">
        <v>87</v>
      </c>
      <c r="AY148" s="19" t="s">
        <v>206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9" t="s">
        <v>87</v>
      </c>
      <c r="BK148" s="155">
        <f t="shared" si="8"/>
        <v>0</v>
      </c>
      <c r="BL148" s="19" t="s">
        <v>337</v>
      </c>
      <c r="BM148" s="19" t="s">
        <v>1936</v>
      </c>
    </row>
    <row r="149" spans="2:65" s="1" customFormat="1" ht="25.5" customHeight="1" x14ac:dyDescent="0.3">
      <c r="B149" s="145"/>
      <c r="C149" s="156" t="s">
        <v>312</v>
      </c>
      <c r="D149" s="156" t="s">
        <v>214</v>
      </c>
      <c r="E149" s="157" t="s">
        <v>1937</v>
      </c>
      <c r="F149" s="236" t="s">
        <v>1938</v>
      </c>
      <c r="G149" s="236"/>
      <c r="H149" s="236"/>
      <c r="I149" s="236"/>
      <c r="J149" s="158" t="s">
        <v>372</v>
      </c>
      <c r="K149" s="159">
        <v>1</v>
      </c>
      <c r="L149" s="237"/>
      <c r="M149" s="237"/>
      <c r="N149" s="238"/>
      <c r="O149" s="235"/>
      <c r="P149" s="235"/>
      <c r="Q149" s="235"/>
      <c r="R149" s="150"/>
      <c r="T149" s="151" t="s">
        <v>5</v>
      </c>
      <c r="U149" s="41" t="s">
        <v>43</v>
      </c>
      <c r="V149" s="152">
        <v>0</v>
      </c>
      <c r="W149" s="152">
        <f t="shared" si="0"/>
        <v>0</v>
      </c>
      <c r="X149" s="152">
        <v>0</v>
      </c>
      <c r="Y149" s="152">
        <f t="shared" si="1"/>
        <v>0</v>
      </c>
      <c r="Z149" s="152">
        <v>0</v>
      </c>
      <c r="AA149" s="153">
        <f t="shared" si="2"/>
        <v>0</v>
      </c>
      <c r="AR149" s="19" t="s">
        <v>1337</v>
      </c>
      <c r="AT149" s="19" t="s">
        <v>214</v>
      </c>
      <c r="AU149" s="19" t="s">
        <v>87</v>
      </c>
      <c r="AY149" s="19" t="s">
        <v>206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9" t="s">
        <v>87</v>
      </c>
      <c r="BK149" s="155">
        <f t="shared" si="8"/>
        <v>0</v>
      </c>
      <c r="BL149" s="19" t="s">
        <v>337</v>
      </c>
      <c r="BM149" s="19" t="s">
        <v>1939</v>
      </c>
    </row>
    <row r="150" spans="2:65" s="1" customFormat="1" ht="16.5" customHeight="1" x14ac:dyDescent="0.3">
      <c r="B150" s="145"/>
      <c r="C150" s="156" t="s">
        <v>262</v>
      </c>
      <c r="D150" s="156" t="s">
        <v>214</v>
      </c>
      <c r="E150" s="157" t="s">
        <v>1940</v>
      </c>
      <c r="F150" s="236" t="s">
        <v>1941</v>
      </c>
      <c r="G150" s="236"/>
      <c r="H150" s="236"/>
      <c r="I150" s="236"/>
      <c r="J150" s="158" t="s">
        <v>372</v>
      </c>
      <c r="K150" s="159">
        <v>1</v>
      </c>
      <c r="L150" s="237"/>
      <c r="M150" s="237"/>
      <c r="N150" s="238"/>
      <c r="O150" s="235"/>
      <c r="P150" s="235"/>
      <c r="Q150" s="235"/>
      <c r="R150" s="150"/>
      <c r="T150" s="151" t="s">
        <v>5</v>
      </c>
      <c r="U150" s="41" t="s">
        <v>43</v>
      </c>
      <c r="V150" s="152">
        <v>0</v>
      </c>
      <c r="W150" s="152">
        <f t="shared" si="0"/>
        <v>0</v>
      </c>
      <c r="X150" s="152">
        <v>0</v>
      </c>
      <c r="Y150" s="152">
        <f t="shared" si="1"/>
        <v>0</v>
      </c>
      <c r="Z150" s="152">
        <v>0</v>
      </c>
      <c r="AA150" s="153">
        <f t="shared" si="2"/>
        <v>0</v>
      </c>
      <c r="AR150" s="19" t="s">
        <v>1337</v>
      </c>
      <c r="AT150" s="19" t="s">
        <v>214</v>
      </c>
      <c r="AU150" s="19" t="s">
        <v>87</v>
      </c>
      <c r="AY150" s="19" t="s">
        <v>206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9" t="s">
        <v>87</v>
      </c>
      <c r="BK150" s="155">
        <f t="shared" si="8"/>
        <v>0</v>
      </c>
      <c r="BL150" s="19" t="s">
        <v>337</v>
      </c>
      <c r="BM150" s="19" t="s">
        <v>1942</v>
      </c>
    </row>
    <row r="151" spans="2:65" s="10" customFormat="1" ht="29.85" customHeight="1" x14ac:dyDescent="0.3">
      <c r="B151" s="134"/>
      <c r="C151" s="135"/>
      <c r="D151" s="144" t="s">
        <v>1847</v>
      </c>
      <c r="E151" s="144"/>
      <c r="F151" s="144"/>
      <c r="G151" s="144"/>
      <c r="H151" s="144"/>
      <c r="I151" s="144"/>
      <c r="J151" s="144"/>
      <c r="K151" s="144"/>
      <c r="L151" s="144"/>
      <c r="M151" s="144"/>
      <c r="N151" s="240"/>
      <c r="O151" s="239"/>
      <c r="P151" s="239"/>
      <c r="Q151" s="239"/>
      <c r="R151" s="137"/>
      <c r="T151" s="138"/>
      <c r="U151" s="135"/>
      <c r="V151" s="135"/>
      <c r="W151" s="139">
        <f>SUM(W152:W167)</f>
        <v>0</v>
      </c>
      <c r="X151" s="135"/>
      <c r="Y151" s="139">
        <f>SUM(Y152:Y167)</f>
        <v>0</v>
      </c>
      <c r="Z151" s="135"/>
      <c r="AA151" s="140">
        <f>SUM(AA152:AA167)</f>
        <v>0</v>
      </c>
      <c r="AR151" s="141" t="s">
        <v>91</v>
      </c>
      <c r="AT151" s="142" t="s">
        <v>75</v>
      </c>
      <c r="AU151" s="142" t="s">
        <v>83</v>
      </c>
      <c r="AY151" s="141" t="s">
        <v>206</v>
      </c>
      <c r="BK151" s="143">
        <f>SUM(BK152:BK167)</f>
        <v>0</v>
      </c>
    </row>
    <row r="152" spans="2:65" s="1" customFormat="1" ht="16.5" customHeight="1" x14ac:dyDescent="0.3">
      <c r="B152" s="145"/>
      <c r="C152" s="156" t="s">
        <v>319</v>
      </c>
      <c r="D152" s="156" t="s">
        <v>214</v>
      </c>
      <c r="E152" s="157" t="s">
        <v>1943</v>
      </c>
      <c r="F152" s="236" t="s">
        <v>1944</v>
      </c>
      <c r="G152" s="236"/>
      <c r="H152" s="236"/>
      <c r="I152" s="236"/>
      <c r="J152" s="158" t="s">
        <v>372</v>
      </c>
      <c r="K152" s="159">
        <v>1</v>
      </c>
      <c r="L152" s="237"/>
      <c r="M152" s="237"/>
      <c r="N152" s="238"/>
      <c r="O152" s="235"/>
      <c r="P152" s="235"/>
      <c r="Q152" s="235"/>
      <c r="R152" s="150"/>
      <c r="T152" s="151" t="s">
        <v>5</v>
      </c>
      <c r="U152" s="41" t="s">
        <v>43</v>
      </c>
      <c r="V152" s="152">
        <v>0</v>
      </c>
      <c r="W152" s="152">
        <f t="shared" ref="W152:W167" si="9">V152*K152</f>
        <v>0</v>
      </c>
      <c r="X152" s="152">
        <v>0</v>
      </c>
      <c r="Y152" s="152">
        <f t="shared" ref="Y152:Y167" si="10">X152*K152</f>
        <v>0</v>
      </c>
      <c r="Z152" s="152">
        <v>0</v>
      </c>
      <c r="AA152" s="153">
        <f t="shared" ref="AA152:AA167" si="11">Z152*K152</f>
        <v>0</v>
      </c>
      <c r="AR152" s="19" t="s">
        <v>1337</v>
      </c>
      <c r="AT152" s="19" t="s">
        <v>214</v>
      </c>
      <c r="AU152" s="19" t="s">
        <v>87</v>
      </c>
      <c r="AY152" s="19" t="s">
        <v>206</v>
      </c>
      <c r="BE152" s="154">
        <f t="shared" ref="BE152:BE167" si="12">IF(U152="základná",N152,0)</f>
        <v>0</v>
      </c>
      <c r="BF152" s="154">
        <f t="shared" ref="BF152:BF167" si="13">IF(U152="znížená",N152,0)</f>
        <v>0</v>
      </c>
      <c r="BG152" s="154">
        <f t="shared" ref="BG152:BG167" si="14">IF(U152="zákl. prenesená",N152,0)</f>
        <v>0</v>
      </c>
      <c r="BH152" s="154">
        <f t="shared" ref="BH152:BH167" si="15">IF(U152="zníž. prenesená",N152,0)</f>
        <v>0</v>
      </c>
      <c r="BI152" s="154">
        <f t="shared" ref="BI152:BI167" si="16">IF(U152="nulová",N152,0)</f>
        <v>0</v>
      </c>
      <c r="BJ152" s="19" t="s">
        <v>87</v>
      </c>
      <c r="BK152" s="155">
        <f t="shared" ref="BK152:BK167" si="17">ROUND(L152*K152,3)</f>
        <v>0</v>
      </c>
      <c r="BL152" s="19" t="s">
        <v>337</v>
      </c>
      <c r="BM152" s="19" t="s">
        <v>1945</v>
      </c>
    </row>
    <row r="153" spans="2:65" s="1" customFormat="1" ht="16.5" customHeight="1" x14ac:dyDescent="0.3">
      <c r="B153" s="145"/>
      <c r="C153" s="146" t="s">
        <v>266</v>
      </c>
      <c r="D153" s="146" t="s">
        <v>207</v>
      </c>
      <c r="E153" s="147" t="s">
        <v>1946</v>
      </c>
      <c r="F153" s="233" t="s">
        <v>1947</v>
      </c>
      <c r="G153" s="233"/>
      <c r="H153" s="233"/>
      <c r="I153" s="233"/>
      <c r="J153" s="148" t="s">
        <v>372</v>
      </c>
      <c r="K153" s="149">
        <v>1</v>
      </c>
      <c r="L153" s="234"/>
      <c r="M153" s="234"/>
      <c r="N153" s="235"/>
      <c r="O153" s="235"/>
      <c r="P153" s="235"/>
      <c r="Q153" s="235"/>
      <c r="R153" s="150"/>
      <c r="T153" s="151" t="s">
        <v>5</v>
      </c>
      <c r="U153" s="41" t="s">
        <v>43</v>
      </c>
      <c r="V153" s="152">
        <v>0</v>
      </c>
      <c r="W153" s="152">
        <f t="shared" si="9"/>
        <v>0</v>
      </c>
      <c r="X153" s="152">
        <v>0</v>
      </c>
      <c r="Y153" s="152">
        <f t="shared" si="10"/>
        <v>0</v>
      </c>
      <c r="Z153" s="152">
        <v>0</v>
      </c>
      <c r="AA153" s="153">
        <f t="shared" si="11"/>
        <v>0</v>
      </c>
      <c r="AR153" s="19" t="s">
        <v>337</v>
      </c>
      <c r="AT153" s="19" t="s">
        <v>207</v>
      </c>
      <c r="AU153" s="19" t="s">
        <v>87</v>
      </c>
      <c r="AY153" s="19" t="s">
        <v>206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9" t="s">
        <v>87</v>
      </c>
      <c r="BK153" s="155">
        <f t="shared" si="17"/>
        <v>0</v>
      </c>
      <c r="BL153" s="19" t="s">
        <v>337</v>
      </c>
      <c r="BM153" s="19" t="s">
        <v>1948</v>
      </c>
    </row>
    <row r="154" spans="2:65" s="1" customFormat="1" ht="25.5" customHeight="1" x14ac:dyDescent="0.3">
      <c r="B154" s="145"/>
      <c r="C154" s="156" t="s">
        <v>326</v>
      </c>
      <c r="D154" s="156" t="s">
        <v>214</v>
      </c>
      <c r="E154" s="157" t="s">
        <v>1949</v>
      </c>
      <c r="F154" s="236" t="s">
        <v>1950</v>
      </c>
      <c r="G154" s="236"/>
      <c r="H154" s="236"/>
      <c r="I154" s="236"/>
      <c r="J154" s="158" t="s">
        <v>372</v>
      </c>
      <c r="K154" s="159">
        <v>1</v>
      </c>
      <c r="L154" s="237"/>
      <c r="M154" s="237"/>
      <c r="N154" s="238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9"/>
        <v>0</v>
      </c>
      <c r="X154" s="152">
        <v>0</v>
      </c>
      <c r="Y154" s="152">
        <f t="shared" si="10"/>
        <v>0</v>
      </c>
      <c r="Z154" s="152">
        <v>0</v>
      </c>
      <c r="AA154" s="153">
        <f t="shared" si="11"/>
        <v>0</v>
      </c>
      <c r="AR154" s="19" t="s">
        <v>1337</v>
      </c>
      <c r="AT154" s="19" t="s">
        <v>214</v>
      </c>
      <c r="AU154" s="19" t="s">
        <v>87</v>
      </c>
      <c r="AY154" s="19" t="s">
        <v>206</v>
      </c>
      <c r="BE154" s="154">
        <f t="shared" si="12"/>
        <v>0</v>
      </c>
      <c r="BF154" s="154">
        <f t="shared" si="13"/>
        <v>0</v>
      </c>
      <c r="BG154" s="154">
        <f t="shared" si="14"/>
        <v>0</v>
      </c>
      <c r="BH154" s="154">
        <f t="shared" si="15"/>
        <v>0</v>
      </c>
      <c r="BI154" s="154">
        <f t="shared" si="16"/>
        <v>0</v>
      </c>
      <c r="BJ154" s="19" t="s">
        <v>87</v>
      </c>
      <c r="BK154" s="155">
        <f t="shared" si="17"/>
        <v>0</v>
      </c>
      <c r="BL154" s="19" t="s">
        <v>337</v>
      </c>
      <c r="BM154" s="19" t="s">
        <v>1951</v>
      </c>
    </row>
    <row r="155" spans="2:65" s="1" customFormat="1" ht="16.5" customHeight="1" x14ac:dyDescent="0.3">
      <c r="B155" s="145"/>
      <c r="C155" s="156" t="s">
        <v>269</v>
      </c>
      <c r="D155" s="156" t="s">
        <v>214</v>
      </c>
      <c r="E155" s="157" t="s">
        <v>1952</v>
      </c>
      <c r="F155" s="236" t="s">
        <v>1953</v>
      </c>
      <c r="G155" s="236"/>
      <c r="H155" s="236"/>
      <c r="I155" s="236"/>
      <c r="J155" s="158" t="s">
        <v>372</v>
      </c>
      <c r="K155" s="159">
        <v>1</v>
      </c>
      <c r="L155" s="237"/>
      <c r="M155" s="237"/>
      <c r="N155" s="238"/>
      <c r="O155" s="235"/>
      <c r="P155" s="235"/>
      <c r="Q155" s="235"/>
      <c r="R155" s="150"/>
      <c r="T155" s="151" t="s">
        <v>5</v>
      </c>
      <c r="U155" s="41" t="s">
        <v>43</v>
      </c>
      <c r="V155" s="152">
        <v>0</v>
      </c>
      <c r="W155" s="152">
        <f t="shared" si="9"/>
        <v>0</v>
      </c>
      <c r="X155" s="152">
        <v>0</v>
      </c>
      <c r="Y155" s="152">
        <f t="shared" si="10"/>
        <v>0</v>
      </c>
      <c r="Z155" s="152">
        <v>0</v>
      </c>
      <c r="AA155" s="153">
        <f t="shared" si="11"/>
        <v>0</v>
      </c>
      <c r="AR155" s="19" t="s">
        <v>1337</v>
      </c>
      <c r="AT155" s="19" t="s">
        <v>214</v>
      </c>
      <c r="AU155" s="19" t="s">
        <v>87</v>
      </c>
      <c r="AY155" s="19" t="s">
        <v>206</v>
      </c>
      <c r="BE155" s="154">
        <f t="shared" si="12"/>
        <v>0</v>
      </c>
      <c r="BF155" s="154">
        <f t="shared" si="13"/>
        <v>0</v>
      </c>
      <c r="BG155" s="154">
        <f t="shared" si="14"/>
        <v>0</v>
      </c>
      <c r="BH155" s="154">
        <f t="shared" si="15"/>
        <v>0</v>
      </c>
      <c r="BI155" s="154">
        <f t="shared" si="16"/>
        <v>0</v>
      </c>
      <c r="BJ155" s="19" t="s">
        <v>87</v>
      </c>
      <c r="BK155" s="155">
        <f t="shared" si="17"/>
        <v>0</v>
      </c>
      <c r="BL155" s="19" t="s">
        <v>337</v>
      </c>
      <c r="BM155" s="19" t="s">
        <v>1954</v>
      </c>
    </row>
    <row r="156" spans="2:65" s="1" customFormat="1" ht="25.5" customHeight="1" x14ac:dyDescent="0.3">
      <c r="B156" s="145"/>
      <c r="C156" s="156" t="s">
        <v>334</v>
      </c>
      <c r="D156" s="156" t="s">
        <v>214</v>
      </c>
      <c r="E156" s="157" t="s">
        <v>1955</v>
      </c>
      <c r="F156" s="236" t="s">
        <v>1956</v>
      </c>
      <c r="G156" s="236"/>
      <c r="H156" s="236"/>
      <c r="I156" s="236"/>
      <c r="J156" s="158" t="s">
        <v>372</v>
      </c>
      <c r="K156" s="159">
        <v>1</v>
      </c>
      <c r="L156" s="237"/>
      <c r="M156" s="237"/>
      <c r="N156" s="238"/>
      <c r="O156" s="235"/>
      <c r="P156" s="235"/>
      <c r="Q156" s="235"/>
      <c r="R156" s="150"/>
      <c r="T156" s="151" t="s">
        <v>5</v>
      </c>
      <c r="U156" s="41" t="s">
        <v>43</v>
      </c>
      <c r="V156" s="152">
        <v>0</v>
      </c>
      <c r="W156" s="152">
        <f t="shared" si="9"/>
        <v>0</v>
      </c>
      <c r="X156" s="152">
        <v>0</v>
      </c>
      <c r="Y156" s="152">
        <f t="shared" si="10"/>
        <v>0</v>
      </c>
      <c r="Z156" s="152">
        <v>0</v>
      </c>
      <c r="AA156" s="153">
        <f t="shared" si="11"/>
        <v>0</v>
      </c>
      <c r="AR156" s="19" t="s">
        <v>1337</v>
      </c>
      <c r="AT156" s="19" t="s">
        <v>214</v>
      </c>
      <c r="AU156" s="19" t="s">
        <v>87</v>
      </c>
      <c r="AY156" s="19" t="s">
        <v>206</v>
      </c>
      <c r="BE156" s="154">
        <f t="shared" si="12"/>
        <v>0</v>
      </c>
      <c r="BF156" s="154">
        <f t="shared" si="13"/>
        <v>0</v>
      </c>
      <c r="BG156" s="154">
        <f t="shared" si="14"/>
        <v>0</v>
      </c>
      <c r="BH156" s="154">
        <f t="shared" si="15"/>
        <v>0</v>
      </c>
      <c r="BI156" s="154">
        <f t="shared" si="16"/>
        <v>0</v>
      </c>
      <c r="BJ156" s="19" t="s">
        <v>87</v>
      </c>
      <c r="BK156" s="155">
        <f t="shared" si="17"/>
        <v>0</v>
      </c>
      <c r="BL156" s="19" t="s">
        <v>337</v>
      </c>
      <c r="BM156" s="19" t="s">
        <v>1957</v>
      </c>
    </row>
    <row r="157" spans="2:65" s="1" customFormat="1" ht="25.5" customHeight="1" x14ac:dyDescent="0.3">
      <c r="B157" s="145"/>
      <c r="C157" s="156" t="s">
        <v>273</v>
      </c>
      <c r="D157" s="156" t="s">
        <v>214</v>
      </c>
      <c r="E157" s="157" t="s">
        <v>1958</v>
      </c>
      <c r="F157" s="236" t="s">
        <v>1959</v>
      </c>
      <c r="G157" s="236"/>
      <c r="H157" s="236"/>
      <c r="I157" s="236"/>
      <c r="J157" s="158" t="s">
        <v>372</v>
      </c>
      <c r="K157" s="159">
        <v>1</v>
      </c>
      <c r="L157" s="237"/>
      <c r="M157" s="237"/>
      <c r="N157" s="238"/>
      <c r="O157" s="235"/>
      <c r="P157" s="235"/>
      <c r="Q157" s="235"/>
      <c r="R157" s="150"/>
      <c r="T157" s="151" t="s">
        <v>5</v>
      </c>
      <c r="U157" s="41" t="s">
        <v>43</v>
      </c>
      <c r="V157" s="152">
        <v>0</v>
      </c>
      <c r="W157" s="152">
        <f t="shared" si="9"/>
        <v>0</v>
      </c>
      <c r="X157" s="152">
        <v>0</v>
      </c>
      <c r="Y157" s="152">
        <f t="shared" si="10"/>
        <v>0</v>
      </c>
      <c r="Z157" s="152">
        <v>0</v>
      </c>
      <c r="AA157" s="153">
        <f t="shared" si="11"/>
        <v>0</v>
      </c>
      <c r="AR157" s="19" t="s">
        <v>1337</v>
      </c>
      <c r="AT157" s="19" t="s">
        <v>214</v>
      </c>
      <c r="AU157" s="19" t="s">
        <v>87</v>
      </c>
      <c r="AY157" s="19" t="s">
        <v>206</v>
      </c>
      <c r="BE157" s="154">
        <f t="shared" si="12"/>
        <v>0</v>
      </c>
      <c r="BF157" s="154">
        <f t="shared" si="13"/>
        <v>0</v>
      </c>
      <c r="BG157" s="154">
        <f t="shared" si="14"/>
        <v>0</v>
      </c>
      <c r="BH157" s="154">
        <f t="shared" si="15"/>
        <v>0</v>
      </c>
      <c r="BI157" s="154">
        <f t="shared" si="16"/>
        <v>0</v>
      </c>
      <c r="BJ157" s="19" t="s">
        <v>87</v>
      </c>
      <c r="BK157" s="155">
        <f t="shared" si="17"/>
        <v>0</v>
      </c>
      <c r="BL157" s="19" t="s">
        <v>337</v>
      </c>
      <c r="BM157" s="19" t="s">
        <v>1960</v>
      </c>
    </row>
    <row r="158" spans="2:65" s="1" customFormat="1" ht="16.5" customHeight="1" x14ac:dyDescent="0.3">
      <c r="B158" s="145"/>
      <c r="C158" s="156" t="s">
        <v>341</v>
      </c>
      <c r="D158" s="156" t="s">
        <v>214</v>
      </c>
      <c r="E158" s="157" t="s">
        <v>1961</v>
      </c>
      <c r="F158" s="236" t="s">
        <v>1962</v>
      </c>
      <c r="G158" s="236"/>
      <c r="H158" s="236"/>
      <c r="I158" s="236"/>
      <c r="J158" s="158" t="s">
        <v>372</v>
      </c>
      <c r="K158" s="159">
        <v>1</v>
      </c>
      <c r="L158" s="237"/>
      <c r="M158" s="237"/>
      <c r="N158" s="238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 t="shared" si="9"/>
        <v>0</v>
      </c>
      <c r="X158" s="152">
        <v>0</v>
      </c>
      <c r="Y158" s="152">
        <f t="shared" si="10"/>
        <v>0</v>
      </c>
      <c r="Z158" s="152">
        <v>0</v>
      </c>
      <c r="AA158" s="153">
        <f t="shared" si="11"/>
        <v>0</v>
      </c>
      <c r="AR158" s="19" t="s">
        <v>1337</v>
      </c>
      <c r="AT158" s="19" t="s">
        <v>214</v>
      </c>
      <c r="AU158" s="19" t="s">
        <v>87</v>
      </c>
      <c r="AY158" s="19" t="s">
        <v>206</v>
      </c>
      <c r="BE158" s="154">
        <f t="shared" si="12"/>
        <v>0</v>
      </c>
      <c r="BF158" s="154">
        <f t="shared" si="13"/>
        <v>0</v>
      </c>
      <c r="BG158" s="154">
        <f t="shared" si="14"/>
        <v>0</v>
      </c>
      <c r="BH158" s="154">
        <f t="shared" si="15"/>
        <v>0</v>
      </c>
      <c r="BI158" s="154">
        <f t="shared" si="16"/>
        <v>0</v>
      </c>
      <c r="BJ158" s="19" t="s">
        <v>87</v>
      </c>
      <c r="BK158" s="155">
        <f t="shared" si="17"/>
        <v>0</v>
      </c>
      <c r="BL158" s="19" t="s">
        <v>337</v>
      </c>
      <c r="BM158" s="19" t="s">
        <v>1963</v>
      </c>
    </row>
    <row r="159" spans="2:65" s="1" customFormat="1" ht="16.5" customHeight="1" x14ac:dyDescent="0.3">
      <c r="B159" s="145"/>
      <c r="C159" s="156" t="s">
        <v>276</v>
      </c>
      <c r="D159" s="156" t="s">
        <v>214</v>
      </c>
      <c r="E159" s="157" t="s">
        <v>1964</v>
      </c>
      <c r="F159" s="236" t="s">
        <v>1965</v>
      </c>
      <c r="G159" s="236"/>
      <c r="H159" s="236"/>
      <c r="I159" s="236"/>
      <c r="J159" s="158" t="s">
        <v>372</v>
      </c>
      <c r="K159" s="159">
        <v>1</v>
      </c>
      <c r="L159" s="237"/>
      <c r="M159" s="237"/>
      <c r="N159" s="238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 t="shared" si="9"/>
        <v>0</v>
      </c>
      <c r="X159" s="152">
        <v>0</v>
      </c>
      <c r="Y159" s="152">
        <f t="shared" si="10"/>
        <v>0</v>
      </c>
      <c r="Z159" s="152">
        <v>0</v>
      </c>
      <c r="AA159" s="153">
        <f t="shared" si="11"/>
        <v>0</v>
      </c>
      <c r="AR159" s="19" t="s">
        <v>1337</v>
      </c>
      <c r="AT159" s="19" t="s">
        <v>214</v>
      </c>
      <c r="AU159" s="19" t="s">
        <v>87</v>
      </c>
      <c r="AY159" s="19" t="s">
        <v>206</v>
      </c>
      <c r="BE159" s="154">
        <f t="shared" si="12"/>
        <v>0</v>
      </c>
      <c r="BF159" s="154">
        <f t="shared" si="13"/>
        <v>0</v>
      </c>
      <c r="BG159" s="154">
        <f t="shared" si="14"/>
        <v>0</v>
      </c>
      <c r="BH159" s="154">
        <f t="shared" si="15"/>
        <v>0</v>
      </c>
      <c r="BI159" s="154">
        <f t="shared" si="16"/>
        <v>0</v>
      </c>
      <c r="BJ159" s="19" t="s">
        <v>87</v>
      </c>
      <c r="BK159" s="155">
        <f t="shared" si="17"/>
        <v>0</v>
      </c>
      <c r="BL159" s="19" t="s">
        <v>337</v>
      </c>
      <c r="BM159" s="19" t="s">
        <v>1966</v>
      </c>
    </row>
    <row r="160" spans="2:65" s="1" customFormat="1" ht="16.5" customHeight="1" x14ac:dyDescent="0.3">
      <c r="B160" s="145"/>
      <c r="C160" s="156" t="s">
        <v>348</v>
      </c>
      <c r="D160" s="156" t="s">
        <v>214</v>
      </c>
      <c r="E160" s="157" t="s">
        <v>1967</v>
      </c>
      <c r="F160" s="236" t="s">
        <v>1968</v>
      </c>
      <c r="G160" s="236"/>
      <c r="H160" s="236"/>
      <c r="I160" s="236"/>
      <c r="J160" s="158" t="s">
        <v>372</v>
      </c>
      <c r="K160" s="159">
        <v>1</v>
      </c>
      <c r="L160" s="237"/>
      <c r="M160" s="237"/>
      <c r="N160" s="238"/>
      <c r="O160" s="235"/>
      <c r="P160" s="235"/>
      <c r="Q160" s="235"/>
      <c r="R160" s="150"/>
      <c r="T160" s="151" t="s">
        <v>5</v>
      </c>
      <c r="U160" s="41" t="s">
        <v>43</v>
      </c>
      <c r="V160" s="152">
        <v>0</v>
      </c>
      <c r="W160" s="152">
        <f t="shared" si="9"/>
        <v>0</v>
      </c>
      <c r="X160" s="152">
        <v>0</v>
      </c>
      <c r="Y160" s="152">
        <f t="shared" si="10"/>
        <v>0</v>
      </c>
      <c r="Z160" s="152">
        <v>0</v>
      </c>
      <c r="AA160" s="153">
        <f t="shared" si="11"/>
        <v>0</v>
      </c>
      <c r="AR160" s="19" t="s">
        <v>1337</v>
      </c>
      <c r="AT160" s="19" t="s">
        <v>214</v>
      </c>
      <c r="AU160" s="19" t="s">
        <v>87</v>
      </c>
      <c r="AY160" s="19" t="s">
        <v>206</v>
      </c>
      <c r="BE160" s="154">
        <f t="shared" si="12"/>
        <v>0</v>
      </c>
      <c r="BF160" s="154">
        <f t="shared" si="13"/>
        <v>0</v>
      </c>
      <c r="BG160" s="154">
        <f t="shared" si="14"/>
        <v>0</v>
      </c>
      <c r="BH160" s="154">
        <f t="shared" si="15"/>
        <v>0</v>
      </c>
      <c r="BI160" s="154">
        <f t="shared" si="16"/>
        <v>0</v>
      </c>
      <c r="BJ160" s="19" t="s">
        <v>87</v>
      </c>
      <c r="BK160" s="155">
        <f t="shared" si="17"/>
        <v>0</v>
      </c>
      <c r="BL160" s="19" t="s">
        <v>337</v>
      </c>
      <c r="BM160" s="19" t="s">
        <v>1969</v>
      </c>
    </row>
    <row r="161" spans="2:65" s="1" customFormat="1" ht="16.5" customHeight="1" x14ac:dyDescent="0.3">
      <c r="B161" s="145"/>
      <c r="C161" s="146" t="s">
        <v>280</v>
      </c>
      <c r="D161" s="146" t="s">
        <v>207</v>
      </c>
      <c r="E161" s="147" t="s">
        <v>1970</v>
      </c>
      <c r="F161" s="233" t="s">
        <v>1971</v>
      </c>
      <c r="G161" s="233"/>
      <c r="H161" s="233"/>
      <c r="I161" s="233"/>
      <c r="J161" s="148" t="s">
        <v>372</v>
      </c>
      <c r="K161" s="149">
        <v>1</v>
      </c>
      <c r="L161" s="234"/>
      <c r="M161" s="234"/>
      <c r="N161" s="235"/>
      <c r="O161" s="235"/>
      <c r="P161" s="235"/>
      <c r="Q161" s="235"/>
      <c r="R161" s="150"/>
      <c r="T161" s="151" t="s">
        <v>5</v>
      </c>
      <c r="U161" s="41" t="s">
        <v>43</v>
      </c>
      <c r="V161" s="152">
        <v>0</v>
      </c>
      <c r="W161" s="152">
        <f t="shared" si="9"/>
        <v>0</v>
      </c>
      <c r="X161" s="152">
        <v>0</v>
      </c>
      <c r="Y161" s="152">
        <f t="shared" si="10"/>
        <v>0</v>
      </c>
      <c r="Z161" s="152">
        <v>0</v>
      </c>
      <c r="AA161" s="153">
        <f t="shared" si="11"/>
        <v>0</v>
      </c>
      <c r="AR161" s="19" t="s">
        <v>337</v>
      </c>
      <c r="AT161" s="19" t="s">
        <v>207</v>
      </c>
      <c r="AU161" s="19" t="s">
        <v>87</v>
      </c>
      <c r="AY161" s="19" t="s">
        <v>206</v>
      </c>
      <c r="BE161" s="154">
        <f t="shared" si="12"/>
        <v>0</v>
      </c>
      <c r="BF161" s="154">
        <f t="shared" si="13"/>
        <v>0</v>
      </c>
      <c r="BG161" s="154">
        <f t="shared" si="14"/>
        <v>0</v>
      </c>
      <c r="BH161" s="154">
        <f t="shared" si="15"/>
        <v>0</v>
      </c>
      <c r="BI161" s="154">
        <f t="shared" si="16"/>
        <v>0</v>
      </c>
      <c r="BJ161" s="19" t="s">
        <v>87</v>
      </c>
      <c r="BK161" s="155">
        <f t="shared" si="17"/>
        <v>0</v>
      </c>
      <c r="BL161" s="19" t="s">
        <v>337</v>
      </c>
      <c r="BM161" s="19" t="s">
        <v>1972</v>
      </c>
    </row>
    <row r="162" spans="2:65" s="1" customFormat="1" ht="16.5" customHeight="1" x14ac:dyDescent="0.3">
      <c r="B162" s="145"/>
      <c r="C162" s="146" t="s">
        <v>355</v>
      </c>
      <c r="D162" s="146" t="s">
        <v>207</v>
      </c>
      <c r="E162" s="147" t="s">
        <v>1973</v>
      </c>
      <c r="F162" s="233" t="s">
        <v>1974</v>
      </c>
      <c r="G162" s="233"/>
      <c r="H162" s="233"/>
      <c r="I162" s="233"/>
      <c r="J162" s="148" t="s">
        <v>1347</v>
      </c>
      <c r="K162" s="149">
        <v>50</v>
      </c>
      <c r="L162" s="234"/>
      <c r="M162" s="234"/>
      <c r="N162" s="235"/>
      <c r="O162" s="235"/>
      <c r="P162" s="235"/>
      <c r="Q162" s="235"/>
      <c r="R162" s="150"/>
      <c r="T162" s="151" t="s">
        <v>5</v>
      </c>
      <c r="U162" s="41" t="s">
        <v>43</v>
      </c>
      <c r="V162" s="152">
        <v>0</v>
      </c>
      <c r="W162" s="152">
        <f t="shared" si="9"/>
        <v>0</v>
      </c>
      <c r="X162" s="152">
        <v>0</v>
      </c>
      <c r="Y162" s="152">
        <f t="shared" si="10"/>
        <v>0</v>
      </c>
      <c r="Z162" s="152">
        <v>0</v>
      </c>
      <c r="AA162" s="153">
        <f t="shared" si="11"/>
        <v>0</v>
      </c>
      <c r="AR162" s="19" t="s">
        <v>337</v>
      </c>
      <c r="AT162" s="19" t="s">
        <v>207</v>
      </c>
      <c r="AU162" s="19" t="s">
        <v>87</v>
      </c>
      <c r="AY162" s="19" t="s">
        <v>206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9" t="s">
        <v>87</v>
      </c>
      <c r="BK162" s="155">
        <f t="shared" si="17"/>
        <v>0</v>
      </c>
      <c r="BL162" s="19" t="s">
        <v>337</v>
      </c>
      <c r="BM162" s="19" t="s">
        <v>1975</v>
      </c>
    </row>
    <row r="163" spans="2:65" s="1" customFormat="1" ht="16.5" customHeight="1" x14ac:dyDescent="0.3">
      <c r="B163" s="145"/>
      <c r="C163" s="146" t="s">
        <v>283</v>
      </c>
      <c r="D163" s="146" t="s">
        <v>207</v>
      </c>
      <c r="E163" s="147" t="s">
        <v>1976</v>
      </c>
      <c r="F163" s="233" t="s">
        <v>1977</v>
      </c>
      <c r="G163" s="233"/>
      <c r="H163" s="233"/>
      <c r="I163" s="233"/>
      <c r="J163" s="148" t="s">
        <v>1347</v>
      </c>
      <c r="K163" s="149">
        <v>35</v>
      </c>
      <c r="L163" s="234"/>
      <c r="M163" s="234"/>
      <c r="N163" s="235"/>
      <c r="O163" s="235"/>
      <c r="P163" s="235"/>
      <c r="Q163" s="235"/>
      <c r="R163" s="150"/>
      <c r="T163" s="151" t="s">
        <v>5</v>
      </c>
      <c r="U163" s="41" t="s">
        <v>43</v>
      </c>
      <c r="V163" s="152">
        <v>0</v>
      </c>
      <c r="W163" s="152">
        <f t="shared" si="9"/>
        <v>0</v>
      </c>
      <c r="X163" s="152">
        <v>0</v>
      </c>
      <c r="Y163" s="152">
        <f t="shared" si="10"/>
        <v>0</v>
      </c>
      <c r="Z163" s="152">
        <v>0</v>
      </c>
      <c r="AA163" s="153">
        <f t="shared" si="11"/>
        <v>0</v>
      </c>
      <c r="AR163" s="19" t="s">
        <v>337</v>
      </c>
      <c r="AT163" s="19" t="s">
        <v>207</v>
      </c>
      <c r="AU163" s="19" t="s">
        <v>87</v>
      </c>
      <c r="AY163" s="19" t="s">
        <v>206</v>
      </c>
      <c r="BE163" s="154">
        <f t="shared" si="12"/>
        <v>0</v>
      </c>
      <c r="BF163" s="154">
        <f t="shared" si="13"/>
        <v>0</v>
      </c>
      <c r="BG163" s="154">
        <f t="shared" si="14"/>
        <v>0</v>
      </c>
      <c r="BH163" s="154">
        <f t="shared" si="15"/>
        <v>0</v>
      </c>
      <c r="BI163" s="154">
        <f t="shared" si="16"/>
        <v>0</v>
      </c>
      <c r="BJ163" s="19" t="s">
        <v>87</v>
      </c>
      <c r="BK163" s="155">
        <f t="shared" si="17"/>
        <v>0</v>
      </c>
      <c r="BL163" s="19" t="s">
        <v>337</v>
      </c>
      <c r="BM163" s="19" t="s">
        <v>1978</v>
      </c>
    </row>
    <row r="164" spans="2:65" s="1" customFormat="1" ht="16.5" customHeight="1" x14ac:dyDescent="0.3">
      <c r="B164" s="145"/>
      <c r="C164" s="146" t="s">
        <v>362</v>
      </c>
      <c r="D164" s="146" t="s">
        <v>207</v>
      </c>
      <c r="E164" s="147" t="s">
        <v>1979</v>
      </c>
      <c r="F164" s="233" t="s">
        <v>1980</v>
      </c>
      <c r="G164" s="233"/>
      <c r="H164" s="233"/>
      <c r="I164" s="233"/>
      <c r="J164" s="148" t="s">
        <v>1347</v>
      </c>
      <c r="K164" s="149">
        <v>10</v>
      </c>
      <c r="L164" s="234"/>
      <c r="M164" s="234"/>
      <c r="N164" s="235"/>
      <c r="O164" s="235"/>
      <c r="P164" s="235"/>
      <c r="Q164" s="235"/>
      <c r="R164" s="150"/>
      <c r="T164" s="151" t="s">
        <v>5</v>
      </c>
      <c r="U164" s="41" t="s">
        <v>43</v>
      </c>
      <c r="V164" s="152">
        <v>0</v>
      </c>
      <c r="W164" s="152">
        <f t="shared" si="9"/>
        <v>0</v>
      </c>
      <c r="X164" s="152">
        <v>0</v>
      </c>
      <c r="Y164" s="152">
        <f t="shared" si="10"/>
        <v>0</v>
      </c>
      <c r="Z164" s="152">
        <v>0</v>
      </c>
      <c r="AA164" s="153">
        <f t="shared" si="11"/>
        <v>0</v>
      </c>
      <c r="AR164" s="19" t="s">
        <v>337</v>
      </c>
      <c r="AT164" s="19" t="s">
        <v>207</v>
      </c>
      <c r="AU164" s="19" t="s">
        <v>87</v>
      </c>
      <c r="AY164" s="19" t="s">
        <v>206</v>
      </c>
      <c r="BE164" s="154">
        <f t="shared" si="12"/>
        <v>0</v>
      </c>
      <c r="BF164" s="154">
        <f t="shared" si="13"/>
        <v>0</v>
      </c>
      <c r="BG164" s="154">
        <f t="shared" si="14"/>
        <v>0</v>
      </c>
      <c r="BH164" s="154">
        <f t="shared" si="15"/>
        <v>0</v>
      </c>
      <c r="BI164" s="154">
        <f t="shared" si="16"/>
        <v>0</v>
      </c>
      <c r="BJ164" s="19" t="s">
        <v>87</v>
      </c>
      <c r="BK164" s="155">
        <f t="shared" si="17"/>
        <v>0</v>
      </c>
      <c r="BL164" s="19" t="s">
        <v>337</v>
      </c>
      <c r="BM164" s="19" t="s">
        <v>1981</v>
      </c>
    </row>
    <row r="165" spans="2:65" s="1" customFormat="1" ht="16.5" customHeight="1" x14ac:dyDescent="0.3">
      <c r="B165" s="145"/>
      <c r="C165" s="146" t="s">
        <v>287</v>
      </c>
      <c r="D165" s="146" t="s">
        <v>207</v>
      </c>
      <c r="E165" s="147" t="s">
        <v>1982</v>
      </c>
      <c r="F165" s="233" t="s">
        <v>1983</v>
      </c>
      <c r="G165" s="233"/>
      <c r="H165" s="233"/>
      <c r="I165" s="233"/>
      <c r="J165" s="148" t="s">
        <v>372</v>
      </c>
      <c r="K165" s="149">
        <v>1</v>
      </c>
      <c r="L165" s="234"/>
      <c r="M165" s="234"/>
      <c r="N165" s="235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9"/>
        <v>0</v>
      </c>
      <c r="X165" s="152">
        <v>0</v>
      </c>
      <c r="Y165" s="152">
        <f t="shared" si="10"/>
        <v>0</v>
      </c>
      <c r="Z165" s="152">
        <v>0</v>
      </c>
      <c r="AA165" s="153">
        <f t="shared" si="11"/>
        <v>0</v>
      </c>
      <c r="AR165" s="19" t="s">
        <v>337</v>
      </c>
      <c r="AT165" s="19" t="s">
        <v>207</v>
      </c>
      <c r="AU165" s="19" t="s">
        <v>87</v>
      </c>
      <c r="AY165" s="19" t="s">
        <v>206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9" t="s">
        <v>87</v>
      </c>
      <c r="BK165" s="155">
        <f t="shared" si="17"/>
        <v>0</v>
      </c>
      <c r="BL165" s="19" t="s">
        <v>337</v>
      </c>
      <c r="BM165" s="19" t="s">
        <v>1984</v>
      </c>
    </row>
    <row r="166" spans="2:65" s="1" customFormat="1" ht="25.5" customHeight="1" x14ac:dyDescent="0.3">
      <c r="B166" s="145"/>
      <c r="C166" s="146" t="s">
        <v>369</v>
      </c>
      <c r="D166" s="146" t="s">
        <v>207</v>
      </c>
      <c r="E166" s="147" t="s">
        <v>1985</v>
      </c>
      <c r="F166" s="233" t="s">
        <v>1986</v>
      </c>
      <c r="G166" s="233"/>
      <c r="H166" s="233"/>
      <c r="I166" s="233"/>
      <c r="J166" s="148" t="s">
        <v>1347</v>
      </c>
      <c r="K166" s="149">
        <v>10</v>
      </c>
      <c r="L166" s="234"/>
      <c r="M166" s="234"/>
      <c r="N166" s="235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 t="shared" si="9"/>
        <v>0</v>
      </c>
      <c r="X166" s="152">
        <v>0</v>
      </c>
      <c r="Y166" s="152">
        <f t="shared" si="10"/>
        <v>0</v>
      </c>
      <c r="Z166" s="152">
        <v>0</v>
      </c>
      <c r="AA166" s="153">
        <f t="shared" si="11"/>
        <v>0</v>
      </c>
      <c r="AR166" s="19" t="s">
        <v>337</v>
      </c>
      <c r="AT166" s="19" t="s">
        <v>207</v>
      </c>
      <c r="AU166" s="19" t="s">
        <v>87</v>
      </c>
      <c r="AY166" s="19" t="s">
        <v>206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9" t="s">
        <v>87</v>
      </c>
      <c r="BK166" s="155">
        <f t="shared" si="17"/>
        <v>0</v>
      </c>
      <c r="BL166" s="19" t="s">
        <v>337</v>
      </c>
      <c r="BM166" s="19" t="s">
        <v>1987</v>
      </c>
    </row>
    <row r="167" spans="2:65" s="1" customFormat="1" ht="25.5" customHeight="1" x14ac:dyDescent="0.3">
      <c r="B167" s="145"/>
      <c r="C167" s="146" t="s">
        <v>290</v>
      </c>
      <c r="D167" s="146" t="s">
        <v>207</v>
      </c>
      <c r="E167" s="147" t="s">
        <v>1988</v>
      </c>
      <c r="F167" s="233" t="s">
        <v>1989</v>
      </c>
      <c r="G167" s="233"/>
      <c r="H167" s="233"/>
      <c r="I167" s="233"/>
      <c r="J167" s="148" t="s">
        <v>210</v>
      </c>
      <c r="K167" s="149">
        <v>197.39400000000001</v>
      </c>
      <c r="L167" s="234"/>
      <c r="M167" s="234"/>
      <c r="N167" s="235"/>
      <c r="O167" s="235"/>
      <c r="P167" s="235"/>
      <c r="Q167" s="235"/>
      <c r="R167" s="150"/>
      <c r="T167" s="151" t="s">
        <v>5</v>
      </c>
      <c r="U167" s="160" t="s">
        <v>43</v>
      </c>
      <c r="V167" s="161">
        <v>0</v>
      </c>
      <c r="W167" s="161">
        <f t="shared" si="9"/>
        <v>0</v>
      </c>
      <c r="X167" s="161">
        <v>0</v>
      </c>
      <c r="Y167" s="161">
        <f t="shared" si="10"/>
        <v>0</v>
      </c>
      <c r="Z167" s="161">
        <v>0</v>
      </c>
      <c r="AA167" s="162">
        <f t="shared" si="11"/>
        <v>0</v>
      </c>
      <c r="AR167" s="19" t="s">
        <v>337</v>
      </c>
      <c r="AT167" s="19" t="s">
        <v>207</v>
      </c>
      <c r="AU167" s="19" t="s">
        <v>87</v>
      </c>
      <c r="AY167" s="19" t="s">
        <v>206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9" t="s">
        <v>87</v>
      </c>
      <c r="BK167" s="155">
        <f t="shared" si="17"/>
        <v>0</v>
      </c>
      <c r="BL167" s="19" t="s">
        <v>337</v>
      </c>
      <c r="BM167" s="19" t="s">
        <v>1990</v>
      </c>
    </row>
    <row r="168" spans="2:65" s="1" customFormat="1" ht="6.95" customHeight="1" x14ac:dyDescent="0.3"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8"/>
    </row>
  </sheetData>
  <mergeCells count="207">
    <mergeCell ref="F167:I167"/>
    <mergeCell ref="L167:M167"/>
    <mergeCell ref="N167:Q167"/>
    <mergeCell ref="N116:Q116"/>
    <mergeCell ref="N117:Q117"/>
    <mergeCell ref="N118:Q118"/>
    <mergeCell ref="N151:Q151"/>
    <mergeCell ref="H1:K1"/>
    <mergeCell ref="S2:AC2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5:I115"/>
    <mergeCell ref="L115:M115"/>
    <mergeCell ref="N115:Q115"/>
    <mergeCell ref="F119:I119"/>
    <mergeCell ref="L119:M119"/>
    <mergeCell ref="N119:Q119"/>
    <mergeCell ref="F120:I120"/>
    <mergeCell ref="L120:M120"/>
    <mergeCell ref="N120:Q120"/>
    <mergeCell ref="L97:Q97"/>
    <mergeCell ref="C103:Q103"/>
    <mergeCell ref="F105:P105"/>
    <mergeCell ref="F107:P107"/>
    <mergeCell ref="F106:P106"/>
    <mergeCell ref="F108:P108"/>
    <mergeCell ref="M110:P110"/>
    <mergeCell ref="M112:Q112"/>
    <mergeCell ref="M113:Q113"/>
    <mergeCell ref="M85:Q85"/>
    <mergeCell ref="M86:Q86"/>
    <mergeCell ref="C88:G88"/>
    <mergeCell ref="N88:Q88"/>
    <mergeCell ref="N90:Q90"/>
    <mergeCell ref="N91:Q91"/>
    <mergeCell ref="N92:Q92"/>
    <mergeCell ref="N93:Q93"/>
    <mergeCell ref="N95:Q95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8"/>
  <sheetViews>
    <sheetView showGridLines="0" workbookViewId="0">
      <pane ySplit="1" topLeftCell="A2" activePane="bottomLeft" state="frozen"/>
      <selection pane="bottomLeft" activeCell="S171" sqref="S17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127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172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174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175</v>
      </c>
      <c r="E9" s="33"/>
      <c r="F9" s="178" t="s">
        <v>1991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ROUND((SUM(BG95:BG96)+SUM(BG116:BG167)), 2)</f>
        <v>0</v>
      </c>
      <c r="I36" s="219"/>
      <c r="J36" s="219"/>
      <c r="K36" s="33"/>
      <c r="L36" s="33"/>
      <c r="M36" s="222"/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ROUND((SUM(BH95:BH96)+SUM(BH116:BH167)), 2)</f>
        <v>0</v>
      </c>
      <c r="I37" s="219"/>
      <c r="J37" s="219"/>
      <c r="K37" s="33"/>
      <c r="L37" s="33"/>
      <c r="M37" s="222"/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ROUND((SUM(BI95:BI96)+SUM(BI116:BI167)), 2)</f>
        <v>0</v>
      </c>
      <c r="I38" s="219"/>
      <c r="J38" s="219"/>
      <c r="K38" s="33"/>
      <c r="L38" s="33"/>
      <c r="M38" s="222"/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172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174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175</v>
      </c>
      <c r="D81" s="33"/>
      <c r="E81" s="33"/>
      <c r="F81" s="190" t="str">
        <f>F9</f>
        <v>B. - Výťah pravý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723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1992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4.85" customHeight="1" x14ac:dyDescent="0.3">
      <c r="B93" s="122"/>
      <c r="C93" s="95"/>
      <c r="D93" s="123" t="s">
        <v>1993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1" customFormat="1" ht="21.75" customHeight="1" x14ac:dyDescent="0.3"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2:47" s="1" customFormat="1" ht="29.25" customHeight="1" x14ac:dyDescent="0.3">
      <c r="B95" s="32"/>
      <c r="C95" s="117" t="s">
        <v>191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227"/>
      <c r="O95" s="230"/>
      <c r="P95" s="230"/>
      <c r="Q95" s="230"/>
      <c r="R95" s="34"/>
      <c r="T95" s="125"/>
      <c r="U95" s="126" t="s">
        <v>40</v>
      </c>
    </row>
    <row r="96" spans="2:47" s="1" customFormat="1" ht="18" customHeight="1" x14ac:dyDescent="0.3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18" s="1" customFormat="1" ht="29.25" customHeight="1" x14ac:dyDescent="0.3">
      <c r="B97" s="32"/>
      <c r="C97" s="108" t="s">
        <v>164</v>
      </c>
      <c r="D97" s="109"/>
      <c r="E97" s="109"/>
      <c r="F97" s="109"/>
      <c r="G97" s="109"/>
      <c r="H97" s="109"/>
      <c r="I97" s="109"/>
      <c r="J97" s="109"/>
      <c r="K97" s="109"/>
      <c r="L97" s="209"/>
      <c r="M97" s="209"/>
      <c r="N97" s="209"/>
      <c r="O97" s="209"/>
      <c r="P97" s="209"/>
      <c r="Q97" s="209"/>
      <c r="R97" s="34"/>
    </row>
    <row r="98" spans="2:18" s="1" customFormat="1" ht="6.95" customHeight="1" x14ac:dyDescent="0.3"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8"/>
    </row>
    <row r="102" spans="2:18" s="1" customFormat="1" ht="6.95" customHeight="1" x14ac:dyDescent="0.3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3" spans="2:18" s="1" customFormat="1" ht="36.950000000000003" customHeight="1" x14ac:dyDescent="0.3">
      <c r="B103" s="32"/>
      <c r="C103" s="174" t="s">
        <v>192</v>
      </c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34"/>
    </row>
    <row r="104" spans="2:18" s="1" customFormat="1" ht="6.95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18" s="1" customFormat="1" ht="30" customHeight="1" x14ac:dyDescent="0.3">
      <c r="B105" s="32"/>
      <c r="C105" s="29" t="s">
        <v>15</v>
      </c>
      <c r="D105" s="33"/>
      <c r="E105" s="33"/>
      <c r="F105" s="217" t="str">
        <f>F6</f>
        <v>Okresný úrad Košice - okolie, rekonštrukcia a modernizácia objektu</v>
      </c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33"/>
      <c r="R105" s="34"/>
    </row>
    <row r="106" spans="2:18" ht="30" customHeight="1" x14ac:dyDescent="0.3">
      <c r="B106" s="23"/>
      <c r="C106" s="29" t="s">
        <v>171</v>
      </c>
      <c r="D106" s="25"/>
      <c r="E106" s="25"/>
      <c r="F106" s="217" t="s">
        <v>172</v>
      </c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25"/>
      <c r="R106" s="24"/>
    </row>
    <row r="107" spans="2:18" ht="30" customHeight="1" x14ac:dyDescent="0.3">
      <c r="B107" s="23"/>
      <c r="C107" s="29" t="s">
        <v>173</v>
      </c>
      <c r="D107" s="25"/>
      <c r="E107" s="25"/>
      <c r="F107" s="217" t="s">
        <v>174</v>
      </c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25"/>
      <c r="R107" s="24"/>
    </row>
    <row r="108" spans="2:18" s="1" customFormat="1" ht="36.950000000000003" customHeight="1" x14ac:dyDescent="0.3">
      <c r="B108" s="32"/>
      <c r="C108" s="66" t="s">
        <v>175</v>
      </c>
      <c r="D108" s="33"/>
      <c r="E108" s="33"/>
      <c r="F108" s="190" t="str">
        <f>F9</f>
        <v>B. - Výťah pravý</v>
      </c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33"/>
      <c r="R108" s="34"/>
    </row>
    <row r="109" spans="2:18" s="1" customFormat="1" ht="6.9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8" customHeight="1" x14ac:dyDescent="0.3">
      <c r="B110" s="32"/>
      <c r="C110" s="29" t="s">
        <v>19</v>
      </c>
      <c r="D110" s="33"/>
      <c r="E110" s="33"/>
      <c r="F110" s="27" t="str">
        <f>F11</f>
        <v>Košice, Hroncova 13, čís. parc.: 2616/1</v>
      </c>
      <c r="G110" s="33"/>
      <c r="H110" s="33"/>
      <c r="I110" s="33"/>
      <c r="J110" s="33"/>
      <c r="K110" s="29" t="s">
        <v>21</v>
      </c>
      <c r="L110" s="33"/>
      <c r="M110" s="220" t="str">
        <f>IF(O11="","",O11)</f>
        <v/>
      </c>
      <c r="N110" s="220"/>
      <c r="O110" s="220"/>
      <c r="P110" s="220"/>
      <c r="Q110" s="33"/>
      <c r="R110" s="34"/>
    </row>
    <row r="111" spans="2:18" s="1" customFormat="1" ht="6.95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18" s="1" customFormat="1" ht="15" x14ac:dyDescent="0.3">
      <c r="B112" s="32"/>
      <c r="C112" s="29" t="s">
        <v>22</v>
      </c>
      <c r="D112" s="33"/>
      <c r="E112" s="33"/>
      <c r="F112" s="27" t="str">
        <f>E14</f>
        <v>Ministerstvo vnútra SR,Pribinova 2, Bratislava</v>
      </c>
      <c r="G112" s="33"/>
      <c r="H112" s="33"/>
      <c r="I112" s="33"/>
      <c r="J112" s="33"/>
      <c r="K112" s="29" t="s">
        <v>29</v>
      </c>
      <c r="L112" s="33"/>
      <c r="M112" s="176" t="str">
        <f>E20</f>
        <v>Cobra Bauart s.r.o. Športová 40, Balog nad Ipľom</v>
      </c>
      <c r="N112" s="176"/>
      <c r="O112" s="176"/>
      <c r="P112" s="176"/>
      <c r="Q112" s="176"/>
      <c r="R112" s="34"/>
    </row>
    <row r="113" spans="2:65" s="1" customFormat="1" ht="14.45" customHeight="1" x14ac:dyDescent="0.3">
      <c r="B113" s="32"/>
      <c r="C113" s="29" t="s">
        <v>27</v>
      </c>
      <c r="D113" s="33"/>
      <c r="E113" s="33"/>
      <c r="F113" s="27" t="str">
        <f>IF(E17="","",E17)</f>
        <v xml:space="preserve"> </v>
      </c>
      <c r="G113" s="33"/>
      <c r="H113" s="33"/>
      <c r="I113" s="33"/>
      <c r="J113" s="33"/>
      <c r="K113" s="29" t="s">
        <v>35</v>
      </c>
      <c r="L113" s="33"/>
      <c r="M113" s="176" t="str">
        <f>E23</f>
        <v xml:space="preserve"> </v>
      </c>
      <c r="N113" s="176"/>
      <c r="O113" s="176"/>
      <c r="P113" s="176"/>
      <c r="Q113" s="176"/>
      <c r="R113" s="34"/>
    </row>
    <row r="114" spans="2:65" s="1" customFormat="1" ht="10.35" customHeight="1" x14ac:dyDescent="0.3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9" customFormat="1" ht="29.25" customHeight="1" x14ac:dyDescent="0.3">
      <c r="B115" s="127"/>
      <c r="C115" s="128" t="s">
        <v>193</v>
      </c>
      <c r="D115" s="129" t="s">
        <v>194</v>
      </c>
      <c r="E115" s="129" t="s">
        <v>58</v>
      </c>
      <c r="F115" s="231" t="s">
        <v>195</v>
      </c>
      <c r="G115" s="231"/>
      <c r="H115" s="231"/>
      <c r="I115" s="231"/>
      <c r="J115" s="129" t="s">
        <v>196</v>
      </c>
      <c r="K115" s="129" t="s">
        <v>197</v>
      </c>
      <c r="L115" s="231" t="s">
        <v>198</v>
      </c>
      <c r="M115" s="231"/>
      <c r="N115" s="231" t="s">
        <v>181</v>
      </c>
      <c r="O115" s="231"/>
      <c r="P115" s="231"/>
      <c r="Q115" s="232"/>
      <c r="R115" s="130"/>
      <c r="T115" s="73" t="s">
        <v>199</v>
      </c>
      <c r="U115" s="74" t="s">
        <v>40</v>
      </c>
      <c r="V115" s="74" t="s">
        <v>200</v>
      </c>
      <c r="W115" s="74" t="s">
        <v>201</v>
      </c>
      <c r="X115" s="74" t="s">
        <v>202</v>
      </c>
      <c r="Y115" s="74" t="s">
        <v>203</v>
      </c>
      <c r="Z115" s="74" t="s">
        <v>204</v>
      </c>
      <c r="AA115" s="75" t="s">
        <v>205</v>
      </c>
    </row>
    <row r="116" spans="2:65" s="1" customFormat="1" ht="29.25" customHeight="1" x14ac:dyDescent="0.35">
      <c r="B116" s="32"/>
      <c r="C116" s="77" t="s">
        <v>177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243"/>
      <c r="O116" s="244"/>
      <c r="P116" s="244"/>
      <c r="Q116" s="244"/>
      <c r="R116" s="34"/>
      <c r="T116" s="76"/>
      <c r="U116" s="48"/>
      <c r="V116" s="48"/>
      <c r="W116" s="131">
        <f>W117</f>
        <v>0</v>
      </c>
      <c r="X116" s="48"/>
      <c r="Y116" s="131">
        <f>Y117</f>
        <v>0</v>
      </c>
      <c r="Z116" s="48"/>
      <c r="AA116" s="132">
        <f>AA117</f>
        <v>0</v>
      </c>
      <c r="AT116" s="19" t="s">
        <v>75</v>
      </c>
      <c r="AU116" s="19" t="s">
        <v>183</v>
      </c>
      <c r="BK116" s="133">
        <f>BK117</f>
        <v>0</v>
      </c>
    </row>
    <row r="117" spans="2:65" s="10" customFormat="1" ht="37.35" customHeight="1" x14ac:dyDescent="0.35">
      <c r="B117" s="134"/>
      <c r="C117" s="135"/>
      <c r="D117" s="136" t="s">
        <v>723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45"/>
      <c r="O117" s="228"/>
      <c r="P117" s="228"/>
      <c r="Q117" s="228"/>
      <c r="R117" s="137"/>
      <c r="T117" s="138"/>
      <c r="U117" s="135"/>
      <c r="V117" s="135"/>
      <c r="W117" s="139">
        <f>W118</f>
        <v>0</v>
      </c>
      <c r="X117" s="135"/>
      <c r="Y117" s="139">
        <f>Y118</f>
        <v>0</v>
      </c>
      <c r="Z117" s="135"/>
      <c r="AA117" s="140">
        <f>AA118</f>
        <v>0</v>
      </c>
      <c r="AR117" s="141" t="s">
        <v>91</v>
      </c>
      <c r="AT117" s="142" t="s">
        <v>75</v>
      </c>
      <c r="AU117" s="142" t="s">
        <v>76</v>
      </c>
      <c r="AY117" s="141" t="s">
        <v>206</v>
      </c>
      <c r="BK117" s="143">
        <f>BK118</f>
        <v>0</v>
      </c>
    </row>
    <row r="118" spans="2:65" s="10" customFormat="1" ht="19.899999999999999" customHeight="1" x14ac:dyDescent="0.3">
      <c r="B118" s="134"/>
      <c r="C118" s="135"/>
      <c r="D118" s="144" t="s">
        <v>1992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246"/>
      <c r="O118" s="247"/>
      <c r="P118" s="247"/>
      <c r="Q118" s="247"/>
      <c r="R118" s="137"/>
      <c r="T118" s="138"/>
      <c r="U118" s="135"/>
      <c r="V118" s="135"/>
      <c r="W118" s="139">
        <f>W119+SUM(W120:W151)</f>
        <v>0</v>
      </c>
      <c r="X118" s="135"/>
      <c r="Y118" s="139">
        <f>Y119+SUM(Y120:Y151)</f>
        <v>0</v>
      </c>
      <c r="Z118" s="135"/>
      <c r="AA118" s="140">
        <f>AA119+SUM(AA120:AA151)</f>
        <v>0</v>
      </c>
      <c r="AR118" s="141" t="s">
        <v>91</v>
      </c>
      <c r="AT118" s="142" t="s">
        <v>75</v>
      </c>
      <c r="AU118" s="142" t="s">
        <v>83</v>
      </c>
      <c r="AY118" s="141" t="s">
        <v>206</v>
      </c>
      <c r="BK118" s="143">
        <f>BK119+SUM(BK120:BK151)</f>
        <v>0</v>
      </c>
    </row>
    <row r="119" spans="2:65" s="1" customFormat="1" ht="16.5" customHeight="1" x14ac:dyDescent="0.3">
      <c r="B119" s="145"/>
      <c r="C119" s="156" t="s">
        <v>83</v>
      </c>
      <c r="D119" s="156" t="s">
        <v>214</v>
      </c>
      <c r="E119" s="157" t="s">
        <v>1848</v>
      </c>
      <c r="F119" s="236" t="s">
        <v>1849</v>
      </c>
      <c r="G119" s="236"/>
      <c r="H119" s="236"/>
      <c r="I119" s="236"/>
      <c r="J119" s="158" t="s">
        <v>372</v>
      </c>
      <c r="K119" s="159">
        <v>1</v>
      </c>
      <c r="L119" s="237"/>
      <c r="M119" s="237"/>
      <c r="N119" s="238"/>
      <c r="O119" s="235"/>
      <c r="P119" s="235"/>
      <c r="Q119" s="235"/>
      <c r="R119" s="150"/>
      <c r="T119" s="151" t="s">
        <v>5</v>
      </c>
      <c r="U119" s="41" t="s">
        <v>43</v>
      </c>
      <c r="V119" s="152">
        <v>0</v>
      </c>
      <c r="W119" s="152">
        <f t="shared" ref="W119:W150" si="0">V119*K119</f>
        <v>0</v>
      </c>
      <c r="X119" s="152">
        <v>0</v>
      </c>
      <c r="Y119" s="152">
        <f t="shared" ref="Y119:Y150" si="1">X119*K119</f>
        <v>0</v>
      </c>
      <c r="Z119" s="152">
        <v>0</v>
      </c>
      <c r="AA119" s="153">
        <f t="shared" ref="AA119:AA150" si="2">Z119*K119</f>
        <v>0</v>
      </c>
      <c r="AR119" s="19" t="s">
        <v>1337</v>
      </c>
      <c r="AT119" s="19" t="s">
        <v>214</v>
      </c>
      <c r="AU119" s="19" t="s">
        <v>87</v>
      </c>
      <c r="AY119" s="19" t="s">
        <v>206</v>
      </c>
      <c r="BE119" s="154">
        <f t="shared" ref="BE119:BE150" si="3">IF(U119="základná",N119,0)</f>
        <v>0</v>
      </c>
      <c r="BF119" s="154">
        <f t="shared" ref="BF119:BF150" si="4">IF(U119="znížená",N119,0)</f>
        <v>0</v>
      </c>
      <c r="BG119" s="154">
        <f t="shared" ref="BG119:BG150" si="5">IF(U119="zákl. prenesená",N119,0)</f>
        <v>0</v>
      </c>
      <c r="BH119" s="154">
        <f t="shared" ref="BH119:BH150" si="6">IF(U119="zníž. prenesená",N119,0)</f>
        <v>0</v>
      </c>
      <c r="BI119" s="154">
        <f t="shared" ref="BI119:BI150" si="7">IF(U119="nulová",N119,0)</f>
        <v>0</v>
      </c>
      <c r="BJ119" s="19" t="s">
        <v>87</v>
      </c>
      <c r="BK119" s="155">
        <f t="shared" ref="BK119:BK150" si="8">ROUND(L119*K119,3)</f>
        <v>0</v>
      </c>
      <c r="BL119" s="19" t="s">
        <v>337</v>
      </c>
      <c r="BM119" s="19" t="s">
        <v>1994</v>
      </c>
    </row>
    <row r="120" spans="2:65" s="1" customFormat="1" ht="16.5" customHeight="1" x14ac:dyDescent="0.3">
      <c r="B120" s="145"/>
      <c r="C120" s="156" t="s">
        <v>87</v>
      </c>
      <c r="D120" s="156" t="s">
        <v>214</v>
      </c>
      <c r="E120" s="157" t="s">
        <v>1851</v>
      </c>
      <c r="F120" s="236" t="s">
        <v>1852</v>
      </c>
      <c r="G120" s="236"/>
      <c r="H120" s="236"/>
      <c r="I120" s="236"/>
      <c r="J120" s="158" t="s">
        <v>372</v>
      </c>
      <c r="K120" s="159">
        <v>1</v>
      </c>
      <c r="L120" s="237"/>
      <c r="M120" s="237"/>
      <c r="N120" s="238"/>
      <c r="O120" s="235"/>
      <c r="P120" s="235"/>
      <c r="Q120" s="235"/>
      <c r="R120" s="150"/>
      <c r="T120" s="151" t="s">
        <v>5</v>
      </c>
      <c r="U120" s="41" t="s">
        <v>43</v>
      </c>
      <c r="V120" s="152">
        <v>0</v>
      </c>
      <c r="W120" s="152">
        <f t="shared" si="0"/>
        <v>0</v>
      </c>
      <c r="X120" s="152">
        <v>0</v>
      </c>
      <c r="Y120" s="152">
        <f t="shared" si="1"/>
        <v>0</v>
      </c>
      <c r="Z120" s="152">
        <v>0</v>
      </c>
      <c r="AA120" s="153">
        <f t="shared" si="2"/>
        <v>0</v>
      </c>
      <c r="AR120" s="19" t="s">
        <v>1337</v>
      </c>
      <c r="AT120" s="19" t="s">
        <v>214</v>
      </c>
      <c r="AU120" s="19" t="s">
        <v>87</v>
      </c>
      <c r="AY120" s="19" t="s">
        <v>206</v>
      </c>
      <c r="BE120" s="154">
        <f t="shared" si="3"/>
        <v>0</v>
      </c>
      <c r="BF120" s="154">
        <f t="shared" si="4"/>
        <v>0</v>
      </c>
      <c r="BG120" s="154">
        <f t="shared" si="5"/>
        <v>0</v>
      </c>
      <c r="BH120" s="154">
        <f t="shared" si="6"/>
        <v>0</v>
      </c>
      <c r="BI120" s="154">
        <f t="shared" si="7"/>
        <v>0</v>
      </c>
      <c r="BJ120" s="19" t="s">
        <v>87</v>
      </c>
      <c r="BK120" s="155">
        <f t="shared" si="8"/>
        <v>0</v>
      </c>
      <c r="BL120" s="19" t="s">
        <v>337</v>
      </c>
      <c r="BM120" s="19" t="s">
        <v>1995</v>
      </c>
    </row>
    <row r="121" spans="2:65" s="1" customFormat="1" ht="25.5" customHeight="1" x14ac:dyDescent="0.3">
      <c r="B121" s="145"/>
      <c r="C121" s="156" t="s">
        <v>91</v>
      </c>
      <c r="D121" s="156" t="s">
        <v>214</v>
      </c>
      <c r="E121" s="157" t="s">
        <v>1854</v>
      </c>
      <c r="F121" s="236" t="s">
        <v>1855</v>
      </c>
      <c r="G121" s="236"/>
      <c r="H121" s="236"/>
      <c r="I121" s="236"/>
      <c r="J121" s="158" t="s">
        <v>372</v>
      </c>
      <c r="K121" s="159">
        <v>1</v>
      </c>
      <c r="L121" s="237"/>
      <c r="M121" s="237"/>
      <c r="N121" s="238"/>
      <c r="O121" s="235"/>
      <c r="P121" s="235"/>
      <c r="Q121" s="235"/>
      <c r="R121" s="150"/>
      <c r="T121" s="151" t="s">
        <v>5</v>
      </c>
      <c r="U121" s="41" t="s">
        <v>43</v>
      </c>
      <c r="V121" s="152">
        <v>0</v>
      </c>
      <c r="W121" s="152">
        <f t="shared" si="0"/>
        <v>0</v>
      </c>
      <c r="X121" s="152">
        <v>0</v>
      </c>
      <c r="Y121" s="152">
        <f t="shared" si="1"/>
        <v>0</v>
      </c>
      <c r="Z121" s="152">
        <v>0</v>
      </c>
      <c r="AA121" s="153">
        <f t="shared" si="2"/>
        <v>0</v>
      </c>
      <c r="AR121" s="19" t="s">
        <v>1337</v>
      </c>
      <c r="AT121" s="19" t="s">
        <v>214</v>
      </c>
      <c r="AU121" s="19" t="s">
        <v>87</v>
      </c>
      <c r="AY121" s="19" t="s">
        <v>206</v>
      </c>
      <c r="BE121" s="154">
        <f t="shared" si="3"/>
        <v>0</v>
      </c>
      <c r="BF121" s="154">
        <f t="shared" si="4"/>
        <v>0</v>
      </c>
      <c r="BG121" s="154">
        <f t="shared" si="5"/>
        <v>0</v>
      </c>
      <c r="BH121" s="154">
        <f t="shared" si="6"/>
        <v>0</v>
      </c>
      <c r="BI121" s="154">
        <f t="shared" si="7"/>
        <v>0</v>
      </c>
      <c r="BJ121" s="19" t="s">
        <v>87</v>
      </c>
      <c r="BK121" s="155">
        <f t="shared" si="8"/>
        <v>0</v>
      </c>
      <c r="BL121" s="19" t="s">
        <v>337</v>
      </c>
      <c r="BM121" s="19" t="s">
        <v>1996</v>
      </c>
    </row>
    <row r="122" spans="2:65" s="1" customFormat="1" ht="16.5" customHeight="1" x14ac:dyDescent="0.3">
      <c r="B122" s="145"/>
      <c r="C122" s="156" t="s">
        <v>96</v>
      </c>
      <c r="D122" s="156" t="s">
        <v>214</v>
      </c>
      <c r="E122" s="157" t="s">
        <v>1857</v>
      </c>
      <c r="F122" s="236" t="s">
        <v>1858</v>
      </c>
      <c r="G122" s="236"/>
      <c r="H122" s="236"/>
      <c r="I122" s="236"/>
      <c r="J122" s="158" t="s">
        <v>372</v>
      </c>
      <c r="K122" s="159">
        <v>1</v>
      </c>
      <c r="L122" s="237"/>
      <c r="M122" s="237"/>
      <c r="N122" s="238"/>
      <c r="O122" s="235"/>
      <c r="P122" s="235"/>
      <c r="Q122" s="235"/>
      <c r="R122" s="150"/>
      <c r="T122" s="151" t="s">
        <v>5</v>
      </c>
      <c r="U122" s="41" t="s">
        <v>43</v>
      </c>
      <c r="V122" s="152">
        <v>0</v>
      </c>
      <c r="W122" s="152">
        <f t="shared" si="0"/>
        <v>0</v>
      </c>
      <c r="X122" s="152">
        <v>0</v>
      </c>
      <c r="Y122" s="152">
        <f t="shared" si="1"/>
        <v>0</v>
      </c>
      <c r="Z122" s="152">
        <v>0</v>
      </c>
      <c r="AA122" s="153">
        <f t="shared" si="2"/>
        <v>0</v>
      </c>
      <c r="AR122" s="19" t="s">
        <v>1337</v>
      </c>
      <c r="AT122" s="19" t="s">
        <v>214</v>
      </c>
      <c r="AU122" s="19" t="s">
        <v>87</v>
      </c>
      <c r="AY122" s="19" t="s">
        <v>206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87</v>
      </c>
      <c r="BK122" s="155">
        <f t="shared" si="8"/>
        <v>0</v>
      </c>
      <c r="BL122" s="19" t="s">
        <v>337</v>
      </c>
      <c r="BM122" s="19" t="s">
        <v>1997</v>
      </c>
    </row>
    <row r="123" spans="2:65" s="1" customFormat="1" ht="25.5" customHeight="1" x14ac:dyDescent="0.3">
      <c r="B123" s="145"/>
      <c r="C123" s="156" t="s">
        <v>222</v>
      </c>
      <c r="D123" s="156" t="s">
        <v>214</v>
      </c>
      <c r="E123" s="157" t="s">
        <v>1860</v>
      </c>
      <c r="F123" s="236" t="s">
        <v>1861</v>
      </c>
      <c r="G123" s="236"/>
      <c r="H123" s="236"/>
      <c r="I123" s="236"/>
      <c r="J123" s="158" t="s">
        <v>372</v>
      </c>
      <c r="K123" s="159">
        <v>1</v>
      </c>
      <c r="L123" s="237"/>
      <c r="M123" s="237"/>
      <c r="N123" s="238"/>
      <c r="O123" s="235"/>
      <c r="P123" s="235"/>
      <c r="Q123" s="235"/>
      <c r="R123" s="150"/>
      <c r="T123" s="151" t="s">
        <v>5</v>
      </c>
      <c r="U123" s="41" t="s">
        <v>43</v>
      </c>
      <c r="V123" s="152">
        <v>0</v>
      </c>
      <c r="W123" s="152">
        <f t="shared" si="0"/>
        <v>0</v>
      </c>
      <c r="X123" s="152">
        <v>0</v>
      </c>
      <c r="Y123" s="152">
        <f t="shared" si="1"/>
        <v>0</v>
      </c>
      <c r="Z123" s="152">
        <v>0</v>
      </c>
      <c r="AA123" s="153">
        <f t="shared" si="2"/>
        <v>0</v>
      </c>
      <c r="AR123" s="19" t="s">
        <v>1337</v>
      </c>
      <c r="AT123" s="19" t="s">
        <v>214</v>
      </c>
      <c r="AU123" s="19" t="s">
        <v>87</v>
      </c>
      <c r="AY123" s="19" t="s">
        <v>206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87</v>
      </c>
      <c r="BK123" s="155">
        <f t="shared" si="8"/>
        <v>0</v>
      </c>
      <c r="BL123" s="19" t="s">
        <v>337</v>
      </c>
      <c r="BM123" s="19" t="s">
        <v>1998</v>
      </c>
    </row>
    <row r="124" spans="2:65" s="1" customFormat="1" ht="16.5" customHeight="1" x14ac:dyDescent="0.3">
      <c r="B124" s="145"/>
      <c r="C124" s="156" t="s">
        <v>219</v>
      </c>
      <c r="D124" s="156" t="s">
        <v>214</v>
      </c>
      <c r="E124" s="157" t="s">
        <v>1863</v>
      </c>
      <c r="F124" s="236" t="s">
        <v>1864</v>
      </c>
      <c r="G124" s="236"/>
      <c r="H124" s="236"/>
      <c r="I124" s="236"/>
      <c r="J124" s="158" t="s">
        <v>372</v>
      </c>
      <c r="K124" s="159">
        <v>1</v>
      </c>
      <c r="L124" s="237"/>
      <c r="M124" s="237"/>
      <c r="N124" s="238"/>
      <c r="O124" s="235"/>
      <c r="P124" s="235"/>
      <c r="Q124" s="235"/>
      <c r="R124" s="150"/>
      <c r="T124" s="151" t="s">
        <v>5</v>
      </c>
      <c r="U124" s="41" t="s">
        <v>43</v>
      </c>
      <c r="V124" s="152">
        <v>0</v>
      </c>
      <c r="W124" s="152">
        <f t="shared" si="0"/>
        <v>0</v>
      </c>
      <c r="X124" s="152">
        <v>0</v>
      </c>
      <c r="Y124" s="152">
        <f t="shared" si="1"/>
        <v>0</v>
      </c>
      <c r="Z124" s="152">
        <v>0</v>
      </c>
      <c r="AA124" s="153">
        <f t="shared" si="2"/>
        <v>0</v>
      </c>
      <c r="AR124" s="19" t="s">
        <v>1337</v>
      </c>
      <c r="AT124" s="19" t="s">
        <v>214</v>
      </c>
      <c r="AU124" s="19" t="s">
        <v>87</v>
      </c>
      <c r="AY124" s="19" t="s">
        <v>206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87</v>
      </c>
      <c r="BK124" s="155">
        <f t="shared" si="8"/>
        <v>0</v>
      </c>
      <c r="BL124" s="19" t="s">
        <v>337</v>
      </c>
      <c r="BM124" s="19" t="s">
        <v>1999</v>
      </c>
    </row>
    <row r="125" spans="2:65" s="1" customFormat="1" ht="16.5" customHeight="1" x14ac:dyDescent="0.3">
      <c r="B125" s="145"/>
      <c r="C125" s="156" t="s">
        <v>229</v>
      </c>
      <c r="D125" s="156" t="s">
        <v>214</v>
      </c>
      <c r="E125" s="157" t="s">
        <v>1866</v>
      </c>
      <c r="F125" s="236" t="s">
        <v>1867</v>
      </c>
      <c r="G125" s="236"/>
      <c r="H125" s="236"/>
      <c r="I125" s="236"/>
      <c r="J125" s="158" t="s">
        <v>372</v>
      </c>
      <c r="K125" s="159">
        <v>1</v>
      </c>
      <c r="L125" s="237"/>
      <c r="M125" s="237"/>
      <c r="N125" s="238"/>
      <c r="O125" s="235"/>
      <c r="P125" s="235"/>
      <c r="Q125" s="235"/>
      <c r="R125" s="150"/>
      <c r="T125" s="151" t="s">
        <v>5</v>
      </c>
      <c r="U125" s="41" t="s">
        <v>43</v>
      </c>
      <c r="V125" s="152">
        <v>0</v>
      </c>
      <c r="W125" s="152">
        <f t="shared" si="0"/>
        <v>0</v>
      </c>
      <c r="X125" s="152">
        <v>0</v>
      </c>
      <c r="Y125" s="152">
        <f t="shared" si="1"/>
        <v>0</v>
      </c>
      <c r="Z125" s="152">
        <v>0</v>
      </c>
      <c r="AA125" s="153">
        <f t="shared" si="2"/>
        <v>0</v>
      </c>
      <c r="AR125" s="19" t="s">
        <v>1337</v>
      </c>
      <c r="AT125" s="19" t="s">
        <v>214</v>
      </c>
      <c r="AU125" s="19" t="s">
        <v>87</v>
      </c>
      <c r="AY125" s="19" t="s">
        <v>206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87</v>
      </c>
      <c r="BK125" s="155">
        <f t="shared" si="8"/>
        <v>0</v>
      </c>
      <c r="BL125" s="19" t="s">
        <v>337</v>
      </c>
      <c r="BM125" s="19" t="s">
        <v>2000</v>
      </c>
    </row>
    <row r="126" spans="2:65" s="1" customFormat="1" ht="16.5" customHeight="1" x14ac:dyDescent="0.3">
      <c r="B126" s="145"/>
      <c r="C126" s="156" t="s">
        <v>218</v>
      </c>
      <c r="D126" s="156" t="s">
        <v>214</v>
      </c>
      <c r="E126" s="157" t="s">
        <v>1869</v>
      </c>
      <c r="F126" s="236" t="s">
        <v>1870</v>
      </c>
      <c r="G126" s="236"/>
      <c r="H126" s="236"/>
      <c r="I126" s="236"/>
      <c r="J126" s="158" t="s">
        <v>372</v>
      </c>
      <c r="K126" s="159">
        <v>1</v>
      </c>
      <c r="L126" s="237"/>
      <c r="M126" s="237"/>
      <c r="N126" s="238"/>
      <c r="O126" s="235"/>
      <c r="P126" s="235"/>
      <c r="Q126" s="235"/>
      <c r="R126" s="150"/>
      <c r="T126" s="151" t="s">
        <v>5</v>
      </c>
      <c r="U126" s="41" t="s">
        <v>43</v>
      </c>
      <c r="V126" s="152">
        <v>0</v>
      </c>
      <c r="W126" s="152">
        <f t="shared" si="0"/>
        <v>0</v>
      </c>
      <c r="X126" s="152">
        <v>0</v>
      </c>
      <c r="Y126" s="152">
        <f t="shared" si="1"/>
        <v>0</v>
      </c>
      <c r="Z126" s="152">
        <v>0</v>
      </c>
      <c r="AA126" s="153">
        <f t="shared" si="2"/>
        <v>0</v>
      </c>
      <c r="AR126" s="19" t="s">
        <v>1337</v>
      </c>
      <c r="AT126" s="19" t="s">
        <v>214</v>
      </c>
      <c r="AU126" s="19" t="s">
        <v>87</v>
      </c>
      <c r="AY126" s="19" t="s">
        <v>206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87</v>
      </c>
      <c r="BK126" s="155">
        <f t="shared" si="8"/>
        <v>0</v>
      </c>
      <c r="BL126" s="19" t="s">
        <v>337</v>
      </c>
      <c r="BM126" s="19" t="s">
        <v>2001</v>
      </c>
    </row>
    <row r="127" spans="2:65" s="1" customFormat="1" ht="16.5" customHeight="1" x14ac:dyDescent="0.3">
      <c r="B127" s="145"/>
      <c r="C127" s="156" t="s">
        <v>236</v>
      </c>
      <c r="D127" s="156" t="s">
        <v>214</v>
      </c>
      <c r="E127" s="157" t="s">
        <v>1872</v>
      </c>
      <c r="F127" s="236" t="s">
        <v>1873</v>
      </c>
      <c r="G127" s="236"/>
      <c r="H127" s="236"/>
      <c r="I127" s="236"/>
      <c r="J127" s="158" t="s">
        <v>372</v>
      </c>
      <c r="K127" s="159">
        <v>1</v>
      </c>
      <c r="L127" s="237"/>
      <c r="M127" s="237"/>
      <c r="N127" s="238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 t="shared" si="0"/>
        <v>0</v>
      </c>
      <c r="X127" s="152">
        <v>0</v>
      </c>
      <c r="Y127" s="152">
        <f t="shared" si="1"/>
        <v>0</v>
      </c>
      <c r="Z127" s="152">
        <v>0</v>
      </c>
      <c r="AA127" s="153">
        <f t="shared" si="2"/>
        <v>0</v>
      </c>
      <c r="AR127" s="19" t="s">
        <v>1337</v>
      </c>
      <c r="AT127" s="19" t="s">
        <v>214</v>
      </c>
      <c r="AU127" s="19" t="s">
        <v>87</v>
      </c>
      <c r="AY127" s="19" t="s">
        <v>206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87</v>
      </c>
      <c r="BK127" s="155">
        <f t="shared" si="8"/>
        <v>0</v>
      </c>
      <c r="BL127" s="19" t="s">
        <v>337</v>
      </c>
      <c r="BM127" s="19" t="s">
        <v>2002</v>
      </c>
    </row>
    <row r="128" spans="2:65" s="1" customFormat="1" ht="16.5" customHeight="1" x14ac:dyDescent="0.3">
      <c r="B128" s="145"/>
      <c r="C128" s="156" t="s">
        <v>225</v>
      </c>
      <c r="D128" s="156" t="s">
        <v>214</v>
      </c>
      <c r="E128" s="157" t="s">
        <v>1875</v>
      </c>
      <c r="F128" s="236" t="s">
        <v>1876</v>
      </c>
      <c r="G128" s="236"/>
      <c r="H128" s="236"/>
      <c r="I128" s="236"/>
      <c r="J128" s="158" t="s">
        <v>372</v>
      </c>
      <c r="K128" s="159">
        <v>1</v>
      </c>
      <c r="L128" s="237"/>
      <c r="M128" s="237"/>
      <c r="N128" s="238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1337</v>
      </c>
      <c r="AT128" s="19" t="s">
        <v>214</v>
      </c>
      <c r="AU128" s="19" t="s">
        <v>87</v>
      </c>
      <c r="AY128" s="19" t="s">
        <v>206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87</v>
      </c>
      <c r="BK128" s="155">
        <f t="shared" si="8"/>
        <v>0</v>
      </c>
      <c r="BL128" s="19" t="s">
        <v>337</v>
      </c>
      <c r="BM128" s="19" t="s">
        <v>2003</v>
      </c>
    </row>
    <row r="129" spans="2:65" s="1" customFormat="1" ht="25.5" customHeight="1" x14ac:dyDescent="0.3">
      <c r="B129" s="145"/>
      <c r="C129" s="156" t="s">
        <v>242</v>
      </c>
      <c r="D129" s="156" t="s">
        <v>214</v>
      </c>
      <c r="E129" s="157" t="s">
        <v>1878</v>
      </c>
      <c r="F129" s="236" t="s">
        <v>1879</v>
      </c>
      <c r="G129" s="236"/>
      <c r="H129" s="236"/>
      <c r="I129" s="236"/>
      <c r="J129" s="158" t="s">
        <v>372</v>
      </c>
      <c r="K129" s="159">
        <v>1</v>
      </c>
      <c r="L129" s="237"/>
      <c r="M129" s="237"/>
      <c r="N129" s="238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 t="shared" si="0"/>
        <v>0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1337</v>
      </c>
      <c r="AT129" s="19" t="s">
        <v>214</v>
      </c>
      <c r="AU129" s="19" t="s">
        <v>87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337</v>
      </c>
      <c r="BM129" s="19" t="s">
        <v>2004</v>
      </c>
    </row>
    <row r="130" spans="2:65" s="1" customFormat="1" ht="16.5" customHeight="1" x14ac:dyDescent="0.3">
      <c r="B130" s="145"/>
      <c r="C130" s="156" t="s">
        <v>228</v>
      </c>
      <c r="D130" s="156" t="s">
        <v>214</v>
      </c>
      <c r="E130" s="157" t="s">
        <v>1881</v>
      </c>
      <c r="F130" s="236" t="s">
        <v>1882</v>
      </c>
      <c r="G130" s="236"/>
      <c r="H130" s="236"/>
      <c r="I130" s="236"/>
      <c r="J130" s="158" t="s">
        <v>372</v>
      </c>
      <c r="K130" s="159">
        <v>1</v>
      </c>
      <c r="L130" s="237"/>
      <c r="M130" s="237"/>
      <c r="N130" s="238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1337</v>
      </c>
      <c r="AT130" s="19" t="s">
        <v>214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337</v>
      </c>
      <c r="BM130" s="19" t="s">
        <v>2005</v>
      </c>
    </row>
    <row r="131" spans="2:65" s="1" customFormat="1" ht="16.5" customHeight="1" x14ac:dyDescent="0.3">
      <c r="B131" s="145"/>
      <c r="C131" s="156" t="s">
        <v>249</v>
      </c>
      <c r="D131" s="156" t="s">
        <v>214</v>
      </c>
      <c r="E131" s="157" t="s">
        <v>1884</v>
      </c>
      <c r="F131" s="236" t="s">
        <v>1885</v>
      </c>
      <c r="G131" s="236"/>
      <c r="H131" s="236"/>
      <c r="I131" s="236"/>
      <c r="J131" s="158" t="s">
        <v>372</v>
      </c>
      <c r="K131" s="159">
        <v>1</v>
      </c>
      <c r="L131" s="237"/>
      <c r="M131" s="237"/>
      <c r="N131" s="238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1337</v>
      </c>
      <c r="AT131" s="19" t="s">
        <v>214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337</v>
      </c>
      <c r="BM131" s="19" t="s">
        <v>2006</v>
      </c>
    </row>
    <row r="132" spans="2:65" s="1" customFormat="1" ht="16.5" customHeight="1" x14ac:dyDescent="0.3">
      <c r="B132" s="145"/>
      <c r="C132" s="156" t="s">
        <v>232</v>
      </c>
      <c r="D132" s="156" t="s">
        <v>214</v>
      </c>
      <c r="E132" s="157" t="s">
        <v>1887</v>
      </c>
      <c r="F132" s="236" t="s">
        <v>1888</v>
      </c>
      <c r="G132" s="236"/>
      <c r="H132" s="236"/>
      <c r="I132" s="236"/>
      <c r="J132" s="158" t="s">
        <v>372</v>
      </c>
      <c r="K132" s="159">
        <v>1</v>
      </c>
      <c r="L132" s="237"/>
      <c r="M132" s="237"/>
      <c r="N132" s="238"/>
      <c r="O132" s="235"/>
      <c r="P132" s="235"/>
      <c r="Q132" s="235"/>
      <c r="R132" s="150"/>
      <c r="T132" s="151" t="s">
        <v>5</v>
      </c>
      <c r="U132" s="41" t="s">
        <v>43</v>
      </c>
      <c r="V132" s="152">
        <v>0</v>
      </c>
      <c r="W132" s="152">
        <f t="shared" si="0"/>
        <v>0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1337</v>
      </c>
      <c r="AT132" s="19" t="s">
        <v>214</v>
      </c>
      <c r="AU132" s="19" t="s">
        <v>87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337</v>
      </c>
      <c r="BM132" s="19" t="s">
        <v>2007</v>
      </c>
    </row>
    <row r="133" spans="2:65" s="1" customFormat="1" ht="16.5" customHeight="1" x14ac:dyDescent="0.3">
      <c r="B133" s="145"/>
      <c r="C133" s="156" t="s">
        <v>256</v>
      </c>
      <c r="D133" s="156" t="s">
        <v>214</v>
      </c>
      <c r="E133" s="157" t="s">
        <v>1890</v>
      </c>
      <c r="F133" s="236" t="s">
        <v>1891</v>
      </c>
      <c r="G133" s="236"/>
      <c r="H133" s="236"/>
      <c r="I133" s="236"/>
      <c r="J133" s="158" t="s">
        <v>372</v>
      </c>
      <c r="K133" s="159">
        <v>1</v>
      </c>
      <c r="L133" s="237"/>
      <c r="M133" s="237"/>
      <c r="N133" s="238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0</v>
      </c>
      <c r="Y133" s="152">
        <f t="shared" si="1"/>
        <v>0</v>
      </c>
      <c r="Z133" s="152">
        <v>0</v>
      </c>
      <c r="AA133" s="153">
        <f t="shared" si="2"/>
        <v>0</v>
      </c>
      <c r="AR133" s="19" t="s">
        <v>1337</v>
      </c>
      <c r="AT133" s="19" t="s">
        <v>214</v>
      </c>
      <c r="AU133" s="19" t="s">
        <v>87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337</v>
      </c>
      <c r="BM133" s="19" t="s">
        <v>2008</v>
      </c>
    </row>
    <row r="134" spans="2:65" s="1" customFormat="1" ht="16.5" customHeight="1" x14ac:dyDescent="0.3">
      <c r="B134" s="145"/>
      <c r="C134" s="156" t="s">
        <v>235</v>
      </c>
      <c r="D134" s="156" t="s">
        <v>214</v>
      </c>
      <c r="E134" s="157" t="s">
        <v>1893</v>
      </c>
      <c r="F134" s="236" t="s">
        <v>1894</v>
      </c>
      <c r="G134" s="236"/>
      <c r="H134" s="236"/>
      <c r="I134" s="236"/>
      <c r="J134" s="158" t="s">
        <v>372</v>
      </c>
      <c r="K134" s="159">
        <v>1</v>
      </c>
      <c r="L134" s="237"/>
      <c r="M134" s="237"/>
      <c r="N134" s="238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 t="shared" si="0"/>
        <v>0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1337</v>
      </c>
      <c r="AT134" s="19" t="s">
        <v>214</v>
      </c>
      <c r="AU134" s="19" t="s">
        <v>87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337</v>
      </c>
      <c r="BM134" s="19" t="s">
        <v>2009</v>
      </c>
    </row>
    <row r="135" spans="2:65" s="1" customFormat="1" ht="16.5" customHeight="1" x14ac:dyDescent="0.3">
      <c r="B135" s="145"/>
      <c r="C135" s="156" t="s">
        <v>263</v>
      </c>
      <c r="D135" s="156" t="s">
        <v>214</v>
      </c>
      <c r="E135" s="157" t="s">
        <v>1896</v>
      </c>
      <c r="F135" s="236" t="s">
        <v>1897</v>
      </c>
      <c r="G135" s="236"/>
      <c r="H135" s="236"/>
      <c r="I135" s="236"/>
      <c r="J135" s="158" t="s">
        <v>372</v>
      </c>
      <c r="K135" s="159">
        <v>1</v>
      </c>
      <c r="L135" s="237"/>
      <c r="M135" s="237"/>
      <c r="N135" s="238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0</v>
      </c>
      <c r="Y135" s="152">
        <f t="shared" si="1"/>
        <v>0</v>
      </c>
      <c r="Z135" s="152">
        <v>0</v>
      </c>
      <c r="AA135" s="153">
        <f t="shared" si="2"/>
        <v>0</v>
      </c>
      <c r="AR135" s="19" t="s">
        <v>1337</v>
      </c>
      <c r="AT135" s="19" t="s">
        <v>214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337</v>
      </c>
      <c r="BM135" s="19" t="s">
        <v>2010</v>
      </c>
    </row>
    <row r="136" spans="2:65" s="1" customFormat="1" ht="25.5" customHeight="1" x14ac:dyDescent="0.3">
      <c r="B136" s="145"/>
      <c r="C136" s="156" t="s">
        <v>239</v>
      </c>
      <c r="D136" s="156" t="s">
        <v>214</v>
      </c>
      <c r="E136" s="157" t="s">
        <v>1899</v>
      </c>
      <c r="F136" s="236" t="s">
        <v>1900</v>
      </c>
      <c r="G136" s="236"/>
      <c r="H136" s="236"/>
      <c r="I136" s="236"/>
      <c r="J136" s="158" t="s">
        <v>372</v>
      </c>
      <c r="K136" s="159">
        <v>1</v>
      </c>
      <c r="L136" s="237"/>
      <c r="M136" s="237"/>
      <c r="N136" s="238"/>
      <c r="O136" s="235"/>
      <c r="P136" s="235"/>
      <c r="Q136" s="235"/>
      <c r="R136" s="150"/>
      <c r="T136" s="151" t="s">
        <v>5</v>
      </c>
      <c r="U136" s="41" t="s">
        <v>43</v>
      </c>
      <c r="V136" s="152">
        <v>0</v>
      </c>
      <c r="W136" s="152">
        <f t="shared" si="0"/>
        <v>0</v>
      </c>
      <c r="X136" s="152">
        <v>0</v>
      </c>
      <c r="Y136" s="152">
        <f t="shared" si="1"/>
        <v>0</v>
      </c>
      <c r="Z136" s="152">
        <v>0</v>
      </c>
      <c r="AA136" s="153">
        <f t="shared" si="2"/>
        <v>0</v>
      </c>
      <c r="AR136" s="19" t="s">
        <v>1337</v>
      </c>
      <c r="AT136" s="19" t="s">
        <v>214</v>
      </c>
      <c r="AU136" s="19" t="s">
        <v>87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337</v>
      </c>
      <c r="BM136" s="19" t="s">
        <v>2011</v>
      </c>
    </row>
    <row r="137" spans="2:65" s="1" customFormat="1" ht="16.5" customHeight="1" x14ac:dyDescent="0.3">
      <c r="B137" s="145"/>
      <c r="C137" s="156" t="s">
        <v>270</v>
      </c>
      <c r="D137" s="156" t="s">
        <v>214</v>
      </c>
      <c r="E137" s="157" t="s">
        <v>1902</v>
      </c>
      <c r="F137" s="236" t="s">
        <v>1903</v>
      </c>
      <c r="G137" s="236"/>
      <c r="H137" s="236"/>
      <c r="I137" s="236"/>
      <c r="J137" s="158" t="s">
        <v>372</v>
      </c>
      <c r="K137" s="159">
        <v>1</v>
      </c>
      <c r="L137" s="237"/>
      <c r="M137" s="237"/>
      <c r="N137" s="238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 t="shared" si="0"/>
        <v>0</v>
      </c>
      <c r="X137" s="152">
        <v>0</v>
      </c>
      <c r="Y137" s="152">
        <f t="shared" si="1"/>
        <v>0</v>
      </c>
      <c r="Z137" s="152">
        <v>0</v>
      </c>
      <c r="AA137" s="153">
        <f t="shared" si="2"/>
        <v>0</v>
      </c>
      <c r="AR137" s="19" t="s">
        <v>1337</v>
      </c>
      <c r="AT137" s="19" t="s">
        <v>214</v>
      </c>
      <c r="AU137" s="19" t="s">
        <v>87</v>
      </c>
      <c r="AY137" s="19" t="s">
        <v>206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87</v>
      </c>
      <c r="BK137" s="155">
        <f t="shared" si="8"/>
        <v>0</v>
      </c>
      <c r="BL137" s="19" t="s">
        <v>337</v>
      </c>
      <c r="BM137" s="19" t="s">
        <v>2012</v>
      </c>
    </row>
    <row r="138" spans="2:65" s="1" customFormat="1" ht="25.5" customHeight="1" x14ac:dyDescent="0.3">
      <c r="B138" s="145"/>
      <c r="C138" s="156" t="s">
        <v>10</v>
      </c>
      <c r="D138" s="156" t="s">
        <v>214</v>
      </c>
      <c r="E138" s="157" t="s">
        <v>1905</v>
      </c>
      <c r="F138" s="236" t="s">
        <v>1906</v>
      </c>
      <c r="G138" s="236"/>
      <c r="H138" s="236"/>
      <c r="I138" s="236"/>
      <c r="J138" s="158" t="s">
        <v>372</v>
      </c>
      <c r="K138" s="159">
        <v>1</v>
      </c>
      <c r="L138" s="237"/>
      <c r="M138" s="237"/>
      <c r="N138" s="238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 t="shared" si="0"/>
        <v>0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1337</v>
      </c>
      <c r="AT138" s="19" t="s">
        <v>214</v>
      </c>
      <c r="AU138" s="19" t="s">
        <v>87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337</v>
      </c>
      <c r="BM138" s="19" t="s">
        <v>2013</v>
      </c>
    </row>
    <row r="139" spans="2:65" s="1" customFormat="1" ht="16.5" customHeight="1" x14ac:dyDescent="0.3">
      <c r="B139" s="145"/>
      <c r="C139" s="156" t="s">
        <v>277</v>
      </c>
      <c r="D139" s="156" t="s">
        <v>214</v>
      </c>
      <c r="E139" s="157" t="s">
        <v>1908</v>
      </c>
      <c r="F139" s="236" t="s">
        <v>1909</v>
      </c>
      <c r="G139" s="236"/>
      <c r="H139" s="236"/>
      <c r="I139" s="236"/>
      <c r="J139" s="158" t="s">
        <v>372</v>
      </c>
      <c r="K139" s="159">
        <v>1</v>
      </c>
      <c r="L139" s="237"/>
      <c r="M139" s="237"/>
      <c r="N139" s="238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1337</v>
      </c>
      <c r="AT139" s="19" t="s">
        <v>214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337</v>
      </c>
      <c r="BM139" s="19" t="s">
        <v>2014</v>
      </c>
    </row>
    <row r="140" spans="2:65" s="1" customFormat="1" ht="16.5" customHeight="1" x14ac:dyDescent="0.3">
      <c r="B140" s="145"/>
      <c r="C140" s="156" t="s">
        <v>245</v>
      </c>
      <c r="D140" s="156" t="s">
        <v>214</v>
      </c>
      <c r="E140" s="157" t="s">
        <v>1911</v>
      </c>
      <c r="F140" s="236" t="s">
        <v>1912</v>
      </c>
      <c r="G140" s="236"/>
      <c r="H140" s="236"/>
      <c r="I140" s="236"/>
      <c r="J140" s="158" t="s">
        <v>372</v>
      </c>
      <c r="K140" s="159">
        <v>1</v>
      </c>
      <c r="L140" s="237"/>
      <c r="M140" s="237"/>
      <c r="N140" s="238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1337</v>
      </c>
      <c r="AT140" s="19" t="s">
        <v>214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337</v>
      </c>
      <c r="BM140" s="19" t="s">
        <v>2015</v>
      </c>
    </row>
    <row r="141" spans="2:65" s="1" customFormat="1" ht="16.5" customHeight="1" x14ac:dyDescent="0.3">
      <c r="B141" s="145"/>
      <c r="C141" s="156" t="s">
        <v>284</v>
      </c>
      <c r="D141" s="156" t="s">
        <v>214</v>
      </c>
      <c r="E141" s="157" t="s">
        <v>1914</v>
      </c>
      <c r="F141" s="236" t="s">
        <v>1915</v>
      </c>
      <c r="G141" s="236"/>
      <c r="H141" s="236"/>
      <c r="I141" s="236"/>
      <c r="J141" s="158" t="s">
        <v>372</v>
      </c>
      <c r="K141" s="159">
        <v>1</v>
      </c>
      <c r="L141" s="237"/>
      <c r="M141" s="237"/>
      <c r="N141" s="238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si="0"/>
        <v>0</v>
      </c>
      <c r="X141" s="152">
        <v>0</v>
      </c>
      <c r="Y141" s="152">
        <f t="shared" si="1"/>
        <v>0</v>
      </c>
      <c r="Z141" s="152">
        <v>0</v>
      </c>
      <c r="AA141" s="153">
        <f t="shared" si="2"/>
        <v>0</v>
      </c>
      <c r="AR141" s="19" t="s">
        <v>1337</v>
      </c>
      <c r="AT141" s="19" t="s">
        <v>214</v>
      </c>
      <c r="AU141" s="19" t="s">
        <v>87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337</v>
      </c>
      <c r="BM141" s="19" t="s">
        <v>2016</v>
      </c>
    </row>
    <row r="142" spans="2:65" s="1" customFormat="1" ht="16.5" customHeight="1" x14ac:dyDescent="0.3">
      <c r="B142" s="145"/>
      <c r="C142" s="156" t="s">
        <v>248</v>
      </c>
      <c r="D142" s="156" t="s">
        <v>214</v>
      </c>
      <c r="E142" s="157" t="s">
        <v>1917</v>
      </c>
      <c r="F142" s="236" t="s">
        <v>1918</v>
      </c>
      <c r="G142" s="236"/>
      <c r="H142" s="236"/>
      <c r="I142" s="236"/>
      <c r="J142" s="158" t="s">
        <v>372</v>
      </c>
      <c r="K142" s="159">
        <v>1</v>
      </c>
      <c r="L142" s="237"/>
      <c r="M142" s="237"/>
      <c r="N142" s="238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 t="shared" si="0"/>
        <v>0</v>
      </c>
      <c r="X142" s="152">
        <v>0</v>
      </c>
      <c r="Y142" s="152">
        <f t="shared" si="1"/>
        <v>0</v>
      </c>
      <c r="Z142" s="152">
        <v>0</v>
      </c>
      <c r="AA142" s="153">
        <f t="shared" si="2"/>
        <v>0</v>
      </c>
      <c r="AR142" s="19" t="s">
        <v>1337</v>
      </c>
      <c r="AT142" s="19" t="s">
        <v>214</v>
      </c>
      <c r="AU142" s="19" t="s">
        <v>87</v>
      </c>
      <c r="AY142" s="19" t="s">
        <v>206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87</v>
      </c>
      <c r="BK142" s="155">
        <f t="shared" si="8"/>
        <v>0</v>
      </c>
      <c r="BL142" s="19" t="s">
        <v>337</v>
      </c>
      <c r="BM142" s="19" t="s">
        <v>2017</v>
      </c>
    </row>
    <row r="143" spans="2:65" s="1" customFormat="1" ht="16.5" customHeight="1" x14ac:dyDescent="0.3">
      <c r="B143" s="145"/>
      <c r="C143" s="156" t="s">
        <v>291</v>
      </c>
      <c r="D143" s="156" t="s">
        <v>214</v>
      </c>
      <c r="E143" s="157" t="s">
        <v>1920</v>
      </c>
      <c r="F143" s="236" t="s">
        <v>1921</v>
      </c>
      <c r="G143" s="236"/>
      <c r="H143" s="236"/>
      <c r="I143" s="236"/>
      <c r="J143" s="158" t="s">
        <v>372</v>
      </c>
      <c r="K143" s="159">
        <v>1</v>
      </c>
      <c r="L143" s="237"/>
      <c r="M143" s="237"/>
      <c r="N143" s="238"/>
      <c r="O143" s="235"/>
      <c r="P143" s="235"/>
      <c r="Q143" s="235"/>
      <c r="R143" s="150"/>
      <c r="T143" s="151" t="s">
        <v>5</v>
      </c>
      <c r="U143" s="41" t="s">
        <v>43</v>
      </c>
      <c r="V143" s="152">
        <v>0</v>
      </c>
      <c r="W143" s="152">
        <f t="shared" si="0"/>
        <v>0</v>
      </c>
      <c r="X143" s="152">
        <v>0</v>
      </c>
      <c r="Y143" s="152">
        <f t="shared" si="1"/>
        <v>0</v>
      </c>
      <c r="Z143" s="152">
        <v>0</v>
      </c>
      <c r="AA143" s="153">
        <f t="shared" si="2"/>
        <v>0</v>
      </c>
      <c r="AR143" s="19" t="s">
        <v>1337</v>
      </c>
      <c r="AT143" s="19" t="s">
        <v>214</v>
      </c>
      <c r="AU143" s="19" t="s">
        <v>87</v>
      </c>
      <c r="AY143" s="19" t="s">
        <v>206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87</v>
      </c>
      <c r="BK143" s="155">
        <f t="shared" si="8"/>
        <v>0</v>
      </c>
      <c r="BL143" s="19" t="s">
        <v>337</v>
      </c>
      <c r="BM143" s="19" t="s">
        <v>2018</v>
      </c>
    </row>
    <row r="144" spans="2:65" s="1" customFormat="1" ht="25.5" customHeight="1" x14ac:dyDescent="0.3">
      <c r="B144" s="145"/>
      <c r="C144" s="156" t="s">
        <v>252</v>
      </c>
      <c r="D144" s="156" t="s">
        <v>214</v>
      </c>
      <c r="E144" s="157" t="s">
        <v>1923</v>
      </c>
      <c r="F144" s="236" t="s">
        <v>1924</v>
      </c>
      <c r="G144" s="236"/>
      <c r="H144" s="236"/>
      <c r="I144" s="236"/>
      <c r="J144" s="158" t="s">
        <v>372</v>
      </c>
      <c r="K144" s="159">
        <v>1</v>
      </c>
      <c r="L144" s="237"/>
      <c r="M144" s="237"/>
      <c r="N144" s="238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 t="shared" si="0"/>
        <v>0</v>
      </c>
      <c r="X144" s="152">
        <v>0</v>
      </c>
      <c r="Y144" s="152">
        <f t="shared" si="1"/>
        <v>0</v>
      </c>
      <c r="Z144" s="152">
        <v>0</v>
      </c>
      <c r="AA144" s="153">
        <f t="shared" si="2"/>
        <v>0</v>
      </c>
      <c r="AR144" s="19" t="s">
        <v>1337</v>
      </c>
      <c r="AT144" s="19" t="s">
        <v>214</v>
      </c>
      <c r="AU144" s="19" t="s">
        <v>87</v>
      </c>
      <c r="AY144" s="19" t="s">
        <v>206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87</v>
      </c>
      <c r="BK144" s="155">
        <f t="shared" si="8"/>
        <v>0</v>
      </c>
      <c r="BL144" s="19" t="s">
        <v>337</v>
      </c>
      <c r="BM144" s="19" t="s">
        <v>2019</v>
      </c>
    </row>
    <row r="145" spans="2:65" s="1" customFormat="1" ht="16.5" customHeight="1" x14ac:dyDescent="0.3">
      <c r="B145" s="145"/>
      <c r="C145" s="156" t="s">
        <v>298</v>
      </c>
      <c r="D145" s="156" t="s">
        <v>214</v>
      </c>
      <c r="E145" s="157" t="s">
        <v>1926</v>
      </c>
      <c r="F145" s="236" t="s">
        <v>1927</v>
      </c>
      <c r="G145" s="236"/>
      <c r="H145" s="236"/>
      <c r="I145" s="236"/>
      <c r="J145" s="158" t="s">
        <v>372</v>
      </c>
      <c r="K145" s="159">
        <v>1</v>
      </c>
      <c r="L145" s="237"/>
      <c r="M145" s="237"/>
      <c r="N145" s="238"/>
      <c r="O145" s="235"/>
      <c r="P145" s="235"/>
      <c r="Q145" s="235"/>
      <c r="R145" s="150"/>
      <c r="T145" s="151" t="s">
        <v>5</v>
      </c>
      <c r="U145" s="41" t="s">
        <v>43</v>
      </c>
      <c r="V145" s="152">
        <v>0</v>
      </c>
      <c r="W145" s="152">
        <f t="shared" si="0"/>
        <v>0</v>
      </c>
      <c r="X145" s="152">
        <v>0</v>
      </c>
      <c r="Y145" s="152">
        <f t="shared" si="1"/>
        <v>0</v>
      </c>
      <c r="Z145" s="152">
        <v>0</v>
      </c>
      <c r="AA145" s="153">
        <f t="shared" si="2"/>
        <v>0</v>
      </c>
      <c r="AR145" s="19" t="s">
        <v>1337</v>
      </c>
      <c r="AT145" s="19" t="s">
        <v>214</v>
      </c>
      <c r="AU145" s="19" t="s">
        <v>87</v>
      </c>
      <c r="AY145" s="19" t="s">
        <v>206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9" t="s">
        <v>87</v>
      </c>
      <c r="BK145" s="155">
        <f t="shared" si="8"/>
        <v>0</v>
      </c>
      <c r="BL145" s="19" t="s">
        <v>337</v>
      </c>
      <c r="BM145" s="19" t="s">
        <v>2020</v>
      </c>
    </row>
    <row r="146" spans="2:65" s="1" customFormat="1" ht="16.5" customHeight="1" x14ac:dyDescent="0.3">
      <c r="B146" s="145"/>
      <c r="C146" s="156" t="s">
        <v>255</v>
      </c>
      <c r="D146" s="156" t="s">
        <v>214</v>
      </c>
      <c r="E146" s="157" t="s">
        <v>1929</v>
      </c>
      <c r="F146" s="236" t="s">
        <v>1930</v>
      </c>
      <c r="G146" s="236"/>
      <c r="H146" s="236"/>
      <c r="I146" s="236"/>
      <c r="J146" s="158" t="s">
        <v>372</v>
      </c>
      <c r="K146" s="159">
        <v>1</v>
      </c>
      <c r="L146" s="237"/>
      <c r="M146" s="237"/>
      <c r="N146" s="238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si="0"/>
        <v>0</v>
      </c>
      <c r="X146" s="152">
        <v>0</v>
      </c>
      <c r="Y146" s="152">
        <f t="shared" si="1"/>
        <v>0</v>
      </c>
      <c r="Z146" s="152">
        <v>0</v>
      </c>
      <c r="AA146" s="153">
        <f t="shared" si="2"/>
        <v>0</v>
      </c>
      <c r="AR146" s="19" t="s">
        <v>1337</v>
      </c>
      <c r="AT146" s="19" t="s">
        <v>214</v>
      </c>
      <c r="AU146" s="19" t="s">
        <v>87</v>
      </c>
      <c r="AY146" s="19" t="s">
        <v>206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9" t="s">
        <v>87</v>
      </c>
      <c r="BK146" s="155">
        <f t="shared" si="8"/>
        <v>0</v>
      </c>
      <c r="BL146" s="19" t="s">
        <v>337</v>
      </c>
      <c r="BM146" s="19" t="s">
        <v>2021</v>
      </c>
    </row>
    <row r="147" spans="2:65" s="1" customFormat="1" ht="16.5" customHeight="1" x14ac:dyDescent="0.3">
      <c r="B147" s="145"/>
      <c r="C147" s="156" t="s">
        <v>305</v>
      </c>
      <c r="D147" s="156" t="s">
        <v>214</v>
      </c>
      <c r="E147" s="157" t="s">
        <v>1932</v>
      </c>
      <c r="F147" s="236" t="s">
        <v>1933</v>
      </c>
      <c r="G147" s="236"/>
      <c r="H147" s="236"/>
      <c r="I147" s="236"/>
      <c r="J147" s="158" t="s">
        <v>372</v>
      </c>
      <c r="K147" s="159">
        <v>1</v>
      </c>
      <c r="L147" s="237"/>
      <c r="M147" s="237"/>
      <c r="N147" s="238"/>
      <c r="O147" s="235"/>
      <c r="P147" s="235"/>
      <c r="Q147" s="235"/>
      <c r="R147" s="150"/>
      <c r="T147" s="151" t="s">
        <v>5</v>
      </c>
      <c r="U147" s="41" t="s">
        <v>43</v>
      </c>
      <c r="V147" s="152">
        <v>0</v>
      </c>
      <c r="W147" s="152">
        <f t="shared" si="0"/>
        <v>0</v>
      </c>
      <c r="X147" s="152">
        <v>0</v>
      </c>
      <c r="Y147" s="152">
        <f t="shared" si="1"/>
        <v>0</v>
      </c>
      <c r="Z147" s="152">
        <v>0</v>
      </c>
      <c r="AA147" s="153">
        <f t="shared" si="2"/>
        <v>0</v>
      </c>
      <c r="AR147" s="19" t="s">
        <v>1337</v>
      </c>
      <c r="AT147" s="19" t="s">
        <v>214</v>
      </c>
      <c r="AU147" s="19" t="s">
        <v>87</v>
      </c>
      <c r="AY147" s="19" t="s">
        <v>206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9" t="s">
        <v>87</v>
      </c>
      <c r="BK147" s="155">
        <f t="shared" si="8"/>
        <v>0</v>
      </c>
      <c r="BL147" s="19" t="s">
        <v>337</v>
      </c>
      <c r="BM147" s="19" t="s">
        <v>2022</v>
      </c>
    </row>
    <row r="148" spans="2:65" s="1" customFormat="1" ht="25.5" customHeight="1" x14ac:dyDescent="0.3">
      <c r="B148" s="145"/>
      <c r="C148" s="156" t="s">
        <v>259</v>
      </c>
      <c r="D148" s="156" t="s">
        <v>214</v>
      </c>
      <c r="E148" s="157" t="s">
        <v>1497</v>
      </c>
      <c r="F148" s="236" t="s">
        <v>1935</v>
      </c>
      <c r="G148" s="236"/>
      <c r="H148" s="236"/>
      <c r="I148" s="236"/>
      <c r="J148" s="158" t="s">
        <v>372</v>
      </c>
      <c r="K148" s="159">
        <v>1</v>
      </c>
      <c r="L148" s="237"/>
      <c r="M148" s="237"/>
      <c r="N148" s="238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0"/>
        <v>0</v>
      </c>
      <c r="X148" s="152">
        <v>0</v>
      </c>
      <c r="Y148" s="152">
        <f t="shared" si="1"/>
        <v>0</v>
      </c>
      <c r="Z148" s="152">
        <v>0</v>
      </c>
      <c r="AA148" s="153">
        <f t="shared" si="2"/>
        <v>0</v>
      </c>
      <c r="AR148" s="19" t="s">
        <v>1337</v>
      </c>
      <c r="AT148" s="19" t="s">
        <v>214</v>
      </c>
      <c r="AU148" s="19" t="s">
        <v>87</v>
      </c>
      <c r="AY148" s="19" t="s">
        <v>206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9" t="s">
        <v>87</v>
      </c>
      <c r="BK148" s="155">
        <f t="shared" si="8"/>
        <v>0</v>
      </c>
      <c r="BL148" s="19" t="s">
        <v>337</v>
      </c>
      <c r="BM148" s="19" t="s">
        <v>2023</v>
      </c>
    </row>
    <row r="149" spans="2:65" s="1" customFormat="1" ht="25.5" customHeight="1" x14ac:dyDescent="0.3">
      <c r="B149" s="145"/>
      <c r="C149" s="156" t="s">
        <v>312</v>
      </c>
      <c r="D149" s="156" t="s">
        <v>214</v>
      </c>
      <c r="E149" s="157" t="s">
        <v>1937</v>
      </c>
      <c r="F149" s="236" t="s">
        <v>1938</v>
      </c>
      <c r="G149" s="236"/>
      <c r="H149" s="236"/>
      <c r="I149" s="236"/>
      <c r="J149" s="158" t="s">
        <v>372</v>
      </c>
      <c r="K149" s="159">
        <v>1</v>
      </c>
      <c r="L149" s="237"/>
      <c r="M149" s="237"/>
      <c r="N149" s="238"/>
      <c r="O149" s="235"/>
      <c r="P149" s="235"/>
      <c r="Q149" s="235"/>
      <c r="R149" s="150"/>
      <c r="T149" s="151" t="s">
        <v>5</v>
      </c>
      <c r="U149" s="41" t="s">
        <v>43</v>
      </c>
      <c r="V149" s="152">
        <v>0</v>
      </c>
      <c r="W149" s="152">
        <f t="shared" si="0"/>
        <v>0</v>
      </c>
      <c r="X149" s="152">
        <v>0</v>
      </c>
      <c r="Y149" s="152">
        <f t="shared" si="1"/>
        <v>0</v>
      </c>
      <c r="Z149" s="152">
        <v>0</v>
      </c>
      <c r="AA149" s="153">
        <f t="shared" si="2"/>
        <v>0</v>
      </c>
      <c r="AR149" s="19" t="s">
        <v>1337</v>
      </c>
      <c r="AT149" s="19" t="s">
        <v>214</v>
      </c>
      <c r="AU149" s="19" t="s">
        <v>87</v>
      </c>
      <c r="AY149" s="19" t="s">
        <v>206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9" t="s">
        <v>87</v>
      </c>
      <c r="BK149" s="155">
        <f t="shared" si="8"/>
        <v>0</v>
      </c>
      <c r="BL149" s="19" t="s">
        <v>337</v>
      </c>
      <c r="BM149" s="19" t="s">
        <v>2024</v>
      </c>
    </row>
    <row r="150" spans="2:65" s="1" customFormat="1" ht="16.5" customHeight="1" x14ac:dyDescent="0.3">
      <c r="B150" s="145"/>
      <c r="C150" s="156" t="s">
        <v>262</v>
      </c>
      <c r="D150" s="156" t="s">
        <v>214</v>
      </c>
      <c r="E150" s="157" t="s">
        <v>1940</v>
      </c>
      <c r="F150" s="236" t="s">
        <v>1941</v>
      </c>
      <c r="G150" s="236"/>
      <c r="H150" s="236"/>
      <c r="I150" s="236"/>
      <c r="J150" s="158" t="s">
        <v>372</v>
      </c>
      <c r="K150" s="159">
        <v>1</v>
      </c>
      <c r="L150" s="237"/>
      <c r="M150" s="237"/>
      <c r="N150" s="238"/>
      <c r="O150" s="235"/>
      <c r="P150" s="235"/>
      <c r="Q150" s="235"/>
      <c r="R150" s="150"/>
      <c r="T150" s="151" t="s">
        <v>5</v>
      </c>
      <c r="U150" s="41" t="s">
        <v>43</v>
      </c>
      <c r="V150" s="152">
        <v>0</v>
      </c>
      <c r="W150" s="152">
        <f t="shared" si="0"/>
        <v>0</v>
      </c>
      <c r="X150" s="152">
        <v>0</v>
      </c>
      <c r="Y150" s="152">
        <f t="shared" si="1"/>
        <v>0</v>
      </c>
      <c r="Z150" s="152">
        <v>0</v>
      </c>
      <c r="AA150" s="153">
        <f t="shared" si="2"/>
        <v>0</v>
      </c>
      <c r="AR150" s="19" t="s">
        <v>1337</v>
      </c>
      <c r="AT150" s="19" t="s">
        <v>214</v>
      </c>
      <c r="AU150" s="19" t="s">
        <v>87</v>
      </c>
      <c r="AY150" s="19" t="s">
        <v>206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9" t="s">
        <v>87</v>
      </c>
      <c r="BK150" s="155">
        <f t="shared" si="8"/>
        <v>0</v>
      </c>
      <c r="BL150" s="19" t="s">
        <v>337</v>
      </c>
      <c r="BM150" s="19" t="s">
        <v>2025</v>
      </c>
    </row>
    <row r="151" spans="2:65" s="10" customFormat="1" ht="22.35" customHeight="1" x14ac:dyDescent="0.3">
      <c r="B151" s="134"/>
      <c r="C151" s="135"/>
      <c r="D151" s="144" t="s">
        <v>1993</v>
      </c>
      <c r="E151" s="144"/>
      <c r="F151" s="144"/>
      <c r="G151" s="144"/>
      <c r="H151" s="144"/>
      <c r="I151" s="144"/>
      <c r="J151" s="144"/>
      <c r="K151" s="144"/>
      <c r="L151" s="144"/>
      <c r="M151" s="144"/>
      <c r="N151" s="240"/>
      <c r="O151" s="239"/>
      <c r="P151" s="239"/>
      <c r="Q151" s="239"/>
      <c r="R151" s="137"/>
      <c r="T151" s="138"/>
      <c r="U151" s="135"/>
      <c r="V151" s="135"/>
      <c r="W151" s="139">
        <f>SUM(W152:W167)</f>
        <v>0</v>
      </c>
      <c r="X151" s="135"/>
      <c r="Y151" s="139">
        <f>SUM(Y152:Y167)</f>
        <v>0</v>
      </c>
      <c r="Z151" s="135"/>
      <c r="AA151" s="140">
        <f>SUM(AA152:AA167)</f>
        <v>0</v>
      </c>
      <c r="AR151" s="141" t="s">
        <v>91</v>
      </c>
      <c r="AT151" s="142" t="s">
        <v>75</v>
      </c>
      <c r="AU151" s="142" t="s">
        <v>87</v>
      </c>
      <c r="AY151" s="141" t="s">
        <v>206</v>
      </c>
      <c r="BK151" s="143">
        <f>SUM(BK152:BK167)</f>
        <v>0</v>
      </c>
    </row>
    <row r="152" spans="2:65" s="1" customFormat="1" ht="16.5" customHeight="1" x14ac:dyDescent="0.3">
      <c r="B152" s="145"/>
      <c r="C152" s="156" t="s">
        <v>319</v>
      </c>
      <c r="D152" s="156" t="s">
        <v>214</v>
      </c>
      <c r="E152" s="157" t="s">
        <v>1943</v>
      </c>
      <c r="F152" s="236" t="s">
        <v>1944</v>
      </c>
      <c r="G152" s="236"/>
      <c r="H152" s="236"/>
      <c r="I152" s="236"/>
      <c r="J152" s="158" t="s">
        <v>372</v>
      </c>
      <c r="K152" s="159">
        <v>1</v>
      </c>
      <c r="L152" s="237"/>
      <c r="M152" s="237"/>
      <c r="N152" s="238"/>
      <c r="O152" s="235"/>
      <c r="P152" s="235"/>
      <c r="Q152" s="235"/>
      <c r="R152" s="150"/>
      <c r="T152" s="151" t="s">
        <v>5</v>
      </c>
      <c r="U152" s="41" t="s">
        <v>43</v>
      </c>
      <c r="V152" s="152">
        <v>0</v>
      </c>
      <c r="W152" s="152">
        <f t="shared" ref="W152:W167" si="9">V152*K152</f>
        <v>0</v>
      </c>
      <c r="X152" s="152">
        <v>0</v>
      </c>
      <c r="Y152" s="152">
        <f t="shared" ref="Y152:Y167" si="10">X152*K152</f>
        <v>0</v>
      </c>
      <c r="Z152" s="152">
        <v>0</v>
      </c>
      <c r="AA152" s="153">
        <f t="shared" ref="AA152:AA167" si="11">Z152*K152</f>
        <v>0</v>
      </c>
      <c r="AR152" s="19" t="s">
        <v>1337</v>
      </c>
      <c r="AT152" s="19" t="s">
        <v>214</v>
      </c>
      <c r="AU152" s="19" t="s">
        <v>91</v>
      </c>
      <c r="AY152" s="19" t="s">
        <v>206</v>
      </c>
      <c r="BE152" s="154">
        <f t="shared" ref="BE152:BE167" si="12">IF(U152="základná",N152,0)</f>
        <v>0</v>
      </c>
      <c r="BF152" s="154">
        <f t="shared" ref="BF152:BF167" si="13">IF(U152="znížená",N152,0)</f>
        <v>0</v>
      </c>
      <c r="BG152" s="154">
        <f t="shared" ref="BG152:BG167" si="14">IF(U152="zákl. prenesená",N152,0)</f>
        <v>0</v>
      </c>
      <c r="BH152" s="154">
        <f t="shared" ref="BH152:BH167" si="15">IF(U152="zníž. prenesená",N152,0)</f>
        <v>0</v>
      </c>
      <c r="BI152" s="154">
        <f t="shared" ref="BI152:BI167" si="16">IF(U152="nulová",N152,0)</f>
        <v>0</v>
      </c>
      <c r="BJ152" s="19" t="s">
        <v>87</v>
      </c>
      <c r="BK152" s="155">
        <f t="shared" ref="BK152:BK167" si="17">ROUND(L152*K152,3)</f>
        <v>0</v>
      </c>
      <c r="BL152" s="19" t="s">
        <v>337</v>
      </c>
      <c r="BM152" s="19" t="s">
        <v>2026</v>
      </c>
    </row>
    <row r="153" spans="2:65" s="1" customFormat="1" ht="16.5" customHeight="1" x14ac:dyDescent="0.3">
      <c r="B153" s="145"/>
      <c r="C153" s="146" t="s">
        <v>266</v>
      </c>
      <c r="D153" s="146" t="s">
        <v>207</v>
      </c>
      <c r="E153" s="147" t="s">
        <v>1946</v>
      </c>
      <c r="F153" s="233" t="s">
        <v>1947</v>
      </c>
      <c r="G153" s="233"/>
      <c r="H153" s="233"/>
      <c r="I153" s="233"/>
      <c r="J153" s="148" t="s">
        <v>372</v>
      </c>
      <c r="K153" s="149">
        <v>1</v>
      </c>
      <c r="L153" s="234"/>
      <c r="M153" s="234"/>
      <c r="N153" s="235"/>
      <c r="O153" s="235"/>
      <c r="P153" s="235"/>
      <c r="Q153" s="235"/>
      <c r="R153" s="150"/>
      <c r="T153" s="151" t="s">
        <v>5</v>
      </c>
      <c r="U153" s="41" t="s">
        <v>43</v>
      </c>
      <c r="V153" s="152">
        <v>0</v>
      </c>
      <c r="W153" s="152">
        <f t="shared" si="9"/>
        <v>0</v>
      </c>
      <c r="X153" s="152">
        <v>0</v>
      </c>
      <c r="Y153" s="152">
        <f t="shared" si="10"/>
        <v>0</v>
      </c>
      <c r="Z153" s="152">
        <v>0</v>
      </c>
      <c r="AA153" s="153">
        <f t="shared" si="11"/>
        <v>0</v>
      </c>
      <c r="AR153" s="19" t="s">
        <v>337</v>
      </c>
      <c r="AT153" s="19" t="s">
        <v>207</v>
      </c>
      <c r="AU153" s="19" t="s">
        <v>91</v>
      </c>
      <c r="AY153" s="19" t="s">
        <v>206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9" t="s">
        <v>87</v>
      </c>
      <c r="BK153" s="155">
        <f t="shared" si="17"/>
        <v>0</v>
      </c>
      <c r="BL153" s="19" t="s">
        <v>337</v>
      </c>
      <c r="BM153" s="19" t="s">
        <v>2027</v>
      </c>
    </row>
    <row r="154" spans="2:65" s="1" customFormat="1" ht="25.5" customHeight="1" x14ac:dyDescent="0.3">
      <c r="B154" s="145"/>
      <c r="C154" s="156" t="s">
        <v>326</v>
      </c>
      <c r="D154" s="156" t="s">
        <v>214</v>
      </c>
      <c r="E154" s="157" t="s">
        <v>1949</v>
      </c>
      <c r="F154" s="236" t="s">
        <v>1950</v>
      </c>
      <c r="G154" s="236"/>
      <c r="H154" s="236"/>
      <c r="I154" s="236"/>
      <c r="J154" s="158" t="s">
        <v>372</v>
      </c>
      <c r="K154" s="159">
        <v>1</v>
      </c>
      <c r="L154" s="237"/>
      <c r="M154" s="237"/>
      <c r="N154" s="238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9"/>
        <v>0</v>
      </c>
      <c r="X154" s="152">
        <v>0</v>
      </c>
      <c r="Y154" s="152">
        <f t="shared" si="10"/>
        <v>0</v>
      </c>
      <c r="Z154" s="152">
        <v>0</v>
      </c>
      <c r="AA154" s="153">
        <f t="shared" si="11"/>
        <v>0</v>
      </c>
      <c r="AR154" s="19" t="s">
        <v>1337</v>
      </c>
      <c r="AT154" s="19" t="s">
        <v>214</v>
      </c>
      <c r="AU154" s="19" t="s">
        <v>91</v>
      </c>
      <c r="AY154" s="19" t="s">
        <v>206</v>
      </c>
      <c r="BE154" s="154">
        <f t="shared" si="12"/>
        <v>0</v>
      </c>
      <c r="BF154" s="154">
        <f t="shared" si="13"/>
        <v>0</v>
      </c>
      <c r="BG154" s="154">
        <f t="shared" si="14"/>
        <v>0</v>
      </c>
      <c r="BH154" s="154">
        <f t="shared" si="15"/>
        <v>0</v>
      </c>
      <c r="BI154" s="154">
        <f t="shared" si="16"/>
        <v>0</v>
      </c>
      <c r="BJ154" s="19" t="s">
        <v>87</v>
      </c>
      <c r="BK154" s="155">
        <f t="shared" si="17"/>
        <v>0</v>
      </c>
      <c r="BL154" s="19" t="s">
        <v>337</v>
      </c>
      <c r="BM154" s="19" t="s">
        <v>2028</v>
      </c>
    </row>
    <row r="155" spans="2:65" s="1" customFormat="1" ht="16.5" customHeight="1" x14ac:dyDescent="0.3">
      <c r="B155" s="145"/>
      <c r="C155" s="156" t="s">
        <v>269</v>
      </c>
      <c r="D155" s="156" t="s">
        <v>214</v>
      </c>
      <c r="E155" s="157" t="s">
        <v>1952</v>
      </c>
      <c r="F155" s="236" t="s">
        <v>1953</v>
      </c>
      <c r="G155" s="236"/>
      <c r="H155" s="236"/>
      <c r="I155" s="236"/>
      <c r="J155" s="158" t="s">
        <v>372</v>
      </c>
      <c r="K155" s="159">
        <v>1</v>
      </c>
      <c r="L155" s="237"/>
      <c r="M155" s="237"/>
      <c r="N155" s="238"/>
      <c r="O155" s="235"/>
      <c r="P155" s="235"/>
      <c r="Q155" s="235"/>
      <c r="R155" s="150"/>
      <c r="T155" s="151" t="s">
        <v>5</v>
      </c>
      <c r="U155" s="41" t="s">
        <v>43</v>
      </c>
      <c r="V155" s="152">
        <v>0</v>
      </c>
      <c r="W155" s="152">
        <f t="shared" si="9"/>
        <v>0</v>
      </c>
      <c r="X155" s="152">
        <v>0</v>
      </c>
      <c r="Y155" s="152">
        <f t="shared" si="10"/>
        <v>0</v>
      </c>
      <c r="Z155" s="152">
        <v>0</v>
      </c>
      <c r="AA155" s="153">
        <f t="shared" si="11"/>
        <v>0</v>
      </c>
      <c r="AR155" s="19" t="s">
        <v>1337</v>
      </c>
      <c r="AT155" s="19" t="s">
        <v>214</v>
      </c>
      <c r="AU155" s="19" t="s">
        <v>91</v>
      </c>
      <c r="AY155" s="19" t="s">
        <v>206</v>
      </c>
      <c r="BE155" s="154">
        <f t="shared" si="12"/>
        <v>0</v>
      </c>
      <c r="BF155" s="154">
        <f t="shared" si="13"/>
        <v>0</v>
      </c>
      <c r="BG155" s="154">
        <f t="shared" si="14"/>
        <v>0</v>
      </c>
      <c r="BH155" s="154">
        <f t="shared" si="15"/>
        <v>0</v>
      </c>
      <c r="BI155" s="154">
        <f t="shared" si="16"/>
        <v>0</v>
      </c>
      <c r="BJ155" s="19" t="s">
        <v>87</v>
      </c>
      <c r="BK155" s="155">
        <f t="shared" si="17"/>
        <v>0</v>
      </c>
      <c r="BL155" s="19" t="s">
        <v>337</v>
      </c>
      <c r="BM155" s="19" t="s">
        <v>2029</v>
      </c>
    </row>
    <row r="156" spans="2:65" s="1" customFormat="1" ht="25.5" customHeight="1" x14ac:dyDescent="0.3">
      <c r="B156" s="145"/>
      <c r="C156" s="156" t="s">
        <v>334</v>
      </c>
      <c r="D156" s="156" t="s">
        <v>214</v>
      </c>
      <c r="E156" s="157" t="s">
        <v>1955</v>
      </c>
      <c r="F156" s="236" t="s">
        <v>1956</v>
      </c>
      <c r="G156" s="236"/>
      <c r="H156" s="236"/>
      <c r="I156" s="236"/>
      <c r="J156" s="158" t="s">
        <v>372</v>
      </c>
      <c r="K156" s="159">
        <v>1</v>
      </c>
      <c r="L156" s="237"/>
      <c r="M156" s="237"/>
      <c r="N156" s="238"/>
      <c r="O156" s="235"/>
      <c r="P156" s="235"/>
      <c r="Q156" s="235"/>
      <c r="R156" s="150"/>
      <c r="T156" s="151" t="s">
        <v>5</v>
      </c>
      <c r="U156" s="41" t="s">
        <v>43</v>
      </c>
      <c r="V156" s="152">
        <v>0</v>
      </c>
      <c r="W156" s="152">
        <f t="shared" si="9"/>
        <v>0</v>
      </c>
      <c r="X156" s="152">
        <v>0</v>
      </c>
      <c r="Y156" s="152">
        <f t="shared" si="10"/>
        <v>0</v>
      </c>
      <c r="Z156" s="152">
        <v>0</v>
      </c>
      <c r="AA156" s="153">
        <f t="shared" si="11"/>
        <v>0</v>
      </c>
      <c r="AR156" s="19" t="s">
        <v>1337</v>
      </c>
      <c r="AT156" s="19" t="s">
        <v>214</v>
      </c>
      <c r="AU156" s="19" t="s">
        <v>91</v>
      </c>
      <c r="AY156" s="19" t="s">
        <v>206</v>
      </c>
      <c r="BE156" s="154">
        <f t="shared" si="12"/>
        <v>0</v>
      </c>
      <c r="BF156" s="154">
        <f t="shared" si="13"/>
        <v>0</v>
      </c>
      <c r="BG156" s="154">
        <f t="shared" si="14"/>
        <v>0</v>
      </c>
      <c r="BH156" s="154">
        <f t="shared" si="15"/>
        <v>0</v>
      </c>
      <c r="BI156" s="154">
        <f t="shared" si="16"/>
        <v>0</v>
      </c>
      <c r="BJ156" s="19" t="s">
        <v>87</v>
      </c>
      <c r="BK156" s="155">
        <f t="shared" si="17"/>
        <v>0</v>
      </c>
      <c r="BL156" s="19" t="s">
        <v>337</v>
      </c>
      <c r="BM156" s="19" t="s">
        <v>2030</v>
      </c>
    </row>
    <row r="157" spans="2:65" s="1" customFormat="1" ht="25.5" customHeight="1" x14ac:dyDescent="0.3">
      <c r="B157" s="145"/>
      <c r="C157" s="156" t="s">
        <v>273</v>
      </c>
      <c r="D157" s="156" t="s">
        <v>214</v>
      </c>
      <c r="E157" s="157" t="s">
        <v>1958</v>
      </c>
      <c r="F157" s="236" t="s">
        <v>1959</v>
      </c>
      <c r="G157" s="236"/>
      <c r="H157" s="236"/>
      <c r="I157" s="236"/>
      <c r="J157" s="158" t="s">
        <v>372</v>
      </c>
      <c r="K157" s="159">
        <v>1</v>
      </c>
      <c r="L157" s="237"/>
      <c r="M157" s="237"/>
      <c r="N157" s="238"/>
      <c r="O157" s="235"/>
      <c r="P157" s="235"/>
      <c r="Q157" s="235"/>
      <c r="R157" s="150"/>
      <c r="T157" s="151" t="s">
        <v>5</v>
      </c>
      <c r="U157" s="41" t="s">
        <v>43</v>
      </c>
      <c r="V157" s="152">
        <v>0</v>
      </c>
      <c r="W157" s="152">
        <f t="shared" si="9"/>
        <v>0</v>
      </c>
      <c r="X157" s="152">
        <v>0</v>
      </c>
      <c r="Y157" s="152">
        <f t="shared" si="10"/>
        <v>0</v>
      </c>
      <c r="Z157" s="152">
        <v>0</v>
      </c>
      <c r="AA157" s="153">
        <f t="shared" si="11"/>
        <v>0</v>
      </c>
      <c r="AR157" s="19" t="s">
        <v>1337</v>
      </c>
      <c r="AT157" s="19" t="s">
        <v>214</v>
      </c>
      <c r="AU157" s="19" t="s">
        <v>91</v>
      </c>
      <c r="AY157" s="19" t="s">
        <v>206</v>
      </c>
      <c r="BE157" s="154">
        <f t="shared" si="12"/>
        <v>0</v>
      </c>
      <c r="BF157" s="154">
        <f t="shared" si="13"/>
        <v>0</v>
      </c>
      <c r="BG157" s="154">
        <f t="shared" si="14"/>
        <v>0</v>
      </c>
      <c r="BH157" s="154">
        <f t="shared" si="15"/>
        <v>0</v>
      </c>
      <c r="BI157" s="154">
        <f t="shared" si="16"/>
        <v>0</v>
      </c>
      <c r="BJ157" s="19" t="s">
        <v>87</v>
      </c>
      <c r="BK157" s="155">
        <f t="shared" si="17"/>
        <v>0</v>
      </c>
      <c r="BL157" s="19" t="s">
        <v>337</v>
      </c>
      <c r="BM157" s="19" t="s">
        <v>2031</v>
      </c>
    </row>
    <row r="158" spans="2:65" s="1" customFormat="1" ht="16.5" customHeight="1" x14ac:dyDescent="0.3">
      <c r="B158" s="145"/>
      <c r="C158" s="156" t="s">
        <v>341</v>
      </c>
      <c r="D158" s="156" t="s">
        <v>214</v>
      </c>
      <c r="E158" s="157" t="s">
        <v>1961</v>
      </c>
      <c r="F158" s="236" t="s">
        <v>1962</v>
      </c>
      <c r="G158" s="236"/>
      <c r="H158" s="236"/>
      <c r="I158" s="236"/>
      <c r="J158" s="158" t="s">
        <v>372</v>
      </c>
      <c r="K158" s="159">
        <v>1</v>
      </c>
      <c r="L158" s="237"/>
      <c r="M158" s="237"/>
      <c r="N158" s="238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 t="shared" si="9"/>
        <v>0</v>
      </c>
      <c r="X158" s="152">
        <v>0</v>
      </c>
      <c r="Y158" s="152">
        <f t="shared" si="10"/>
        <v>0</v>
      </c>
      <c r="Z158" s="152">
        <v>0</v>
      </c>
      <c r="AA158" s="153">
        <f t="shared" si="11"/>
        <v>0</v>
      </c>
      <c r="AR158" s="19" t="s">
        <v>1337</v>
      </c>
      <c r="AT158" s="19" t="s">
        <v>214</v>
      </c>
      <c r="AU158" s="19" t="s">
        <v>91</v>
      </c>
      <c r="AY158" s="19" t="s">
        <v>206</v>
      </c>
      <c r="BE158" s="154">
        <f t="shared" si="12"/>
        <v>0</v>
      </c>
      <c r="BF158" s="154">
        <f t="shared" si="13"/>
        <v>0</v>
      </c>
      <c r="BG158" s="154">
        <f t="shared" si="14"/>
        <v>0</v>
      </c>
      <c r="BH158" s="154">
        <f t="shared" si="15"/>
        <v>0</v>
      </c>
      <c r="BI158" s="154">
        <f t="shared" si="16"/>
        <v>0</v>
      </c>
      <c r="BJ158" s="19" t="s">
        <v>87</v>
      </c>
      <c r="BK158" s="155">
        <f t="shared" si="17"/>
        <v>0</v>
      </c>
      <c r="BL158" s="19" t="s">
        <v>337</v>
      </c>
      <c r="BM158" s="19" t="s">
        <v>2032</v>
      </c>
    </row>
    <row r="159" spans="2:65" s="1" customFormat="1" ht="16.5" customHeight="1" x14ac:dyDescent="0.3">
      <c r="B159" s="145"/>
      <c r="C159" s="156" t="s">
        <v>276</v>
      </c>
      <c r="D159" s="156" t="s">
        <v>214</v>
      </c>
      <c r="E159" s="157" t="s">
        <v>1964</v>
      </c>
      <c r="F159" s="236" t="s">
        <v>1965</v>
      </c>
      <c r="G159" s="236"/>
      <c r="H159" s="236"/>
      <c r="I159" s="236"/>
      <c r="J159" s="158" t="s">
        <v>372</v>
      </c>
      <c r="K159" s="159">
        <v>1</v>
      </c>
      <c r="L159" s="237"/>
      <c r="M159" s="237"/>
      <c r="N159" s="238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 t="shared" si="9"/>
        <v>0</v>
      </c>
      <c r="X159" s="152">
        <v>0</v>
      </c>
      <c r="Y159" s="152">
        <f t="shared" si="10"/>
        <v>0</v>
      </c>
      <c r="Z159" s="152">
        <v>0</v>
      </c>
      <c r="AA159" s="153">
        <f t="shared" si="11"/>
        <v>0</v>
      </c>
      <c r="AR159" s="19" t="s">
        <v>1337</v>
      </c>
      <c r="AT159" s="19" t="s">
        <v>214</v>
      </c>
      <c r="AU159" s="19" t="s">
        <v>91</v>
      </c>
      <c r="AY159" s="19" t="s">
        <v>206</v>
      </c>
      <c r="BE159" s="154">
        <f t="shared" si="12"/>
        <v>0</v>
      </c>
      <c r="BF159" s="154">
        <f t="shared" si="13"/>
        <v>0</v>
      </c>
      <c r="BG159" s="154">
        <f t="shared" si="14"/>
        <v>0</v>
      </c>
      <c r="BH159" s="154">
        <f t="shared" si="15"/>
        <v>0</v>
      </c>
      <c r="BI159" s="154">
        <f t="shared" si="16"/>
        <v>0</v>
      </c>
      <c r="BJ159" s="19" t="s">
        <v>87</v>
      </c>
      <c r="BK159" s="155">
        <f t="shared" si="17"/>
        <v>0</v>
      </c>
      <c r="BL159" s="19" t="s">
        <v>337</v>
      </c>
      <c r="BM159" s="19" t="s">
        <v>2033</v>
      </c>
    </row>
    <row r="160" spans="2:65" s="1" customFormat="1" ht="16.5" customHeight="1" x14ac:dyDescent="0.3">
      <c r="B160" s="145"/>
      <c r="C160" s="156" t="s">
        <v>348</v>
      </c>
      <c r="D160" s="156" t="s">
        <v>214</v>
      </c>
      <c r="E160" s="157" t="s">
        <v>1967</v>
      </c>
      <c r="F160" s="236" t="s">
        <v>1968</v>
      </c>
      <c r="G160" s="236"/>
      <c r="H160" s="236"/>
      <c r="I160" s="236"/>
      <c r="J160" s="158" t="s">
        <v>372</v>
      </c>
      <c r="K160" s="159">
        <v>1</v>
      </c>
      <c r="L160" s="237"/>
      <c r="M160" s="237"/>
      <c r="N160" s="238"/>
      <c r="O160" s="235"/>
      <c r="P160" s="235"/>
      <c r="Q160" s="235"/>
      <c r="R160" s="150"/>
      <c r="T160" s="151" t="s">
        <v>5</v>
      </c>
      <c r="U160" s="41" t="s">
        <v>43</v>
      </c>
      <c r="V160" s="152">
        <v>0</v>
      </c>
      <c r="W160" s="152">
        <f t="shared" si="9"/>
        <v>0</v>
      </c>
      <c r="X160" s="152">
        <v>0</v>
      </c>
      <c r="Y160" s="152">
        <f t="shared" si="10"/>
        <v>0</v>
      </c>
      <c r="Z160" s="152">
        <v>0</v>
      </c>
      <c r="AA160" s="153">
        <f t="shared" si="11"/>
        <v>0</v>
      </c>
      <c r="AR160" s="19" t="s">
        <v>1337</v>
      </c>
      <c r="AT160" s="19" t="s">
        <v>214</v>
      </c>
      <c r="AU160" s="19" t="s">
        <v>91</v>
      </c>
      <c r="AY160" s="19" t="s">
        <v>206</v>
      </c>
      <c r="BE160" s="154">
        <f t="shared" si="12"/>
        <v>0</v>
      </c>
      <c r="BF160" s="154">
        <f t="shared" si="13"/>
        <v>0</v>
      </c>
      <c r="BG160" s="154">
        <f t="shared" si="14"/>
        <v>0</v>
      </c>
      <c r="BH160" s="154">
        <f t="shared" si="15"/>
        <v>0</v>
      </c>
      <c r="BI160" s="154">
        <f t="shared" si="16"/>
        <v>0</v>
      </c>
      <c r="BJ160" s="19" t="s">
        <v>87</v>
      </c>
      <c r="BK160" s="155">
        <f t="shared" si="17"/>
        <v>0</v>
      </c>
      <c r="BL160" s="19" t="s">
        <v>337</v>
      </c>
      <c r="BM160" s="19" t="s">
        <v>2034</v>
      </c>
    </row>
    <row r="161" spans="2:65" s="1" customFormat="1" ht="16.5" customHeight="1" x14ac:dyDescent="0.3">
      <c r="B161" s="145"/>
      <c r="C161" s="146" t="s">
        <v>280</v>
      </c>
      <c r="D161" s="146" t="s">
        <v>207</v>
      </c>
      <c r="E161" s="147" t="s">
        <v>1970</v>
      </c>
      <c r="F161" s="233" t="s">
        <v>1971</v>
      </c>
      <c r="G161" s="233"/>
      <c r="H161" s="233"/>
      <c r="I161" s="233"/>
      <c r="J161" s="148" t="s">
        <v>372</v>
      </c>
      <c r="K161" s="149">
        <v>1</v>
      </c>
      <c r="L161" s="234"/>
      <c r="M161" s="234"/>
      <c r="N161" s="235"/>
      <c r="O161" s="235"/>
      <c r="P161" s="235"/>
      <c r="Q161" s="235"/>
      <c r="R161" s="150"/>
      <c r="T161" s="151" t="s">
        <v>5</v>
      </c>
      <c r="U161" s="41" t="s">
        <v>43</v>
      </c>
      <c r="V161" s="152">
        <v>0</v>
      </c>
      <c r="W161" s="152">
        <f t="shared" si="9"/>
        <v>0</v>
      </c>
      <c r="X161" s="152">
        <v>0</v>
      </c>
      <c r="Y161" s="152">
        <f t="shared" si="10"/>
        <v>0</v>
      </c>
      <c r="Z161" s="152">
        <v>0</v>
      </c>
      <c r="AA161" s="153">
        <f t="shared" si="11"/>
        <v>0</v>
      </c>
      <c r="AR161" s="19" t="s">
        <v>337</v>
      </c>
      <c r="AT161" s="19" t="s">
        <v>207</v>
      </c>
      <c r="AU161" s="19" t="s">
        <v>91</v>
      </c>
      <c r="AY161" s="19" t="s">
        <v>206</v>
      </c>
      <c r="BE161" s="154">
        <f t="shared" si="12"/>
        <v>0</v>
      </c>
      <c r="BF161" s="154">
        <f t="shared" si="13"/>
        <v>0</v>
      </c>
      <c r="BG161" s="154">
        <f t="shared" si="14"/>
        <v>0</v>
      </c>
      <c r="BH161" s="154">
        <f t="shared" si="15"/>
        <v>0</v>
      </c>
      <c r="BI161" s="154">
        <f t="shared" si="16"/>
        <v>0</v>
      </c>
      <c r="BJ161" s="19" t="s">
        <v>87</v>
      </c>
      <c r="BK161" s="155">
        <f t="shared" si="17"/>
        <v>0</v>
      </c>
      <c r="BL161" s="19" t="s">
        <v>337</v>
      </c>
      <c r="BM161" s="19" t="s">
        <v>2035</v>
      </c>
    </row>
    <row r="162" spans="2:65" s="1" customFormat="1" ht="16.5" customHeight="1" x14ac:dyDescent="0.3">
      <c r="B162" s="145"/>
      <c r="C162" s="146" t="s">
        <v>355</v>
      </c>
      <c r="D162" s="146" t="s">
        <v>207</v>
      </c>
      <c r="E162" s="147" t="s">
        <v>1973</v>
      </c>
      <c r="F162" s="233" t="s">
        <v>1974</v>
      </c>
      <c r="G162" s="233"/>
      <c r="H162" s="233"/>
      <c r="I162" s="233"/>
      <c r="J162" s="148" t="s">
        <v>1347</v>
      </c>
      <c r="K162" s="149">
        <v>50</v>
      </c>
      <c r="L162" s="234"/>
      <c r="M162" s="234"/>
      <c r="N162" s="235"/>
      <c r="O162" s="235"/>
      <c r="P162" s="235"/>
      <c r="Q162" s="235"/>
      <c r="R162" s="150"/>
      <c r="T162" s="151" t="s">
        <v>5</v>
      </c>
      <c r="U162" s="41" t="s">
        <v>43</v>
      </c>
      <c r="V162" s="152">
        <v>0</v>
      </c>
      <c r="W162" s="152">
        <f t="shared" si="9"/>
        <v>0</v>
      </c>
      <c r="X162" s="152">
        <v>0</v>
      </c>
      <c r="Y162" s="152">
        <f t="shared" si="10"/>
        <v>0</v>
      </c>
      <c r="Z162" s="152">
        <v>0</v>
      </c>
      <c r="AA162" s="153">
        <f t="shared" si="11"/>
        <v>0</v>
      </c>
      <c r="AR162" s="19" t="s">
        <v>337</v>
      </c>
      <c r="AT162" s="19" t="s">
        <v>207</v>
      </c>
      <c r="AU162" s="19" t="s">
        <v>91</v>
      </c>
      <c r="AY162" s="19" t="s">
        <v>206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9" t="s">
        <v>87</v>
      </c>
      <c r="BK162" s="155">
        <f t="shared" si="17"/>
        <v>0</v>
      </c>
      <c r="BL162" s="19" t="s">
        <v>337</v>
      </c>
      <c r="BM162" s="19" t="s">
        <v>2036</v>
      </c>
    </row>
    <row r="163" spans="2:65" s="1" customFormat="1" ht="16.5" customHeight="1" x14ac:dyDescent="0.3">
      <c r="B163" s="145"/>
      <c r="C163" s="146" t="s">
        <v>283</v>
      </c>
      <c r="D163" s="146" t="s">
        <v>207</v>
      </c>
      <c r="E163" s="147" t="s">
        <v>1976</v>
      </c>
      <c r="F163" s="233" t="s">
        <v>1977</v>
      </c>
      <c r="G163" s="233"/>
      <c r="H163" s="233"/>
      <c r="I163" s="233"/>
      <c r="J163" s="148" t="s">
        <v>1347</v>
      </c>
      <c r="K163" s="149">
        <v>35</v>
      </c>
      <c r="L163" s="234"/>
      <c r="M163" s="234"/>
      <c r="N163" s="235"/>
      <c r="O163" s="235"/>
      <c r="P163" s="235"/>
      <c r="Q163" s="235"/>
      <c r="R163" s="150"/>
      <c r="T163" s="151" t="s">
        <v>5</v>
      </c>
      <c r="U163" s="41" t="s">
        <v>43</v>
      </c>
      <c r="V163" s="152">
        <v>0</v>
      </c>
      <c r="W163" s="152">
        <f t="shared" si="9"/>
        <v>0</v>
      </c>
      <c r="X163" s="152">
        <v>0</v>
      </c>
      <c r="Y163" s="152">
        <f t="shared" si="10"/>
        <v>0</v>
      </c>
      <c r="Z163" s="152">
        <v>0</v>
      </c>
      <c r="AA163" s="153">
        <f t="shared" si="11"/>
        <v>0</v>
      </c>
      <c r="AR163" s="19" t="s">
        <v>337</v>
      </c>
      <c r="AT163" s="19" t="s">
        <v>207</v>
      </c>
      <c r="AU163" s="19" t="s">
        <v>91</v>
      </c>
      <c r="AY163" s="19" t="s">
        <v>206</v>
      </c>
      <c r="BE163" s="154">
        <f t="shared" si="12"/>
        <v>0</v>
      </c>
      <c r="BF163" s="154">
        <f t="shared" si="13"/>
        <v>0</v>
      </c>
      <c r="BG163" s="154">
        <f t="shared" si="14"/>
        <v>0</v>
      </c>
      <c r="BH163" s="154">
        <f t="shared" si="15"/>
        <v>0</v>
      </c>
      <c r="BI163" s="154">
        <f t="shared" si="16"/>
        <v>0</v>
      </c>
      <c r="BJ163" s="19" t="s">
        <v>87</v>
      </c>
      <c r="BK163" s="155">
        <f t="shared" si="17"/>
        <v>0</v>
      </c>
      <c r="BL163" s="19" t="s">
        <v>337</v>
      </c>
      <c r="BM163" s="19" t="s">
        <v>2037</v>
      </c>
    </row>
    <row r="164" spans="2:65" s="1" customFormat="1" ht="16.5" customHeight="1" x14ac:dyDescent="0.3">
      <c r="B164" s="145"/>
      <c r="C164" s="146" t="s">
        <v>362</v>
      </c>
      <c r="D164" s="146" t="s">
        <v>207</v>
      </c>
      <c r="E164" s="147" t="s">
        <v>1979</v>
      </c>
      <c r="F164" s="233" t="s">
        <v>1980</v>
      </c>
      <c r="G164" s="233"/>
      <c r="H164" s="233"/>
      <c r="I164" s="233"/>
      <c r="J164" s="148" t="s">
        <v>1347</v>
      </c>
      <c r="K164" s="149">
        <v>10</v>
      </c>
      <c r="L164" s="234"/>
      <c r="M164" s="234"/>
      <c r="N164" s="235"/>
      <c r="O164" s="235"/>
      <c r="P164" s="235"/>
      <c r="Q164" s="235"/>
      <c r="R164" s="150"/>
      <c r="T164" s="151" t="s">
        <v>5</v>
      </c>
      <c r="U164" s="41" t="s">
        <v>43</v>
      </c>
      <c r="V164" s="152">
        <v>0</v>
      </c>
      <c r="W164" s="152">
        <f t="shared" si="9"/>
        <v>0</v>
      </c>
      <c r="X164" s="152">
        <v>0</v>
      </c>
      <c r="Y164" s="152">
        <f t="shared" si="10"/>
        <v>0</v>
      </c>
      <c r="Z164" s="152">
        <v>0</v>
      </c>
      <c r="AA164" s="153">
        <f t="shared" si="11"/>
        <v>0</v>
      </c>
      <c r="AR164" s="19" t="s">
        <v>337</v>
      </c>
      <c r="AT164" s="19" t="s">
        <v>207</v>
      </c>
      <c r="AU164" s="19" t="s">
        <v>91</v>
      </c>
      <c r="AY164" s="19" t="s">
        <v>206</v>
      </c>
      <c r="BE164" s="154">
        <f t="shared" si="12"/>
        <v>0</v>
      </c>
      <c r="BF164" s="154">
        <f t="shared" si="13"/>
        <v>0</v>
      </c>
      <c r="BG164" s="154">
        <f t="shared" si="14"/>
        <v>0</v>
      </c>
      <c r="BH164" s="154">
        <f t="shared" si="15"/>
        <v>0</v>
      </c>
      <c r="BI164" s="154">
        <f t="shared" si="16"/>
        <v>0</v>
      </c>
      <c r="BJ164" s="19" t="s">
        <v>87</v>
      </c>
      <c r="BK164" s="155">
        <f t="shared" si="17"/>
        <v>0</v>
      </c>
      <c r="BL164" s="19" t="s">
        <v>337</v>
      </c>
      <c r="BM164" s="19" t="s">
        <v>2038</v>
      </c>
    </row>
    <row r="165" spans="2:65" s="1" customFormat="1" ht="16.5" customHeight="1" x14ac:dyDescent="0.3">
      <c r="B165" s="145"/>
      <c r="C165" s="146" t="s">
        <v>287</v>
      </c>
      <c r="D165" s="146" t="s">
        <v>207</v>
      </c>
      <c r="E165" s="147" t="s">
        <v>1982</v>
      </c>
      <c r="F165" s="233" t="s">
        <v>1983</v>
      </c>
      <c r="G165" s="233"/>
      <c r="H165" s="233"/>
      <c r="I165" s="233"/>
      <c r="J165" s="148" t="s">
        <v>372</v>
      </c>
      <c r="K165" s="149">
        <v>1</v>
      </c>
      <c r="L165" s="234"/>
      <c r="M165" s="234"/>
      <c r="N165" s="235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9"/>
        <v>0</v>
      </c>
      <c r="X165" s="152">
        <v>0</v>
      </c>
      <c r="Y165" s="152">
        <f t="shared" si="10"/>
        <v>0</v>
      </c>
      <c r="Z165" s="152">
        <v>0</v>
      </c>
      <c r="AA165" s="153">
        <f t="shared" si="11"/>
        <v>0</v>
      </c>
      <c r="AR165" s="19" t="s">
        <v>337</v>
      </c>
      <c r="AT165" s="19" t="s">
        <v>207</v>
      </c>
      <c r="AU165" s="19" t="s">
        <v>91</v>
      </c>
      <c r="AY165" s="19" t="s">
        <v>206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9" t="s">
        <v>87</v>
      </c>
      <c r="BK165" s="155">
        <f t="shared" si="17"/>
        <v>0</v>
      </c>
      <c r="BL165" s="19" t="s">
        <v>337</v>
      </c>
      <c r="BM165" s="19" t="s">
        <v>2039</v>
      </c>
    </row>
    <row r="166" spans="2:65" s="1" customFormat="1" ht="25.5" customHeight="1" x14ac:dyDescent="0.3">
      <c r="B166" s="145"/>
      <c r="C166" s="146" t="s">
        <v>369</v>
      </c>
      <c r="D166" s="146" t="s">
        <v>207</v>
      </c>
      <c r="E166" s="147" t="s">
        <v>1985</v>
      </c>
      <c r="F166" s="233" t="s">
        <v>1986</v>
      </c>
      <c r="G166" s="233"/>
      <c r="H166" s="233"/>
      <c r="I166" s="233"/>
      <c r="J166" s="148" t="s">
        <v>1347</v>
      </c>
      <c r="K166" s="149">
        <v>10</v>
      </c>
      <c r="L166" s="234"/>
      <c r="M166" s="234"/>
      <c r="N166" s="235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 t="shared" si="9"/>
        <v>0</v>
      </c>
      <c r="X166" s="152">
        <v>0</v>
      </c>
      <c r="Y166" s="152">
        <f t="shared" si="10"/>
        <v>0</v>
      </c>
      <c r="Z166" s="152">
        <v>0</v>
      </c>
      <c r="AA166" s="153">
        <f t="shared" si="11"/>
        <v>0</v>
      </c>
      <c r="AR166" s="19" t="s">
        <v>337</v>
      </c>
      <c r="AT166" s="19" t="s">
        <v>207</v>
      </c>
      <c r="AU166" s="19" t="s">
        <v>91</v>
      </c>
      <c r="AY166" s="19" t="s">
        <v>206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9" t="s">
        <v>87</v>
      </c>
      <c r="BK166" s="155">
        <f t="shared" si="17"/>
        <v>0</v>
      </c>
      <c r="BL166" s="19" t="s">
        <v>337</v>
      </c>
      <c r="BM166" s="19" t="s">
        <v>2040</v>
      </c>
    </row>
    <row r="167" spans="2:65" s="1" customFormat="1" ht="25.5" customHeight="1" x14ac:dyDescent="0.3">
      <c r="B167" s="145"/>
      <c r="C167" s="146" t="s">
        <v>290</v>
      </c>
      <c r="D167" s="146" t="s">
        <v>207</v>
      </c>
      <c r="E167" s="147" t="s">
        <v>1988</v>
      </c>
      <c r="F167" s="233" t="s">
        <v>1989</v>
      </c>
      <c r="G167" s="233"/>
      <c r="H167" s="233"/>
      <c r="I167" s="233"/>
      <c r="J167" s="148" t="s">
        <v>210</v>
      </c>
      <c r="K167" s="149">
        <v>197.39400000000001</v>
      </c>
      <c r="L167" s="234"/>
      <c r="M167" s="234"/>
      <c r="N167" s="235"/>
      <c r="O167" s="235"/>
      <c r="P167" s="235"/>
      <c r="Q167" s="235"/>
      <c r="R167" s="150"/>
      <c r="T167" s="151" t="s">
        <v>5</v>
      </c>
      <c r="U167" s="160" t="s">
        <v>43</v>
      </c>
      <c r="V167" s="161">
        <v>0</v>
      </c>
      <c r="W167" s="161">
        <f t="shared" si="9"/>
        <v>0</v>
      </c>
      <c r="X167" s="161">
        <v>0</v>
      </c>
      <c r="Y167" s="161">
        <f t="shared" si="10"/>
        <v>0</v>
      </c>
      <c r="Z167" s="161">
        <v>0</v>
      </c>
      <c r="AA167" s="162">
        <f t="shared" si="11"/>
        <v>0</v>
      </c>
      <c r="AR167" s="19" t="s">
        <v>337</v>
      </c>
      <c r="AT167" s="19" t="s">
        <v>207</v>
      </c>
      <c r="AU167" s="19" t="s">
        <v>91</v>
      </c>
      <c r="AY167" s="19" t="s">
        <v>206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9" t="s">
        <v>87</v>
      </c>
      <c r="BK167" s="155">
        <f t="shared" si="17"/>
        <v>0</v>
      </c>
      <c r="BL167" s="19" t="s">
        <v>337</v>
      </c>
      <c r="BM167" s="19" t="s">
        <v>2041</v>
      </c>
    </row>
    <row r="168" spans="2:65" s="1" customFormat="1" ht="6.95" customHeight="1" x14ac:dyDescent="0.3"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8"/>
    </row>
  </sheetData>
  <mergeCells count="207">
    <mergeCell ref="F167:I167"/>
    <mergeCell ref="L167:M167"/>
    <mergeCell ref="N167:Q167"/>
    <mergeCell ref="N116:Q116"/>
    <mergeCell ref="N117:Q117"/>
    <mergeCell ref="N118:Q118"/>
    <mergeCell ref="N151:Q151"/>
    <mergeCell ref="H1:K1"/>
    <mergeCell ref="S2:AC2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5:I115"/>
    <mergeCell ref="L115:M115"/>
    <mergeCell ref="N115:Q115"/>
    <mergeCell ref="F119:I119"/>
    <mergeCell ref="L119:M119"/>
    <mergeCell ref="N119:Q119"/>
    <mergeCell ref="F120:I120"/>
    <mergeCell ref="L120:M120"/>
    <mergeCell ref="N120:Q120"/>
    <mergeCell ref="L97:Q97"/>
    <mergeCell ref="C103:Q103"/>
    <mergeCell ref="F105:P105"/>
    <mergeCell ref="F107:P107"/>
    <mergeCell ref="F106:P106"/>
    <mergeCell ref="F108:P108"/>
    <mergeCell ref="M110:P110"/>
    <mergeCell ref="M112:Q112"/>
    <mergeCell ref="M113:Q113"/>
    <mergeCell ref="M85:Q85"/>
    <mergeCell ref="M86:Q86"/>
    <mergeCell ref="C88:G88"/>
    <mergeCell ref="N88:Q88"/>
    <mergeCell ref="N90:Q90"/>
    <mergeCell ref="N91:Q91"/>
    <mergeCell ref="N92:Q92"/>
    <mergeCell ref="N93:Q93"/>
    <mergeCell ref="N95:Q95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9"/>
  <sheetViews>
    <sheetView showGridLines="0" workbookViewId="0">
      <pane ySplit="1" topLeftCell="A2" activePane="bottomLeft" state="frozen"/>
      <selection pane="bottomLeft" activeCell="AC267" sqref="AC26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133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2043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2044</v>
      </c>
      <c r="E9" s="33"/>
      <c r="F9" s="178" t="s">
        <v>2045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/>
      <c r="I36" s="219"/>
      <c r="J36" s="219"/>
      <c r="K36" s="33"/>
      <c r="L36" s="33"/>
      <c r="M36" s="222"/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/>
      <c r="I37" s="219"/>
      <c r="J37" s="219"/>
      <c r="K37" s="33"/>
      <c r="L37" s="33"/>
      <c r="M37" s="222"/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/>
      <c r="I38" s="219"/>
      <c r="J38" s="219"/>
      <c r="K38" s="33"/>
      <c r="L38" s="33"/>
      <c r="M38" s="222"/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2043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2044</v>
      </c>
      <c r="D81" s="33"/>
      <c r="E81" s="33"/>
      <c r="F81" s="190" t="str">
        <f>F9</f>
        <v>A. - Vytvorenie nových miestností pracoviska klientskeho centra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184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185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186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8" customFormat="1" ht="19.899999999999999" customHeight="1" x14ac:dyDescent="0.3">
      <c r="B94" s="122"/>
      <c r="C94" s="95"/>
      <c r="D94" s="123" t="s">
        <v>187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8" customFormat="1" ht="19.899999999999999" customHeight="1" x14ac:dyDescent="0.3">
      <c r="B95" s="122"/>
      <c r="C95" s="95"/>
      <c r="D95" s="123" t="s">
        <v>463</v>
      </c>
      <c r="E95" s="95"/>
      <c r="F95" s="95"/>
      <c r="G95" s="95"/>
      <c r="H95" s="95"/>
      <c r="I95" s="95"/>
      <c r="J95" s="95"/>
      <c r="K95" s="95"/>
      <c r="L95" s="95"/>
      <c r="M95" s="95"/>
      <c r="N95" s="205"/>
      <c r="O95" s="206"/>
      <c r="P95" s="206"/>
      <c r="Q95" s="206"/>
      <c r="R95" s="124"/>
    </row>
    <row r="96" spans="2:47" s="8" customFormat="1" ht="19.899999999999999" customHeight="1" x14ac:dyDescent="0.3">
      <c r="B96" s="122"/>
      <c r="C96" s="95"/>
      <c r="D96" s="123" t="s">
        <v>715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18" s="7" customFormat="1" ht="24.95" customHeight="1" x14ac:dyDescent="0.3">
      <c r="B97" s="118"/>
      <c r="C97" s="119"/>
      <c r="D97" s="120" t="s">
        <v>188</v>
      </c>
      <c r="E97" s="119"/>
      <c r="F97" s="119"/>
      <c r="G97" s="119"/>
      <c r="H97" s="119"/>
      <c r="I97" s="119"/>
      <c r="J97" s="119"/>
      <c r="K97" s="119"/>
      <c r="L97" s="119"/>
      <c r="M97" s="119"/>
      <c r="N97" s="228"/>
      <c r="O97" s="229"/>
      <c r="P97" s="229"/>
      <c r="Q97" s="229"/>
      <c r="R97" s="121"/>
    </row>
    <row r="98" spans="2:18" s="8" customFormat="1" ht="19.899999999999999" customHeight="1" x14ac:dyDescent="0.3">
      <c r="B98" s="122"/>
      <c r="C98" s="95"/>
      <c r="D98" s="123" t="s">
        <v>189</v>
      </c>
      <c r="E98" s="95"/>
      <c r="F98" s="95"/>
      <c r="G98" s="95"/>
      <c r="H98" s="95"/>
      <c r="I98" s="95"/>
      <c r="J98" s="95"/>
      <c r="K98" s="95"/>
      <c r="L98" s="95"/>
      <c r="M98" s="95"/>
      <c r="N98" s="205"/>
      <c r="O98" s="206"/>
      <c r="P98" s="206"/>
      <c r="Q98" s="206"/>
      <c r="R98" s="124"/>
    </row>
    <row r="99" spans="2:18" s="8" customFormat="1" ht="14.85" customHeight="1" x14ac:dyDescent="0.3">
      <c r="B99" s="122"/>
      <c r="C99" s="95"/>
      <c r="D99" s="123" t="s">
        <v>718</v>
      </c>
      <c r="E99" s="95"/>
      <c r="F99" s="95"/>
      <c r="G99" s="95"/>
      <c r="H99" s="95"/>
      <c r="I99" s="95"/>
      <c r="J99" s="95"/>
      <c r="K99" s="95"/>
      <c r="L99" s="95"/>
      <c r="M99" s="95"/>
      <c r="N99" s="205"/>
      <c r="O99" s="206"/>
      <c r="P99" s="206"/>
      <c r="Q99" s="206"/>
      <c r="R99" s="124"/>
    </row>
    <row r="100" spans="2:18" s="8" customFormat="1" ht="14.85" customHeight="1" x14ac:dyDescent="0.3">
      <c r="B100" s="122"/>
      <c r="C100" s="95"/>
      <c r="D100" s="123" t="s">
        <v>465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05"/>
      <c r="O100" s="206"/>
      <c r="P100" s="206"/>
      <c r="Q100" s="206"/>
      <c r="R100" s="124"/>
    </row>
    <row r="101" spans="2:18" s="8" customFormat="1" ht="14.85" customHeight="1" x14ac:dyDescent="0.3">
      <c r="B101" s="122"/>
      <c r="C101" s="95"/>
      <c r="D101" s="123" t="s">
        <v>466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05"/>
      <c r="O101" s="206"/>
      <c r="P101" s="206"/>
      <c r="Q101" s="206"/>
      <c r="R101" s="124"/>
    </row>
    <row r="102" spans="2:18" s="8" customFormat="1" ht="14.85" customHeight="1" x14ac:dyDescent="0.3">
      <c r="B102" s="122"/>
      <c r="C102" s="95"/>
      <c r="D102" s="123" t="s">
        <v>717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05"/>
      <c r="O102" s="206"/>
      <c r="P102" s="206"/>
      <c r="Q102" s="206"/>
      <c r="R102" s="124"/>
    </row>
    <row r="103" spans="2:18" s="8" customFormat="1" ht="19.899999999999999" customHeight="1" x14ac:dyDescent="0.3">
      <c r="B103" s="122"/>
      <c r="C103" s="95"/>
      <c r="D103" s="123" t="s">
        <v>720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05"/>
      <c r="O103" s="206"/>
      <c r="P103" s="206"/>
      <c r="Q103" s="206"/>
      <c r="R103" s="124"/>
    </row>
    <row r="104" spans="2:18" s="8" customFormat="1" ht="14.85" customHeight="1" x14ac:dyDescent="0.3">
      <c r="B104" s="122"/>
      <c r="C104" s="95"/>
      <c r="D104" s="123" t="s">
        <v>721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05"/>
      <c r="O104" s="206"/>
      <c r="P104" s="206"/>
      <c r="Q104" s="206"/>
      <c r="R104" s="124"/>
    </row>
    <row r="105" spans="2:18" s="8" customFormat="1" ht="14.85" customHeight="1" x14ac:dyDescent="0.3">
      <c r="B105" s="122"/>
      <c r="C105" s="95"/>
      <c r="D105" s="123" t="s">
        <v>2046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05"/>
      <c r="O105" s="206"/>
      <c r="P105" s="206"/>
      <c r="Q105" s="206"/>
      <c r="R105" s="124"/>
    </row>
    <row r="106" spans="2:18" s="8" customFormat="1" ht="14.85" customHeight="1" x14ac:dyDescent="0.3">
      <c r="B106" s="122"/>
      <c r="C106" s="95"/>
      <c r="D106" s="123" t="s">
        <v>2047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05"/>
      <c r="O106" s="206"/>
      <c r="P106" s="206"/>
      <c r="Q106" s="206"/>
      <c r="R106" s="124"/>
    </row>
    <row r="107" spans="2:18" s="8" customFormat="1" ht="14.85" customHeight="1" x14ac:dyDescent="0.3">
      <c r="B107" s="122"/>
      <c r="C107" s="95"/>
      <c r="D107" s="123" t="s">
        <v>2048</v>
      </c>
      <c r="E107" s="95"/>
      <c r="F107" s="95"/>
      <c r="G107" s="95"/>
      <c r="H107" s="95"/>
      <c r="I107" s="95"/>
      <c r="J107" s="95"/>
      <c r="K107" s="95"/>
      <c r="L107" s="95"/>
      <c r="M107" s="95"/>
      <c r="N107" s="205"/>
      <c r="O107" s="206"/>
      <c r="P107" s="206"/>
      <c r="Q107" s="206"/>
      <c r="R107" s="124"/>
    </row>
    <row r="108" spans="2:18" s="8" customFormat="1" ht="19.899999999999999" customHeight="1" x14ac:dyDescent="0.3">
      <c r="B108" s="122"/>
      <c r="C108" s="95"/>
      <c r="D108" s="123" t="s">
        <v>467</v>
      </c>
      <c r="E108" s="95"/>
      <c r="F108" s="95"/>
      <c r="G108" s="95"/>
      <c r="H108" s="95"/>
      <c r="I108" s="95"/>
      <c r="J108" s="95"/>
      <c r="K108" s="95"/>
      <c r="L108" s="95"/>
      <c r="M108" s="95"/>
      <c r="N108" s="205"/>
      <c r="O108" s="206"/>
      <c r="P108" s="206"/>
      <c r="Q108" s="206"/>
      <c r="R108" s="124"/>
    </row>
    <row r="109" spans="2:18" s="8" customFormat="1" ht="14.85" customHeight="1" x14ac:dyDescent="0.3">
      <c r="B109" s="122"/>
      <c r="C109" s="95"/>
      <c r="D109" s="123" t="s">
        <v>2049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205"/>
      <c r="O109" s="206"/>
      <c r="P109" s="206"/>
      <c r="Q109" s="206"/>
      <c r="R109" s="124"/>
    </row>
    <row r="110" spans="2:18" s="8" customFormat="1" ht="14.85" customHeight="1" x14ac:dyDescent="0.3">
      <c r="B110" s="122"/>
      <c r="C110" s="95"/>
      <c r="D110" s="123" t="s">
        <v>722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205"/>
      <c r="O110" s="206"/>
      <c r="P110" s="206"/>
      <c r="Q110" s="206"/>
      <c r="R110" s="124"/>
    </row>
    <row r="111" spans="2:18" s="8" customFormat="1" ht="14.85" customHeight="1" x14ac:dyDescent="0.3">
      <c r="B111" s="122"/>
      <c r="C111" s="95"/>
      <c r="D111" s="123" t="s">
        <v>468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205"/>
      <c r="O111" s="206"/>
      <c r="P111" s="206"/>
      <c r="Q111" s="206"/>
      <c r="R111" s="124"/>
    </row>
    <row r="112" spans="2:18" s="8" customFormat="1" ht="14.85" customHeight="1" x14ac:dyDescent="0.3">
      <c r="B112" s="122"/>
      <c r="C112" s="95"/>
      <c r="D112" s="123" t="s">
        <v>2050</v>
      </c>
      <c r="E112" s="95"/>
      <c r="F112" s="95"/>
      <c r="G112" s="95"/>
      <c r="H112" s="95"/>
      <c r="I112" s="95"/>
      <c r="J112" s="95"/>
      <c r="K112" s="95"/>
      <c r="L112" s="95"/>
      <c r="M112" s="95"/>
      <c r="N112" s="205"/>
      <c r="O112" s="206"/>
      <c r="P112" s="206"/>
      <c r="Q112" s="206"/>
      <c r="R112" s="124"/>
    </row>
    <row r="113" spans="2:21" s="1" customFormat="1" ht="21.7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21" s="1" customFormat="1" ht="29.25" customHeight="1" x14ac:dyDescent="0.3">
      <c r="B114" s="32"/>
      <c r="C114" s="117" t="s">
        <v>191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227"/>
      <c r="O114" s="230"/>
      <c r="P114" s="230"/>
      <c r="Q114" s="230"/>
      <c r="R114" s="34"/>
      <c r="T114" s="125"/>
      <c r="U114" s="126" t="s">
        <v>40</v>
      </c>
    </row>
    <row r="115" spans="2:21" s="1" customFormat="1" ht="18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21" s="1" customFormat="1" ht="29.25" customHeight="1" x14ac:dyDescent="0.3">
      <c r="B116" s="32"/>
      <c r="C116" s="108" t="s">
        <v>164</v>
      </c>
      <c r="D116" s="109"/>
      <c r="E116" s="109"/>
      <c r="F116" s="109"/>
      <c r="G116" s="109"/>
      <c r="H116" s="109"/>
      <c r="I116" s="109"/>
      <c r="J116" s="109"/>
      <c r="K116" s="109"/>
      <c r="L116" s="209"/>
      <c r="M116" s="209"/>
      <c r="N116" s="209"/>
      <c r="O116" s="209"/>
      <c r="P116" s="209"/>
      <c r="Q116" s="209"/>
      <c r="R116" s="34"/>
    </row>
    <row r="117" spans="2:21" s="1" customFormat="1" ht="6.95" customHeight="1" x14ac:dyDescent="0.3"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8"/>
    </row>
    <row r="121" spans="2:21" s="1" customFormat="1" ht="6.95" customHeight="1" x14ac:dyDescent="0.3"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1"/>
    </row>
    <row r="122" spans="2:21" s="1" customFormat="1" ht="36.950000000000003" customHeight="1" x14ac:dyDescent="0.3">
      <c r="B122" s="32"/>
      <c r="C122" s="174" t="s">
        <v>192</v>
      </c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34"/>
    </row>
    <row r="123" spans="2:21" s="1" customFormat="1" ht="6.95" customHeight="1" x14ac:dyDescent="0.3"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</row>
    <row r="124" spans="2:21" s="1" customFormat="1" ht="30" customHeight="1" x14ac:dyDescent="0.3">
      <c r="B124" s="32"/>
      <c r="C124" s="29" t="s">
        <v>15</v>
      </c>
      <c r="D124" s="33"/>
      <c r="E124" s="33"/>
      <c r="F124" s="217" t="str">
        <f>F6</f>
        <v>Okresný úrad Košice - okolie, rekonštrukcia a modernizácia objektu</v>
      </c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33"/>
      <c r="R124" s="34"/>
    </row>
    <row r="125" spans="2:21" ht="30" customHeight="1" x14ac:dyDescent="0.3">
      <c r="B125" s="23"/>
      <c r="C125" s="29" t="s">
        <v>171</v>
      </c>
      <c r="D125" s="25"/>
      <c r="E125" s="25"/>
      <c r="F125" s="217" t="s">
        <v>2042</v>
      </c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25"/>
      <c r="R125" s="24"/>
    </row>
    <row r="126" spans="2:21" ht="30" customHeight="1" x14ac:dyDescent="0.3">
      <c r="B126" s="23"/>
      <c r="C126" s="29" t="s">
        <v>173</v>
      </c>
      <c r="D126" s="25"/>
      <c r="E126" s="25"/>
      <c r="F126" s="217" t="s">
        <v>2043</v>
      </c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25"/>
      <c r="R126" s="24"/>
    </row>
    <row r="127" spans="2:21" s="1" customFormat="1" ht="36.950000000000003" customHeight="1" x14ac:dyDescent="0.3">
      <c r="B127" s="32"/>
      <c r="C127" s="66" t="s">
        <v>2044</v>
      </c>
      <c r="D127" s="33"/>
      <c r="E127" s="33"/>
      <c r="F127" s="190" t="str">
        <f>F9</f>
        <v>A. - Vytvorenie nových miestností pracoviska klientskeho centra</v>
      </c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33"/>
      <c r="R127" s="34"/>
    </row>
    <row r="128" spans="2:21" s="1" customFormat="1" ht="6.95" customHeight="1" x14ac:dyDescent="0.3"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4"/>
    </row>
    <row r="129" spans="2:65" s="1" customFormat="1" ht="18" customHeight="1" x14ac:dyDescent="0.3">
      <c r="B129" s="32"/>
      <c r="C129" s="29" t="s">
        <v>19</v>
      </c>
      <c r="D129" s="33"/>
      <c r="E129" s="33"/>
      <c r="F129" s="27" t="str">
        <f>F11</f>
        <v>Košice, Hroncova 13, čís. parc.: 2616/1</v>
      </c>
      <c r="G129" s="33"/>
      <c r="H129" s="33"/>
      <c r="I129" s="33"/>
      <c r="J129" s="33"/>
      <c r="K129" s="29" t="s">
        <v>21</v>
      </c>
      <c r="L129" s="33"/>
      <c r="M129" s="220" t="str">
        <f>IF(O11="","",O11)</f>
        <v/>
      </c>
      <c r="N129" s="220"/>
      <c r="O129" s="220"/>
      <c r="P129" s="220"/>
      <c r="Q129" s="33"/>
      <c r="R129" s="34"/>
    </row>
    <row r="130" spans="2:65" s="1" customFormat="1" ht="6.95" customHeight="1" x14ac:dyDescent="0.3"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4"/>
    </row>
    <row r="131" spans="2:65" s="1" customFormat="1" ht="15" x14ac:dyDescent="0.3">
      <c r="B131" s="32"/>
      <c r="C131" s="29" t="s">
        <v>22</v>
      </c>
      <c r="D131" s="33"/>
      <c r="E131" s="33"/>
      <c r="F131" s="27" t="str">
        <f>E14</f>
        <v>Ministerstvo vnútra SR,Pribinova 2, Bratislava</v>
      </c>
      <c r="G131" s="33"/>
      <c r="H131" s="33"/>
      <c r="I131" s="33"/>
      <c r="J131" s="33"/>
      <c r="K131" s="29" t="s">
        <v>29</v>
      </c>
      <c r="L131" s="33"/>
      <c r="M131" s="176" t="str">
        <f>E20</f>
        <v>Cobra Bauart s.r.o. Športová 40, Balog nad Ipľom</v>
      </c>
      <c r="N131" s="176"/>
      <c r="O131" s="176"/>
      <c r="P131" s="176"/>
      <c r="Q131" s="176"/>
      <c r="R131" s="34"/>
    </row>
    <row r="132" spans="2:65" s="1" customFormat="1" ht="14.45" customHeight="1" x14ac:dyDescent="0.3">
      <c r="B132" s="32"/>
      <c r="C132" s="29" t="s">
        <v>27</v>
      </c>
      <c r="D132" s="33"/>
      <c r="E132" s="33"/>
      <c r="F132" s="27" t="str">
        <f>IF(E17="","",E17)</f>
        <v xml:space="preserve"> </v>
      </c>
      <c r="G132" s="33"/>
      <c r="H132" s="33"/>
      <c r="I132" s="33"/>
      <c r="J132" s="33"/>
      <c r="K132" s="29" t="s">
        <v>35</v>
      </c>
      <c r="L132" s="33"/>
      <c r="M132" s="176" t="str">
        <f>E23</f>
        <v xml:space="preserve"> </v>
      </c>
      <c r="N132" s="176"/>
      <c r="O132" s="176"/>
      <c r="P132" s="176"/>
      <c r="Q132" s="176"/>
      <c r="R132" s="34"/>
    </row>
    <row r="133" spans="2:65" s="1" customFormat="1" ht="10.35" customHeight="1" x14ac:dyDescent="0.3"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4"/>
    </row>
    <row r="134" spans="2:65" s="9" customFormat="1" ht="29.25" customHeight="1" x14ac:dyDescent="0.3">
      <c r="B134" s="127"/>
      <c r="C134" s="128" t="s">
        <v>193</v>
      </c>
      <c r="D134" s="129" t="s">
        <v>194</v>
      </c>
      <c r="E134" s="129" t="s">
        <v>58</v>
      </c>
      <c r="F134" s="231" t="s">
        <v>195</v>
      </c>
      <c r="G134" s="231"/>
      <c r="H134" s="231"/>
      <c r="I134" s="231"/>
      <c r="J134" s="129" t="s">
        <v>196</v>
      </c>
      <c r="K134" s="129" t="s">
        <v>197</v>
      </c>
      <c r="L134" s="231" t="s">
        <v>198</v>
      </c>
      <c r="M134" s="231"/>
      <c r="N134" s="231" t="s">
        <v>181</v>
      </c>
      <c r="O134" s="231"/>
      <c r="P134" s="231"/>
      <c r="Q134" s="232"/>
      <c r="R134" s="130"/>
      <c r="T134" s="73" t="s">
        <v>199</v>
      </c>
      <c r="U134" s="74" t="s">
        <v>40</v>
      </c>
      <c r="V134" s="74" t="s">
        <v>200</v>
      </c>
      <c r="W134" s="74" t="s">
        <v>201</v>
      </c>
      <c r="X134" s="74" t="s">
        <v>202</v>
      </c>
      <c r="Y134" s="74" t="s">
        <v>203</v>
      </c>
      <c r="Z134" s="74" t="s">
        <v>204</v>
      </c>
      <c r="AA134" s="75" t="s">
        <v>205</v>
      </c>
    </row>
    <row r="135" spans="2:65" s="1" customFormat="1" ht="29.25" customHeight="1" x14ac:dyDescent="0.35">
      <c r="B135" s="32"/>
      <c r="C135" s="77" t="s">
        <v>177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243"/>
      <c r="O135" s="244"/>
      <c r="P135" s="244"/>
      <c r="Q135" s="244"/>
      <c r="R135" s="34"/>
      <c r="T135" s="76"/>
      <c r="U135" s="48"/>
      <c r="V135" s="48"/>
      <c r="W135" s="131">
        <f>W136+W181</f>
        <v>15.599179240000002</v>
      </c>
      <c r="X135" s="48"/>
      <c r="Y135" s="131">
        <f>Y136+Y181</f>
        <v>5.8869474899999998</v>
      </c>
      <c r="Z135" s="48"/>
      <c r="AA135" s="132">
        <f>AA136+AA181</f>
        <v>0</v>
      </c>
      <c r="AT135" s="19" t="s">
        <v>75</v>
      </c>
      <c r="AU135" s="19" t="s">
        <v>183</v>
      </c>
      <c r="BK135" s="133">
        <f>BK136+BK181</f>
        <v>0</v>
      </c>
    </row>
    <row r="136" spans="2:65" s="10" customFormat="1" ht="37.35" customHeight="1" x14ac:dyDescent="0.35">
      <c r="B136" s="134"/>
      <c r="C136" s="135"/>
      <c r="D136" s="136" t="s">
        <v>184</v>
      </c>
      <c r="E136" s="136"/>
      <c r="F136" s="136"/>
      <c r="G136" s="136"/>
      <c r="H136" s="136"/>
      <c r="I136" s="136"/>
      <c r="J136" s="136"/>
      <c r="K136" s="136"/>
      <c r="L136" s="136"/>
      <c r="M136" s="136"/>
      <c r="N136" s="245"/>
      <c r="O136" s="228"/>
      <c r="P136" s="228"/>
      <c r="Q136" s="228"/>
      <c r="R136" s="137"/>
      <c r="T136" s="138"/>
      <c r="U136" s="135"/>
      <c r="V136" s="135"/>
      <c r="W136" s="139">
        <f>W137+W145+W152+W160+W179</f>
        <v>5.31169724</v>
      </c>
      <c r="X136" s="135"/>
      <c r="Y136" s="139">
        <f>Y137+Y145+Y152+Y160+Y179</f>
        <v>5.7476093199999996</v>
      </c>
      <c r="Z136" s="135"/>
      <c r="AA136" s="140">
        <f>AA137+AA145+AA152+AA160+AA179</f>
        <v>0</v>
      </c>
      <c r="AR136" s="141" t="s">
        <v>83</v>
      </c>
      <c r="AT136" s="142" t="s">
        <v>75</v>
      </c>
      <c r="AU136" s="142" t="s">
        <v>76</v>
      </c>
      <c r="AY136" s="141" t="s">
        <v>206</v>
      </c>
      <c r="BK136" s="143">
        <f>BK137+BK145+BK152+BK160+BK179</f>
        <v>0</v>
      </c>
    </row>
    <row r="137" spans="2:65" s="10" customFormat="1" ht="19.899999999999999" customHeight="1" x14ac:dyDescent="0.3">
      <c r="B137" s="134"/>
      <c r="C137" s="135"/>
      <c r="D137" s="144" t="s">
        <v>185</v>
      </c>
      <c r="E137" s="144"/>
      <c r="F137" s="144"/>
      <c r="G137" s="144"/>
      <c r="H137" s="144"/>
      <c r="I137" s="144"/>
      <c r="J137" s="144"/>
      <c r="K137" s="144"/>
      <c r="L137" s="144"/>
      <c r="M137" s="144"/>
      <c r="N137" s="246"/>
      <c r="O137" s="247"/>
      <c r="P137" s="247"/>
      <c r="Q137" s="247"/>
      <c r="R137" s="137"/>
      <c r="T137" s="138"/>
      <c r="U137" s="135"/>
      <c r="V137" s="135"/>
      <c r="W137" s="139">
        <f>SUM(W138:W144)</f>
        <v>1.58688524</v>
      </c>
      <c r="X137" s="135"/>
      <c r="Y137" s="139">
        <f>SUM(Y138:Y144)</f>
        <v>5.6795933199999995</v>
      </c>
      <c r="Z137" s="135"/>
      <c r="AA137" s="140">
        <f>SUM(AA138:AA144)</f>
        <v>0</v>
      </c>
      <c r="AR137" s="141" t="s">
        <v>83</v>
      </c>
      <c r="AT137" s="142" t="s">
        <v>75</v>
      </c>
      <c r="AU137" s="142" t="s">
        <v>83</v>
      </c>
      <c r="AY137" s="141" t="s">
        <v>206</v>
      </c>
      <c r="BK137" s="143">
        <f>SUM(BK138:BK144)</f>
        <v>0</v>
      </c>
    </row>
    <row r="138" spans="2:65" s="1" customFormat="1" ht="38.25" customHeight="1" x14ac:dyDescent="0.3">
      <c r="B138" s="145"/>
      <c r="C138" s="146" t="s">
        <v>83</v>
      </c>
      <c r="D138" s="146" t="s">
        <v>207</v>
      </c>
      <c r="E138" s="147" t="s">
        <v>2051</v>
      </c>
      <c r="F138" s="233" t="s">
        <v>2052</v>
      </c>
      <c r="G138" s="233"/>
      <c r="H138" s="233"/>
      <c r="I138" s="233"/>
      <c r="J138" s="148" t="s">
        <v>213</v>
      </c>
      <c r="K138" s="149">
        <v>2.5640000000000001</v>
      </c>
      <c r="L138" s="234"/>
      <c r="M138" s="234"/>
      <c r="N138" s="235"/>
      <c r="O138" s="235"/>
      <c r="P138" s="235"/>
      <c r="Q138" s="235"/>
      <c r="R138" s="150"/>
      <c r="T138" s="151" t="s">
        <v>5</v>
      </c>
      <c r="U138" s="41" t="s">
        <v>43</v>
      </c>
      <c r="V138" s="152">
        <v>0.61890999999999996</v>
      </c>
      <c r="W138" s="152">
        <f t="shared" ref="W138:W144" si="0">V138*K138</f>
        <v>1.58688524</v>
      </c>
      <c r="X138" s="152">
        <v>2.2151299999999998</v>
      </c>
      <c r="Y138" s="152">
        <f t="shared" ref="Y138:Y144" si="1">X138*K138</f>
        <v>5.6795933199999995</v>
      </c>
      <c r="Z138" s="152">
        <v>0</v>
      </c>
      <c r="AA138" s="153">
        <f t="shared" ref="AA138:AA144" si="2">Z138*K138</f>
        <v>0</v>
      </c>
      <c r="AR138" s="19" t="s">
        <v>96</v>
      </c>
      <c r="AT138" s="19" t="s">
        <v>207</v>
      </c>
      <c r="AU138" s="19" t="s">
        <v>87</v>
      </c>
      <c r="AY138" s="19" t="s">
        <v>206</v>
      </c>
      <c r="BE138" s="154">
        <f t="shared" ref="BE138:BE144" si="3">IF(U138="základná",N138,0)</f>
        <v>0</v>
      </c>
      <c r="BF138" s="154">
        <f t="shared" ref="BF138:BF144" si="4">IF(U138="znížená",N138,0)</f>
        <v>0</v>
      </c>
      <c r="BG138" s="154">
        <f t="shared" ref="BG138:BG144" si="5">IF(U138="zákl. prenesená",N138,0)</f>
        <v>0</v>
      </c>
      <c r="BH138" s="154">
        <f t="shared" ref="BH138:BH144" si="6">IF(U138="zníž. prenesená",N138,0)</f>
        <v>0</v>
      </c>
      <c r="BI138" s="154">
        <f t="shared" ref="BI138:BI144" si="7">IF(U138="nulová",N138,0)</f>
        <v>0</v>
      </c>
      <c r="BJ138" s="19" t="s">
        <v>87</v>
      </c>
      <c r="BK138" s="155">
        <f t="shared" ref="BK138:BK144" si="8">ROUND(L138*K138,3)</f>
        <v>0</v>
      </c>
      <c r="BL138" s="19" t="s">
        <v>96</v>
      </c>
      <c r="BM138" s="19" t="s">
        <v>2053</v>
      </c>
    </row>
    <row r="139" spans="2:65" s="1" customFormat="1" ht="38.25" customHeight="1" x14ac:dyDescent="0.3">
      <c r="B139" s="145"/>
      <c r="C139" s="146" t="s">
        <v>87</v>
      </c>
      <c r="D139" s="146" t="s">
        <v>207</v>
      </c>
      <c r="E139" s="147" t="s">
        <v>2054</v>
      </c>
      <c r="F139" s="233" t="s">
        <v>2055</v>
      </c>
      <c r="G139" s="233"/>
      <c r="H139" s="233"/>
      <c r="I139" s="233"/>
      <c r="J139" s="148" t="s">
        <v>210</v>
      </c>
      <c r="K139" s="149">
        <v>12.82</v>
      </c>
      <c r="L139" s="234"/>
      <c r="M139" s="234"/>
      <c r="N139" s="235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96</v>
      </c>
      <c r="AT139" s="19" t="s">
        <v>207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96</v>
      </c>
      <c r="BM139" s="19" t="s">
        <v>96</v>
      </c>
    </row>
    <row r="140" spans="2:65" s="1" customFormat="1" ht="38.25" customHeight="1" x14ac:dyDescent="0.3">
      <c r="B140" s="145"/>
      <c r="C140" s="146" t="s">
        <v>91</v>
      </c>
      <c r="D140" s="146" t="s">
        <v>207</v>
      </c>
      <c r="E140" s="147" t="s">
        <v>2056</v>
      </c>
      <c r="F140" s="233" t="s">
        <v>2057</v>
      </c>
      <c r="G140" s="233"/>
      <c r="H140" s="233"/>
      <c r="I140" s="233"/>
      <c r="J140" s="148" t="s">
        <v>213</v>
      </c>
      <c r="K140" s="149">
        <v>1.5529999999999999</v>
      </c>
      <c r="L140" s="234"/>
      <c r="M140" s="234"/>
      <c r="N140" s="235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96</v>
      </c>
      <c r="AT140" s="19" t="s">
        <v>207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96</v>
      </c>
      <c r="BM140" s="19" t="s">
        <v>219</v>
      </c>
    </row>
    <row r="141" spans="2:65" s="1" customFormat="1" ht="25.5" customHeight="1" x14ac:dyDescent="0.3">
      <c r="B141" s="145"/>
      <c r="C141" s="146" t="s">
        <v>96</v>
      </c>
      <c r="D141" s="146" t="s">
        <v>207</v>
      </c>
      <c r="E141" s="147" t="s">
        <v>2058</v>
      </c>
      <c r="F141" s="233" t="s">
        <v>2059</v>
      </c>
      <c r="G141" s="233"/>
      <c r="H141" s="233"/>
      <c r="I141" s="233"/>
      <c r="J141" s="148" t="s">
        <v>210</v>
      </c>
      <c r="K141" s="149">
        <v>3.45</v>
      </c>
      <c r="L141" s="234"/>
      <c r="M141" s="234"/>
      <c r="N141" s="235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si="0"/>
        <v>0</v>
      </c>
      <c r="X141" s="152">
        <v>0</v>
      </c>
      <c r="Y141" s="152">
        <f t="shared" si="1"/>
        <v>0</v>
      </c>
      <c r="Z141" s="152">
        <v>0</v>
      </c>
      <c r="AA141" s="153">
        <f t="shared" si="2"/>
        <v>0</v>
      </c>
      <c r="AR141" s="19" t="s">
        <v>96</v>
      </c>
      <c r="AT141" s="19" t="s">
        <v>207</v>
      </c>
      <c r="AU141" s="19" t="s">
        <v>87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96</v>
      </c>
      <c r="BM141" s="19" t="s">
        <v>218</v>
      </c>
    </row>
    <row r="142" spans="2:65" s="1" customFormat="1" ht="25.5" customHeight="1" x14ac:dyDescent="0.3">
      <c r="B142" s="145"/>
      <c r="C142" s="146" t="s">
        <v>222</v>
      </c>
      <c r="D142" s="146" t="s">
        <v>207</v>
      </c>
      <c r="E142" s="147" t="s">
        <v>2060</v>
      </c>
      <c r="F142" s="233" t="s">
        <v>2061</v>
      </c>
      <c r="G142" s="233"/>
      <c r="H142" s="233"/>
      <c r="I142" s="233"/>
      <c r="J142" s="148" t="s">
        <v>210</v>
      </c>
      <c r="K142" s="149">
        <v>3.45</v>
      </c>
      <c r="L142" s="234"/>
      <c r="M142" s="234"/>
      <c r="N142" s="235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 t="shared" si="0"/>
        <v>0</v>
      </c>
      <c r="X142" s="152">
        <v>0</v>
      </c>
      <c r="Y142" s="152">
        <f t="shared" si="1"/>
        <v>0</v>
      </c>
      <c r="Z142" s="152">
        <v>0</v>
      </c>
      <c r="AA142" s="153">
        <f t="shared" si="2"/>
        <v>0</v>
      </c>
      <c r="AR142" s="19" t="s">
        <v>96</v>
      </c>
      <c r="AT142" s="19" t="s">
        <v>207</v>
      </c>
      <c r="AU142" s="19" t="s">
        <v>87</v>
      </c>
      <c r="AY142" s="19" t="s">
        <v>206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87</v>
      </c>
      <c r="BK142" s="155">
        <f t="shared" si="8"/>
        <v>0</v>
      </c>
      <c r="BL142" s="19" t="s">
        <v>96</v>
      </c>
      <c r="BM142" s="19" t="s">
        <v>225</v>
      </c>
    </row>
    <row r="143" spans="2:65" s="1" customFormat="1" ht="16.5" customHeight="1" x14ac:dyDescent="0.3">
      <c r="B143" s="145"/>
      <c r="C143" s="146" t="s">
        <v>219</v>
      </c>
      <c r="D143" s="146" t="s">
        <v>207</v>
      </c>
      <c r="E143" s="147" t="s">
        <v>2062</v>
      </c>
      <c r="F143" s="233" t="s">
        <v>2063</v>
      </c>
      <c r="G143" s="233"/>
      <c r="H143" s="233"/>
      <c r="I143" s="233"/>
      <c r="J143" s="148" t="s">
        <v>329</v>
      </c>
      <c r="K143" s="149">
        <v>2.5000000000000001E-2</v>
      </c>
      <c r="L143" s="234"/>
      <c r="M143" s="234"/>
      <c r="N143" s="235"/>
      <c r="O143" s="235"/>
      <c r="P143" s="235"/>
      <c r="Q143" s="235"/>
      <c r="R143" s="150"/>
      <c r="T143" s="151" t="s">
        <v>5</v>
      </c>
      <c r="U143" s="41" t="s">
        <v>43</v>
      </c>
      <c r="V143" s="152">
        <v>0</v>
      </c>
      <c r="W143" s="152">
        <f t="shared" si="0"/>
        <v>0</v>
      </c>
      <c r="X143" s="152">
        <v>0</v>
      </c>
      <c r="Y143" s="152">
        <f t="shared" si="1"/>
        <v>0</v>
      </c>
      <c r="Z143" s="152">
        <v>0</v>
      </c>
      <c r="AA143" s="153">
        <f t="shared" si="2"/>
        <v>0</v>
      </c>
      <c r="AR143" s="19" t="s">
        <v>96</v>
      </c>
      <c r="AT143" s="19" t="s">
        <v>207</v>
      </c>
      <c r="AU143" s="19" t="s">
        <v>87</v>
      </c>
      <c r="AY143" s="19" t="s">
        <v>206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87</v>
      </c>
      <c r="BK143" s="155">
        <f t="shared" si="8"/>
        <v>0</v>
      </c>
      <c r="BL143" s="19" t="s">
        <v>96</v>
      </c>
      <c r="BM143" s="19" t="s">
        <v>228</v>
      </c>
    </row>
    <row r="144" spans="2:65" s="1" customFormat="1" ht="38.25" customHeight="1" x14ac:dyDescent="0.3">
      <c r="B144" s="145"/>
      <c r="C144" s="146" t="s">
        <v>229</v>
      </c>
      <c r="D144" s="146" t="s">
        <v>207</v>
      </c>
      <c r="E144" s="147" t="s">
        <v>2064</v>
      </c>
      <c r="F144" s="233" t="s">
        <v>2065</v>
      </c>
      <c r="G144" s="233"/>
      <c r="H144" s="233"/>
      <c r="I144" s="233"/>
      <c r="J144" s="148" t="s">
        <v>213</v>
      </c>
      <c r="K144" s="149">
        <v>2.16</v>
      </c>
      <c r="L144" s="234"/>
      <c r="M144" s="234"/>
      <c r="N144" s="235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 t="shared" si="0"/>
        <v>0</v>
      </c>
      <c r="X144" s="152">
        <v>0</v>
      </c>
      <c r="Y144" s="152">
        <f t="shared" si="1"/>
        <v>0</v>
      </c>
      <c r="Z144" s="152">
        <v>0</v>
      </c>
      <c r="AA144" s="153">
        <f t="shared" si="2"/>
        <v>0</v>
      </c>
      <c r="AR144" s="19" t="s">
        <v>96</v>
      </c>
      <c r="AT144" s="19" t="s">
        <v>207</v>
      </c>
      <c r="AU144" s="19" t="s">
        <v>87</v>
      </c>
      <c r="AY144" s="19" t="s">
        <v>206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87</v>
      </c>
      <c r="BK144" s="155">
        <f t="shared" si="8"/>
        <v>0</v>
      </c>
      <c r="BL144" s="19" t="s">
        <v>96</v>
      </c>
      <c r="BM144" s="19" t="s">
        <v>232</v>
      </c>
    </row>
    <row r="145" spans="2:65" s="10" customFormat="1" ht="29.85" customHeight="1" x14ac:dyDescent="0.3">
      <c r="B145" s="134"/>
      <c r="C145" s="135"/>
      <c r="D145" s="144" t="s">
        <v>186</v>
      </c>
      <c r="E145" s="144"/>
      <c r="F145" s="144"/>
      <c r="G145" s="144"/>
      <c r="H145" s="144"/>
      <c r="I145" s="144"/>
      <c r="J145" s="144"/>
      <c r="K145" s="144"/>
      <c r="L145" s="144"/>
      <c r="M145" s="144"/>
      <c r="N145" s="240"/>
      <c r="O145" s="239"/>
      <c r="P145" s="239"/>
      <c r="Q145" s="239"/>
      <c r="R145" s="137"/>
      <c r="T145" s="138"/>
      <c r="U145" s="135"/>
      <c r="V145" s="135"/>
      <c r="W145" s="139">
        <f>SUM(W146:W151)</f>
        <v>0</v>
      </c>
      <c r="X145" s="135"/>
      <c r="Y145" s="139">
        <f>SUM(Y146:Y151)</f>
        <v>0</v>
      </c>
      <c r="Z145" s="135"/>
      <c r="AA145" s="140">
        <f>SUM(AA146:AA151)</f>
        <v>0</v>
      </c>
      <c r="AR145" s="141" t="s">
        <v>83</v>
      </c>
      <c r="AT145" s="142" t="s">
        <v>75</v>
      </c>
      <c r="AU145" s="142" t="s">
        <v>83</v>
      </c>
      <c r="AY145" s="141" t="s">
        <v>206</v>
      </c>
      <c r="BK145" s="143">
        <f>SUM(BK146:BK151)</f>
        <v>0</v>
      </c>
    </row>
    <row r="146" spans="2:65" s="1" customFormat="1" ht="38.25" customHeight="1" x14ac:dyDescent="0.3">
      <c r="B146" s="145"/>
      <c r="C146" s="146" t="s">
        <v>218</v>
      </c>
      <c r="D146" s="146" t="s">
        <v>207</v>
      </c>
      <c r="E146" s="147" t="s">
        <v>2066</v>
      </c>
      <c r="F146" s="233" t="s">
        <v>2067</v>
      </c>
      <c r="G146" s="233"/>
      <c r="H146" s="233"/>
      <c r="I146" s="233"/>
      <c r="J146" s="148" t="s">
        <v>213</v>
      </c>
      <c r="K146" s="149">
        <v>0.51300000000000001</v>
      </c>
      <c r="L146" s="234"/>
      <c r="M146" s="234"/>
      <c r="N146" s="235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ref="W146:W151" si="9">V146*K146</f>
        <v>0</v>
      </c>
      <c r="X146" s="152">
        <v>0</v>
      </c>
      <c r="Y146" s="152">
        <f t="shared" ref="Y146:Y151" si="10">X146*K146</f>
        <v>0</v>
      </c>
      <c r="Z146" s="152">
        <v>0</v>
      </c>
      <c r="AA146" s="153">
        <f t="shared" ref="AA146:AA151" si="11">Z146*K146</f>
        <v>0</v>
      </c>
      <c r="AR146" s="19" t="s">
        <v>96</v>
      </c>
      <c r="AT146" s="19" t="s">
        <v>207</v>
      </c>
      <c r="AU146" s="19" t="s">
        <v>87</v>
      </c>
      <c r="AY146" s="19" t="s">
        <v>206</v>
      </c>
      <c r="BE146" s="154">
        <f t="shared" ref="BE146:BE151" si="12">IF(U146="základná",N146,0)</f>
        <v>0</v>
      </c>
      <c r="BF146" s="154">
        <f t="shared" ref="BF146:BF151" si="13">IF(U146="znížená",N146,0)</f>
        <v>0</v>
      </c>
      <c r="BG146" s="154">
        <f t="shared" ref="BG146:BG151" si="14">IF(U146="zákl. prenesená",N146,0)</f>
        <v>0</v>
      </c>
      <c r="BH146" s="154">
        <f t="shared" ref="BH146:BH151" si="15">IF(U146="zníž. prenesená",N146,0)</f>
        <v>0</v>
      </c>
      <c r="BI146" s="154">
        <f t="shared" ref="BI146:BI151" si="16">IF(U146="nulová",N146,0)</f>
        <v>0</v>
      </c>
      <c r="BJ146" s="19" t="s">
        <v>87</v>
      </c>
      <c r="BK146" s="155">
        <f t="shared" ref="BK146:BK151" si="17">ROUND(L146*K146,3)</f>
        <v>0</v>
      </c>
      <c r="BL146" s="19" t="s">
        <v>96</v>
      </c>
      <c r="BM146" s="19" t="s">
        <v>235</v>
      </c>
    </row>
    <row r="147" spans="2:65" s="1" customFormat="1" ht="51" customHeight="1" x14ac:dyDescent="0.3">
      <c r="B147" s="145"/>
      <c r="C147" s="146" t="s">
        <v>236</v>
      </c>
      <c r="D147" s="146" t="s">
        <v>207</v>
      </c>
      <c r="E147" s="147" t="s">
        <v>2068</v>
      </c>
      <c r="F147" s="233" t="s">
        <v>2069</v>
      </c>
      <c r="G147" s="233"/>
      <c r="H147" s="233"/>
      <c r="I147" s="233"/>
      <c r="J147" s="148" t="s">
        <v>213</v>
      </c>
      <c r="K147" s="149">
        <v>2.95</v>
      </c>
      <c r="L147" s="234"/>
      <c r="M147" s="234"/>
      <c r="N147" s="235"/>
      <c r="O147" s="235"/>
      <c r="P147" s="235"/>
      <c r="Q147" s="235"/>
      <c r="R147" s="150"/>
      <c r="T147" s="151" t="s">
        <v>5</v>
      </c>
      <c r="U147" s="41" t="s">
        <v>43</v>
      </c>
      <c r="V147" s="152">
        <v>0</v>
      </c>
      <c r="W147" s="152">
        <f t="shared" si="9"/>
        <v>0</v>
      </c>
      <c r="X147" s="152">
        <v>0</v>
      </c>
      <c r="Y147" s="152">
        <f t="shared" si="10"/>
        <v>0</v>
      </c>
      <c r="Z147" s="152">
        <v>0</v>
      </c>
      <c r="AA147" s="153">
        <f t="shared" si="11"/>
        <v>0</v>
      </c>
      <c r="AR147" s="19" t="s">
        <v>96</v>
      </c>
      <c r="AT147" s="19" t="s">
        <v>207</v>
      </c>
      <c r="AU147" s="19" t="s">
        <v>87</v>
      </c>
      <c r="AY147" s="19" t="s">
        <v>206</v>
      </c>
      <c r="BE147" s="154">
        <f t="shared" si="12"/>
        <v>0</v>
      </c>
      <c r="BF147" s="154">
        <f t="shared" si="13"/>
        <v>0</v>
      </c>
      <c r="BG147" s="154">
        <f t="shared" si="14"/>
        <v>0</v>
      </c>
      <c r="BH147" s="154">
        <f t="shared" si="15"/>
        <v>0</v>
      </c>
      <c r="BI147" s="154">
        <f t="shared" si="16"/>
        <v>0</v>
      </c>
      <c r="BJ147" s="19" t="s">
        <v>87</v>
      </c>
      <c r="BK147" s="155">
        <f t="shared" si="17"/>
        <v>0</v>
      </c>
      <c r="BL147" s="19" t="s">
        <v>96</v>
      </c>
      <c r="BM147" s="19" t="s">
        <v>239</v>
      </c>
    </row>
    <row r="148" spans="2:65" s="1" customFormat="1" ht="38.25" customHeight="1" x14ac:dyDescent="0.3">
      <c r="B148" s="145"/>
      <c r="C148" s="146" t="s">
        <v>225</v>
      </c>
      <c r="D148" s="146" t="s">
        <v>207</v>
      </c>
      <c r="E148" s="147" t="s">
        <v>2070</v>
      </c>
      <c r="F148" s="233" t="s">
        <v>2071</v>
      </c>
      <c r="G148" s="233"/>
      <c r="H148" s="233"/>
      <c r="I148" s="233"/>
      <c r="J148" s="148" t="s">
        <v>210</v>
      </c>
      <c r="K148" s="149">
        <v>37.798000000000002</v>
      </c>
      <c r="L148" s="234"/>
      <c r="M148" s="234"/>
      <c r="N148" s="235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9"/>
        <v>0</v>
      </c>
      <c r="X148" s="152">
        <v>0</v>
      </c>
      <c r="Y148" s="152">
        <f t="shared" si="10"/>
        <v>0</v>
      </c>
      <c r="Z148" s="152">
        <v>0</v>
      </c>
      <c r="AA148" s="153">
        <f t="shared" si="11"/>
        <v>0</v>
      </c>
      <c r="AR148" s="19" t="s">
        <v>96</v>
      </c>
      <c r="AT148" s="19" t="s">
        <v>207</v>
      </c>
      <c r="AU148" s="19" t="s">
        <v>87</v>
      </c>
      <c r="AY148" s="19" t="s">
        <v>206</v>
      </c>
      <c r="BE148" s="154">
        <f t="shared" si="12"/>
        <v>0</v>
      </c>
      <c r="BF148" s="154">
        <f t="shared" si="13"/>
        <v>0</v>
      </c>
      <c r="BG148" s="154">
        <f t="shared" si="14"/>
        <v>0</v>
      </c>
      <c r="BH148" s="154">
        <f t="shared" si="15"/>
        <v>0</v>
      </c>
      <c r="BI148" s="154">
        <f t="shared" si="16"/>
        <v>0</v>
      </c>
      <c r="BJ148" s="19" t="s">
        <v>87</v>
      </c>
      <c r="BK148" s="155">
        <f t="shared" si="17"/>
        <v>0</v>
      </c>
      <c r="BL148" s="19" t="s">
        <v>96</v>
      </c>
      <c r="BM148" s="19" t="s">
        <v>10</v>
      </c>
    </row>
    <row r="149" spans="2:65" s="1" customFormat="1" ht="38.25" customHeight="1" x14ac:dyDescent="0.3">
      <c r="B149" s="145"/>
      <c r="C149" s="146" t="s">
        <v>242</v>
      </c>
      <c r="D149" s="146" t="s">
        <v>207</v>
      </c>
      <c r="E149" s="147" t="s">
        <v>2072</v>
      </c>
      <c r="F149" s="233" t="s">
        <v>2073</v>
      </c>
      <c r="G149" s="233"/>
      <c r="H149" s="233"/>
      <c r="I149" s="233"/>
      <c r="J149" s="148" t="s">
        <v>210</v>
      </c>
      <c r="K149" s="149">
        <v>25.696999999999999</v>
      </c>
      <c r="L149" s="234"/>
      <c r="M149" s="234"/>
      <c r="N149" s="235"/>
      <c r="O149" s="235"/>
      <c r="P149" s="235"/>
      <c r="Q149" s="235"/>
      <c r="R149" s="150"/>
      <c r="T149" s="151" t="s">
        <v>5</v>
      </c>
      <c r="U149" s="41" t="s">
        <v>43</v>
      </c>
      <c r="V149" s="152">
        <v>0</v>
      </c>
      <c r="W149" s="152">
        <f t="shared" si="9"/>
        <v>0</v>
      </c>
      <c r="X149" s="152">
        <v>0</v>
      </c>
      <c r="Y149" s="152">
        <f t="shared" si="10"/>
        <v>0</v>
      </c>
      <c r="Z149" s="152">
        <v>0</v>
      </c>
      <c r="AA149" s="153">
        <f t="shared" si="11"/>
        <v>0</v>
      </c>
      <c r="AR149" s="19" t="s">
        <v>96</v>
      </c>
      <c r="AT149" s="19" t="s">
        <v>207</v>
      </c>
      <c r="AU149" s="19" t="s">
        <v>87</v>
      </c>
      <c r="AY149" s="19" t="s">
        <v>206</v>
      </c>
      <c r="BE149" s="154">
        <f t="shared" si="12"/>
        <v>0</v>
      </c>
      <c r="BF149" s="154">
        <f t="shared" si="13"/>
        <v>0</v>
      </c>
      <c r="BG149" s="154">
        <f t="shared" si="14"/>
        <v>0</v>
      </c>
      <c r="BH149" s="154">
        <f t="shared" si="15"/>
        <v>0</v>
      </c>
      <c r="BI149" s="154">
        <f t="shared" si="16"/>
        <v>0</v>
      </c>
      <c r="BJ149" s="19" t="s">
        <v>87</v>
      </c>
      <c r="BK149" s="155">
        <f t="shared" si="17"/>
        <v>0</v>
      </c>
      <c r="BL149" s="19" t="s">
        <v>96</v>
      </c>
      <c r="BM149" s="19" t="s">
        <v>245</v>
      </c>
    </row>
    <row r="150" spans="2:65" s="1" customFormat="1" ht="38.25" customHeight="1" x14ac:dyDescent="0.3">
      <c r="B150" s="145"/>
      <c r="C150" s="146" t="s">
        <v>228</v>
      </c>
      <c r="D150" s="146" t="s">
        <v>207</v>
      </c>
      <c r="E150" s="147" t="s">
        <v>2074</v>
      </c>
      <c r="F150" s="233" t="s">
        <v>2075</v>
      </c>
      <c r="G150" s="233"/>
      <c r="H150" s="233"/>
      <c r="I150" s="233"/>
      <c r="J150" s="148" t="s">
        <v>210</v>
      </c>
      <c r="K150" s="149">
        <v>19.577999999999999</v>
      </c>
      <c r="L150" s="234"/>
      <c r="M150" s="234"/>
      <c r="N150" s="235"/>
      <c r="O150" s="235"/>
      <c r="P150" s="235"/>
      <c r="Q150" s="235"/>
      <c r="R150" s="150"/>
      <c r="T150" s="151" t="s">
        <v>5</v>
      </c>
      <c r="U150" s="41" t="s">
        <v>43</v>
      </c>
      <c r="V150" s="152">
        <v>0</v>
      </c>
      <c r="W150" s="152">
        <f t="shared" si="9"/>
        <v>0</v>
      </c>
      <c r="X150" s="152">
        <v>0</v>
      </c>
      <c r="Y150" s="152">
        <f t="shared" si="10"/>
        <v>0</v>
      </c>
      <c r="Z150" s="152">
        <v>0</v>
      </c>
      <c r="AA150" s="153">
        <f t="shared" si="11"/>
        <v>0</v>
      </c>
      <c r="AR150" s="19" t="s">
        <v>96</v>
      </c>
      <c r="AT150" s="19" t="s">
        <v>207</v>
      </c>
      <c r="AU150" s="19" t="s">
        <v>87</v>
      </c>
      <c r="AY150" s="19" t="s">
        <v>206</v>
      </c>
      <c r="BE150" s="154">
        <f t="shared" si="12"/>
        <v>0</v>
      </c>
      <c r="BF150" s="154">
        <f t="shared" si="13"/>
        <v>0</v>
      </c>
      <c r="BG150" s="154">
        <f t="shared" si="14"/>
        <v>0</v>
      </c>
      <c r="BH150" s="154">
        <f t="shared" si="15"/>
        <v>0</v>
      </c>
      <c r="BI150" s="154">
        <f t="shared" si="16"/>
        <v>0</v>
      </c>
      <c r="BJ150" s="19" t="s">
        <v>87</v>
      </c>
      <c r="BK150" s="155">
        <f t="shared" si="17"/>
        <v>0</v>
      </c>
      <c r="BL150" s="19" t="s">
        <v>96</v>
      </c>
      <c r="BM150" s="19" t="s">
        <v>248</v>
      </c>
    </row>
    <row r="151" spans="2:65" s="1" customFormat="1" ht="38.25" customHeight="1" x14ac:dyDescent="0.3">
      <c r="B151" s="145"/>
      <c r="C151" s="146" t="s">
        <v>249</v>
      </c>
      <c r="D151" s="146" t="s">
        <v>207</v>
      </c>
      <c r="E151" s="147" t="s">
        <v>2076</v>
      </c>
      <c r="F151" s="233" t="s">
        <v>2077</v>
      </c>
      <c r="G151" s="233"/>
      <c r="H151" s="233"/>
      <c r="I151" s="233"/>
      <c r="J151" s="148" t="s">
        <v>329</v>
      </c>
      <c r="K151" s="149">
        <v>2.1999999999999999E-2</v>
      </c>
      <c r="L151" s="234"/>
      <c r="M151" s="234"/>
      <c r="N151" s="235"/>
      <c r="O151" s="235"/>
      <c r="P151" s="235"/>
      <c r="Q151" s="235"/>
      <c r="R151" s="150"/>
      <c r="T151" s="151" t="s">
        <v>5</v>
      </c>
      <c r="U151" s="41" t="s">
        <v>43</v>
      </c>
      <c r="V151" s="152">
        <v>0</v>
      </c>
      <c r="W151" s="152">
        <f t="shared" si="9"/>
        <v>0</v>
      </c>
      <c r="X151" s="152">
        <v>0</v>
      </c>
      <c r="Y151" s="152">
        <f t="shared" si="10"/>
        <v>0</v>
      </c>
      <c r="Z151" s="152">
        <v>0</v>
      </c>
      <c r="AA151" s="153">
        <f t="shared" si="11"/>
        <v>0</v>
      </c>
      <c r="AR151" s="19" t="s">
        <v>96</v>
      </c>
      <c r="AT151" s="19" t="s">
        <v>207</v>
      </c>
      <c r="AU151" s="19" t="s">
        <v>87</v>
      </c>
      <c r="AY151" s="19" t="s">
        <v>206</v>
      </c>
      <c r="BE151" s="154">
        <f t="shared" si="12"/>
        <v>0</v>
      </c>
      <c r="BF151" s="154">
        <f t="shared" si="13"/>
        <v>0</v>
      </c>
      <c r="BG151" s="154">
        <f t="shared" si="14"/>
        <v>0</v>
      </c>
      <c r="BH151" s="154">
        <f t="shared" si="15"/>
        <v>0</v>
      </c>
      <c r="BI151" s="154">
        <f t="shared" si="16"/>
        <v>0</v>
      </c>
      <c r="BJ151" s="19" t="s">
        <v>87</v>
      </c>
      <c r="BK151" s="155">
        <f t="shared" si="17"/>
        <v>0</v>
      </c>
      <c r="BL151" s="19" t="s">
        <v>96</v>
      </c>
      <c r="BM151" s="19" t="s">
        <v>252</v>
      </c>
    </row>
    <row r="152" spans="2:65" s="10" customFormat="1" ht="29.85" customHeight="1" x14ac:dyDescent="0.3">
      <c r="B152" s="134"/>
      <c r="C152" s="135"/>
      <c r="D152" s="144" t="s">
        <v>187</v>
      </c>
      <c r="E152" s="144"/>
      <c r="F152" s="144"/>
      <c r="G152" s="144"/>
      <c r="H152" s="144"/>
      <c r="I152" s="144"/>
      <c r="J152" s="144"/>
      <c r="K152" s="144"/>
      <c r="L152" s="144"/>
      <c r="M152" s="144"/>
      <c r="N152" s="240"/>
      <c r="O152" s="239"/>
      <c r="P152" s="239"/>
      <c r="Q152" s="239"/>
      <c r="R152" s="137"/>
      <c r="T152" s="138"/>
      <c r="U152" s="135"/>
      <c r="V152" s="135"/>
      <c r="W152" s="139">
        <f>SUM(W153:W159)</f>
        <v>3.724812</v>
      </c>
      <c r="X152" s="135"/>
      <c r="Y152" s="139">
        <f>SUM(Y153:Y159)</f>
        <v>6.8016000000000007E-2</v>
      </c>
      <c r="Z152" s="135"/>
      <c r="AA152" s="140">
        <f>SUM(AA153:AA159)</f>
        <v>0</v>
      </c>
      <c r="AR152" s="141" t="s">
        <v>83</v>
      </c>
      <c r="AT152" s="142" t="s">
        <v>75</v>
      </c>
      <c r="AU152" s="142" t="s">
        <v>83</v>
      </c>
      <c r="AY152" s="141" t="s">
        <v>206</v>
      </c>
      <c r="BK152" s="143">
        <f>SUM(BK153:BK159)</f>
        <v>0</v>
      </c>
    </row>
    <row r="153" spans="2:65" s="1" customFormat="1" ht="38.25" customHeight="1" x14ac:dyDescent="0.3">
      <c r="B153" s="145"/>
      <c r="C153" s="146" t="s">
        <v>232</v>
      </c>
      <c r="D153" s="146" t="s">
        <v>207</v>
      </c>
      <c r="E153" s="147" t="s">
        <v>788</v>
      </c>
      <c r="F153" s="233" t="s">
        <v>2078</v>
      </c>
      <c r="G153" s="233"/>
      <c r="H153" s="233"/>
      <c r="I153" s="233"/>
      <c r="J153" s="148" t="s">
        <v>210</v>
      </c>
      <c r="K153" s="149">
        <v>5.2</v>
      </c>
      <c r="L153" s="234"/>
      <c r="M153" s="234"/>
      <c r="N153" s="235"/>
      <c r="O153" s="235"/>
      <c r="P153" s="235"/>
      <c r="Q153" s="235"/>
      <c r="R153" s="150"/>
      <c r="T153" s="151" t="s">
        <v>5</v>
      </c>
      <c r="U153" s="41" t="s">
        <v>43</v>
      </c>
      <c r="V153" s="152">
        <v>0.71631</v>
      </c>
      <c r="W153" s="152">
        <f t="shared" ref="W153:W159" si="18">V153*K153</f>
        <v>3.724812</v>
      </c>
      <c r="X153" s="152">
        <v>1.308E-2</v>
      </c>
      <c r="Y153" s="152">
        <f t="shared" ref="Y153:Y159" si="19">X153*K153</f>
        <v>6.8016000000000007E-2</v>
      </c>
      <c r="Z153" s="152">
        <v>0</v>
      </c>
      <c r="AA153" s="153">
        <f t="shared" ref="AA153:AA159" si="20">Z153*K153</f>
        <v>0</v>
      </c>
      <c r="AR153" s="19" t="s">
        <v>96</v>
      </c>
      <c r="AT153" s="19" t="s">
        <v>207</v>
      </c>
      <c r="AU153" s="19" t="s">
        <v>87</v>
      </c>
      <c r="AY153" s="19" t="s">
        <v>206</v>
      </c>
      <c r="BE153" s="154">
        <f t="shared" ref="BE153:BE159" si="21">IF(U153="základná",N153,0)</f>
        <v>0</v>
      </c>
      <c r="BF153" s="154">
        <f t="shared" ref="BF153:BF159" si="22">IF(U153="znížená",N153,0)</f>
        <v>0</v>
      </c>
      <c r="BG153" s="154">
        <f t="shared" ref="BG153:BG159" si="23">IF(U153="zákl. prenesená",N153,0)</f>
        <v>0</v>
      </c>
      <c r="BH153" s="154">
        <f t="shared" ref="BH153:BH159" si="24">IF(U153="zníž. prenesená",N153,0)</f>
        <v>0</v>
      </c>
      <c r="BI153" s="154">
        <f t="shared" ref="BI153:BI159" si="25">IF(U153="nulová",N153,0)</f>
        <v>0</v>
      </c>
      <c r="BJ153" s="19" t="s">
        <v>87</v>
      </c>
      <c r="BK153" s="155">
        <f t="shared" ref="BK153:BK159" si="26">ROUND(L153*K153,3)</f>
        <v>0</v>
      </c>
      <c r="BL153" s="19" t="s">
        <v>96</v>
      </c>
      <c r="BM153" s="19" t="s">
        <v>2079</v>
      </c>
    </row>
    <row r="154" spans="2:65" s="1" customFormat="1" ht="38.25" customHeight="1" x14ac:dyDescent="0.3">
      <c r="B154" s="145"/>
      <c r="C154" s="146" t="s">
        <v>256</v>
      </c>
      <c r="D154" s="146" t="s">
        <v>207</v>
      </c>
      <c r="E154" s="147" t="s">
        <v>795</v>
      </c>
      <c r="F154" s="233" t="s">
        <v>2080</v>
      </c>
      <c r="G154" s="233"/>
      <c r="H154" s="233"/>
      <c r="I154" s="233"/>
      <c r="J154" s="148" t="s">
        <v>210</v>
      </c>
      <c r="K154" s="149">
        <v>159.99</v>
      </c>
      <c r="L154" s="234"/>
      <c r="M154" s="234"/>
      <c r="N154" s="235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18"/>
        <v>0</v>
      </c>
      <c r="X154" s="152">
        <v>0</v>
      </c>
      <c r="Y154" s="152">
        <f t="shared" si="19"/>
        <v>0</v>
      </c>
      <c r="Z154" s="152">
        <v>0</v>
      </c>
      <c r="AA154" s="153">
        <f t="shared" si="20"/>
        <v>0</v>
      </c>
      <c r="AR154" s="19" t="s">
        <v>96</v>
      </c>
      <c r="AT154" s="19" t="s">
        <v>207</v>
      </c>
      <c r="AU154" s="19" t="s">
        <v>87</v>
      </c>
      <c r="AY154" s="19" t="s">
        <v>206</v>
      </c>
      <c r="BE154" s="154">
        <f t="shared" si="21"/>
        <v>0</v>
      </c>
      <c r="BF154" s="154">
        <f t="shared" si="22"/>
        <v>0</v>
      </c>
      <c r="BG154" s="154">
        <f t="shared" si="23"/>
        <v>0</v>
      </c>
      <c r="BH154" s="154">
        <f t="shared" si="24"/>
        <v>0</v>
      </c>
      <c r="BI154" s="154">
        <f t="shared" si="25"/>
        <v>0</v>
      </c>
      <c r="BJ154" s="19" t="s">
        <v>87</v>
      </c>
      <c r="BK154" s="155">
        <f t="shared" si="26"/>
        <v>0</v>
      </c>
      <c r="BL154" s="19" t="s">
        <v>96</v>
      </c>
      <c r="BM154" s="19" t="s">
        <v>255</v>
      </c>
    </row>
    <row r="155" spans="2:65" s="1" customFormat="1" ht="38.25" customHeight="1" x14ac:dyDescent="0.3">
      <c r="B155" s="145"/>
      <c r="C155" s="146" t="s">
        <v>235</v>
      </c>
      <c r="D155" s="146" t="s">
        <v>207</v>
      </c>
      <c r="E155" s="147" t="s">
        <v>2081</v>
      </c>
      <c r="F155" s="233" t="s">
        <v>2082</v>
      </c>
      <c r="G155" s="233"/>
      <c r="H155" s="233"/>
      <c r="I155" s="233"/>
      <c r="J155" s="148" t="s">
        <v>210</v>
      </c>
      <c r="K155" s="149">
        <v>2407.721</v>
      </c>
      <c r="L155" s="234"/>
      <c r="M155" s="234"/>
      <c r="N155" s="235"/>
      <c r="O155" s="235"/>
      <c r="P155" s="235"/>
      <c r="Q155" s="235"/>
      <c r="R155" s="150"/>
      <c r="T155" s="151" t="s">
        <v>5</v>
      </c>
      <c r="U155" s="41" t="s">
        <v>43</v>
      </c>
      <c r="V155" s="152">
        <v>0</v>
      </c>
      <c r="W155" s="152">
        <f t="shared" si="18"/>
        <v>0</v>
      </c>
      <c r="X155" s="152">
        <v>0</v>
      </c>
      <c r="Y155" s="152">
        <f t="shared" si="19"/>
        <v>0</v>
      </c>
      <c r="Z155" s="152">
        <v>0</v>
      </c>
      <c r="AA155" s="153">
        <f t="shared" si="20"/>
        <v>0</v>
      </c>
      <c r="AR155" s="19" t="s">
        <v>96</v>
      </c>
      <c r="AT155" s="19" t="s">
        <v>207</v>
      </c>
      <c r="AU155" s="19" t="s">
        <v>87</v>
      </c>
      <c r="AY155" s="19" t="s">
        <v>206</v>
      </c>
      <c r="BE155" s="154">
        <f t="shared" si="21"/>
        <v>0</v>
      </c>
      <c r="BF155" s="154">
        <f t="shared" si="22"/>
        <v>0</v>
      </c>
      <c r="BG155" s="154">
        <f t="shared" si="23"/>
        <v>0</v>
      </c>
      <c r="BH155" s="154">
        <f t="shared" si="24"/>
        <v>0</v>
      </c>
      <c r="BI155" s="154">
        <f t="shared" si="25"/>
        <v>0</v>
      </c>
      <c r="BJ155" s="19" t="s">
        <v>87</v>
      </c>
      <c r="BK155" s="155">
        <f t="shared" si="26"/>
        <v>0</v>
      </c>
      <c r="BL155" s="19" t="s">
        <v>96</v>
      </c>
      <c r="BM155" s="19" t="s">
        <v>259</v>
      </c>
    </row>
    <row r="156" spans="2:65" s="1" customFormat="1" ht="25.5" customHeight="1" x14ac:dyDescent="0.3">
      <c r="B156" s="145"/>
      <c r="C156" s="146" t="s">
        <v>263</v>
      </c>
      <c r="D156" s="146" t="s">
        <v>207</v>
      </c>
      <c r="E156" s="147" t="s">
        <v>2083</v>
      </c>
      <c r="F156" s="233" t="s">
        <v>2084</v>
      </c>
      <c r="G156" s="233"/>
      <c r="H156" s="233"/>
      <c r="I156" s="233"/>
      <c r="J156" s="148" t="s">
        <v>210</v>
      </c>
      <c r="K156" s="149">
        <v>93.263999999999996</v>
      </c>
      <c r="L156" s="234"/>
      <c r="M156" s="234"/>
      <c r="N156" s="235"/>
      <c r="O156" s="235"/>
      <c r="P156" s="235"/>
      <c r="Q156" s="235"/>
      <c r="R156" s="150"/>
      <c r="T156" s="151" t="s">
        <v>5</v>
      </c>
      <c r="U156" s="41" t="s">
        <v>43</v>
      </c>
      <c r="V156" s="152">
        <v>0</v>
      </c>
      <c r="W156" s="152">
        <f t="shared" si="18"/>
        <v>0</v>
      </c>
      <c r="X156" s="152">
        <v>0</v>
      </c>
      <c r="Y156" s="152">
        <f t="shared" si="19"/>
        <v>0</v>
      </c>
      <c r="Z156" s="152">
        <v>0</v>
      </c>
      <c r="AA156" s="153">
        <f t="shared" si="20"/>
        <v>0</v>
      </c>
      <c r="AR156" s="19" t="s">
        <v>96</v>
      </c>
      <c r="AT156" s="19" t="s">
        <v>207</v>
      </c>
      <c r="AU156" s="19" t="s">
        <v>87</v>
      </c>
      <c r="AY156" s="19" t="s">
        <v>206</v>
      </c>
      <c r="BE156" s="154">
        <f t="shared" si="21"/>
        <v>0</v>
      </c>
      <c r="BF156" s="154">
        <f t="shared" si="22"/>
        <v>0</v>
      </c>
      <c r="BG156" s="154">
        <f t="shared" si="23"/>
        <v>0</v>
      </c>
      <c r="BH156" s="154">
        <f t="shared" si="24"/>
        <v>0</v>
      </c>
      <c r="BI156" s="154">
        <f t="shared" si="25"/>
        <v>0</v>
      </c>
      <c r="BJ156" s="19" t="s">
        <v>87</v>
      </c>
      <c r="BK156" s="155">
        <f t="shared" si="26"/>
        <v>0</v>
      </c>
      <c r="BL156" s="19" t="s">
        <v>96</v>
      </c>
      <c r="BM156" s="19" t="s">
        <v>262</v>
      </c>
    </row>
    <row r="157" spans="2:65" s="1" customFormat="1" ht="38.25" customHeight="1" x14ac:dyDescent="0.3">
      <c r="B157" s="145"/>
      <c r="C157" s="146" t="s">
        <v>239</v>
      </c>
      <c r="D157" s="146" t="s">
        <v>207</v>
      </c>
      <c r="E157" s="147" t="s">
        <v>2085</v>
      </c>
      <c r="F157" s="233" t="s">
        <v>2086</v>
      </c>
      <c r="G157" s="233"/>
      <c r="H157" s="233"/>
      <c r="I157" s="233"/>
      <c r="J157" s="148" t="s">
        <v>210</v>
      </c>
      <c r="K157" s="149">
        <v>530.298</v>
      </c>
      <c r="L157" s="234"/>
      <c r="M157" s="234"/>
      <c r="N157" s="235"/>
      <c r="O157" s="235"/>
      <c r="P157" s="235"/>
      <c r="Q157" s="235"/>
      <c r="R157" s="150"/>
      <c r="T157" s="151" t="s">
        <v>5</v>
      </c>
      <c r="U157" s="41" t="s">
        <v>43</v>
      </c>
      <c r="V157" s="152">
        <v>0</v>
      </c>
      <c r="W157" s="152">
        <f t="shared" si="18"/>
        <v>0</v>
      </c>
      <c r="X157" s="152">
        <v>0</v>
      </c>
      <c r="Y157" s="152">
        <f t="shared" si="19"/>
        <v>0</v>
      </c>
      <c r="Z157" s="152">
        <v>0</v>
      </c>
      <c r="AA157" s="153">
        <f t="shared" si="20"/>
        <v>0</v>
      </c>
      <c r="AR157" s="19" t="s">
        <v>96</v>
      </c>
      <c r="AT157" s="19" t="s">
        <v>207</v>
      </c>
      <c r="AU157" s="19" t="s">
        <v>87</v>
      </c>
      <c r="AY157" s="19" t="s">
        <v>206</v>
      </c>
      <c r="BE157" s="154">
        <f t="shared" si="21"/>
        <v>0</v>
      </c>
      <c r="BF157" s="154">
        <f t="shared" si="22"/>
        <v>0</v>
      </c>
      <c r="BG157" s="154">
        <f t="shared" si="23"/>
        <v>0</v>
      </c>
      <c r="BH157" s="154">
        <f t="shared" si="24"/>
        <v>0</v>
      </c>
      <c r="BI157" s="154">
        <f t="shared" si="25"/>
        <v>0</v>
      </c>
      <c r="BJ157" s="19" t="s">
        <v>87</v>
      </c>
      <c r="BK157" s="155">
        <f t="shared" si="26"/>
        <v>0</v>
      </c>
      <c r="BL157" s="19" t="s">
        <v>96</v>
      </c>
      <c r="BM157" s="19" t="s">
        <v>266</v>
      </c>
    </row>
    <row r="158" spans="2:65" s="1" customFormat="1" ht="38.25" customHeight="1" x14ac:dyDescent="0.3">
      <c r="B158" s="145"/>
      <c r="C158" s="146" t="s">
        <v>270</v>
      </c>
      <c r="D158" s="146" t="s">
        <v>207</v>
      </c>
      <c r="E158" s="147" t="s">
        <v>250</v>
      </c>
      <c r="F158" s="233" t="s">
        <v>2087</v>
      </c>
      <c r="G158" s="233"/>
      <c r="H158" s="233"/>
      <c r="I158" s="233"/>
      <c r="J158" s="148" t="s">
        <v>210</v>
      </c>
      <c r="K158" s="149">
        <v>12.82</v>
      </c>
      <c r="L158" s="234"/>
      <c r="M158" s="234"/>
      <c r="N158" s="235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 t="shared" si="18"/>
        <v>0</v>
      </c>
      <c r="X158" s="152">
        <v>0</v>
      </c>
      <c r="Y158" s="152">
        <f t="shared" si="19"/>
        <v>0</v>
      </c>
      <c r="Z158" s="152">
        <v>0</v>
      </c>
      <c r="AA158" s="153">
        <f t="shared" si="20"/>
        <v>0</v>
      </c>
      <c r="AR158" s="19" t="s">
        <v>96</v>
      </c>
      <c r="AT158" s="19" t="s">
        <v>207</v>
      </c>
      <c r="AU158" s="19" t="s">
        <v>87</v>
      </c>
      <c r="AY158" s="19" t="s">
        <v>206</v>
      </c>
      <c r="BE158" s="154">
        <f t="shared" si="21"/>
        <v>0</v>
      </c>
      <c r="BF158" s="154">
        <f t="shared" si="22"/>
        <v>0</v>
      </c>
      <c r="BG158" s="154">
        <f t="shared" si="23"/>
        <v>0</v>
      </c>
      <c r="BH158" s="154">
        <f t="shared" si="24"/>
        <v>0</v>
      </c>
      <c r="BI158" s="154">
        <f t="shared" si="25"/>
        <v>0</v>
      </c>
      <c r="BJ158" s="19" t="s">
        <v>87</v>
      </c>
      <c r="BK158" s="155">
        <f t="shared" si="26"/>
        <v>0</v>
      </c>
      <c r="BL158" s="19" t="s">
        <v>96</v>
      </c>
      <c r="BM158" s="19" t="s">
        <v>269</v>
      </c>
    </row>
    <row r="159" spans="2:65" s="1" customFormat="1" ht="51" customHeight="1" x14ac:dyDescent="0.3">
      <c r="B159" s="145"/>
      <c r="C159" s="146" t="s">
        <v>10</v>
      </c>
      <c r="D159" s="146" t="s">
        <v>207</v>
      </c>
      <c r="E159" s="147" t="s">
        <v>2088</v>
      </c>
      <c r="F159" s="233" t="s">
        <v>2089</v>
      </c>
      <c r="G159" s="233"/>
      <c r="H159" s="233"/>
      <c r="I159" s="233"/>
      <c r="J159" s="148" t="s">
        <v>210</v>
      </c>
      <c r="K159" s="149">
        <v>12.82</v>
      </c>
      <c r="L159" s="234"/>
      <c r="M159" s="234"/>
      <c r="N159" s="235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 t="shared" si="18"/>
        <v>0</v>
      </c>
      <c r="X159" s="152">
        <v>0</v>
      </c>
      <c r="Y159" s="152">
        <f t="shared" si="19"/>
        <v>0</v>
      </c>
      <c r="Z159" s="152">
        <v>0</v>
      </c>
      <c r="AA159" s="153">
        <f t="shared" si="20"/>
        <v>0</v>
      </c>
      <c r="AR159" s="19" t="s">
        <v>96</v>
      </c>
      <c r="AT159" s="19" t="s">
        <v>207</v>
      </c>
      <c r="AU159" s="19" t="s">
        <v>87</v>
      </c>
      <c r="AY159" s="19" t="s">
        <v>206</v>
      </c>
      <c r="BE159" s="154">
        <f t="shared" si="21"/>
        <v>0</v>
      </c>
      <c r="BF159" s="154">
        <f t="shared" si="22"/>
        <v>0</v>
      </c>
      <c r="BG159" s="154">
        <f t="shared" si="23"/>
        <v>0</v>
      </c>
      <c r="BH159" s="154">
        <f t="shared" si="24"/>
        <v>0</v>
      </c>
      <c r="BI159" s="154">
        <f t="shared" si="25"/>
        <v>0</v>
      </c>
      <c r="BJ159" s="19" t="s">
        <v>87</v>
      </c>
      <c r="BK159" s="155">
        <f t="shared" si="26"/>
        <v>0</v>
      </c>
      <c r="BL159" s="19" t="s">
        <v>96</v>
      </c>
      <c r="BM159" s="19" t="s">
        <v>273</v>
      </c>
    </row>
    <row r="160" spans="2:65" s="10" customFormat="1" ht="29.85" customHeight="1" x14ac:dyDescent="0.3">
      <c r="B160" s="134"/>
      <c r="C160" s="135"/>
      <c r="D160" s="144" t="s">
        <v>463</v>
      </c>
      <c r="E160" s="144"/>
      <c r="F160" s="144"/>
      <c r="G160" s="144"/>
      <c r="H160" s="144"/>
      <c r="I160" s="144"/>
      <c r="J160" s="144"/>
      <c r="K160" s="144"/>
      <c r="L160" s="144"/>
      <c r="M160" s="144"/>
      <c r="N160" s="240"/>
      <c r="O160" s="239"/>
      <c r="P160" s="239"/>
      <c r="Q160" s="239"/>
      <c r="R160" s="137"/>
      <c r="T160" s="138"/>
      <c r="U160" s="135"/>
      <c r="V160" s="135"/>
      <c r="W160" s="139">
        <f>SUM(W161:W178)</f>
        <v>0</v>
      </c>
      <c r="X160" s="135"/>
      <c r="Y160" s="139">
        <f>SUM(Y161:Y178)</f>
        <v>0</v>
      </c>
      <c r="Z160" s="135"/>
      <c r="AA160" s="140">
        <f>SUM(AA161:AA178)</f>
        <v>0</v>
      </c>
      <c r="AR160" s="141" t="s">
        <v>83</v>
      </c>
      <c r="AT160" s="142" t="s">
        <v>75</v>
      </c>
      <c r="AU160" s="142" t="s">
        <v>83</v>
      </c>
      <c r="AY160" s="141" t="s">
        <v>206</v>
      </c>
      <c r="BK160" s="143">
        <f>SUM(BK161:BK178)</f>
        <v>0</v>
      </c>
    </row>
    <row r="161" spans="2:65" s="1" customFormat="1" ht="25.5" customHeight="1" x14ac:dyDescent="0.3">
      <c r="B161" s="145"/>
      <c r="C161" s="146" t="s">
        <v>277</v>
      </c>
      <c r="D161" s="146" t="s">
        <v>207</v>
      </c>
      <c r="E161" s="147" t="s">
        <v>2090</v>
      </c>
      <c r="F161" s="233" t="s">
        <v>2091</v>
      </c>
      <c r="G161" s="233"/>
      <c r="H161" s="233"/>
      <c r="I161" s="233"/>
      <c r="J161" s="148" t="s">
        <v>210</v>
      </c>
      <c r="K161" s="149">
        <v>122.56399999999999</v>
      </c>
      <c r="L161" s="234"/>
      <c r="M161" s="234"/>
      <c r="N161" s="235"/>
      <c r="O161" s="235"/>
      <c r="P161" s="235"/>
      <c r="Q161" s="235"/>
      <c r="R161" s="150"/>
      <c r="T161" s="151" t="s">
        <v>5</v>
      </c>
      <c r="U161" s="41" t="s">
        <v>43</v>
      </c>
      <c r="V161" s="152">
        <v>0</v>
      </c>
      <c r="W161" s="152">
        <f t="shared" ref="W161:W178" si="27">V161*K161</f>
        <v>0</v>
      </c>
      <c r="X161" s="152">
        <v>0</v>
      </c>
      <c r="Y161" s="152">
        <f t="shared" ref="Y161:Y178" si="28">X161*K161</f>
        <v>0</v>
      </c>
      <c r="Z161" s="152">
        <v>0</v>
      </c>
      <c r="AA161" s="153">
        <f t="shared" ref="AA161:AA178" si="29">Z161*K161</f>
        <v>0</v>
      </c>
      <c r="AR161" s="19" t="s">
        <v>96</v>
      </c>
      <c r="AT161" s="19" t="s">
        <v>207</v>
      </c>
      <c r="AU161" s="19" t="s">
        <v>87</v>
      </c>
      <c r="AY161" s="19" t="s">
        <v>206</v>
      </c>
      <c r="BE161" s="154">
        <f t="shared" ref="BE161:BE178" si="30">IF(U161="základná",N161,0)</f>
        <v>0</v>
      </c>
      <c r="BF161" s="154">
        <f t="shared" ref="BF161:BF178" si="31">IF(U161="znížená",N161,0)</f>
        <v>0</v>
      </c>
      <c r="BG161" s="154">
        <f t="shared" ref="BG161:BG178" si="32">IF(U161="zákl. prenesená",N161,0)</f>
        <v>0</v>
      </c>
      <c r="BH161" s="154">
        <f t="shared" ref="BH161:BH178" si="33">IF(U161="zníž. prenesená",N161,0)</f>
        <v>0</v>
      </c>
      <c r="BI161" s="154">
        <f t="shared" ref="BI161:BI178" si="34">IF(U161="nulová",N161,0)</f>
        <v>0</v>
      </c>
      <c r="BJ161" s="19" t="s">
        <v>87</v>
      </c>
      <c r="BK161" s="155">
        <f t="shared" ref="BK161:BK178" si="35">ROUND(L161*K161,3)</f>
        <v>0</v>
      </c>
      <c r="BL161" s="19" t="s">
        <v>96</v>
      </c>
      <c r="BM161" s="19" t="s">
        <v>276</v>
      </c>
    </row>
    <row r="162" spans="2:65" s="1" customFormat="1" ht="51" customHeight="1" x14ac:dyDescent="0.3">
      <c r="B162" s="145"/>
      <c r="C162" s="146" t="s">
        <v>245</v>
      </c>
      <c r="D162" s="146" t="s">
        <v>207</v>
      </c>
      <c r="E162" s="147" t="s">
        <v>819</v>
      </c>
      <c r="F162" s="233" t="s">
        <v>2092</v>
      </c>
      <c r="G162" s="233"/>
      <c r="H162" s="233"/>
      <c r="I162" s="233"/>
      <c r="J162" s="148" t="s">
        <v>213</v>
      </c>
      <c r="K162" s="149">
        <v>0.26400000000000001</v>
      </c>
      <c r="L162" s="234"/>
      <c r="M162" s="234"/>
      <c r="N162" s="235"/>
      <c r="O162" s="235"/>
      <c r="P162" s="235"/>
      <c r="Q162" s="235"/>
      <c r="R162" s="150"/>
      <c r="T162" s="151" t="s">
        <v>5</v>
      </c>
      <c r="U162" s="41" t="s">
        <v>43</v>
      </c>
      <c r="V162" s="152">
        <v>0</v>
      </c>
      <c r="W162" s="152">
        <f t="shared" si="27"/>
        <v>0</v>
      </c>
      <c r="X162" s="152">
        <v>0</v>
      </c>
      <c r="Y162" s="152">
        <f t="shared" si="28"/>
        <v>0</v>
      </c>
      <c r="Z162" s="152">
        <v>0</v>
      </c>
      <c r="AA162" s="153">
        <f t="shared" si="29"/>
        <v>0</v>
      </c>
      <c r="AR162" s="19" t="s">
        <v>96</v>
      </c>
      <c r="AT162" s="19" t="s">
        <v>207</v>
      </c>
      <c r="AU162" s="19" t="s">
        <v>87</v>
      </c>
      <c r="AY162" s="19" t="s">
        <v>206</v>
      </c>
      <c r="BE162" s="154">
        <f t="shared" si="30"/>
        <v>0</v>
      </c>
      <c r="BF162" s="154">
        <f t="shared" si="31"/>
        <v>0</v>
      </c>
      <c r="BG162" s="154">
        <f t="shared" si="32"/>
        <v>0</v>
      </c>
      <c r="BH162" s="154">
        <f t="shared" si="33"/>
        <v>0</v>
      </c>
      <c r="BI162" s="154">
        <f t="shared" si="34"/>
        <v>0</v>
      </c>
      <c r="BJ162" s="19" t="s">
        <v>87</v>
      </c>
      <c r="BK162" s="155">
        <f t="shared" si="35"/>
        <v>0</v>
      </c>
      <c r="BL162" s="19" t="s">
        <v>96</v>
      </c>
      <c r="BM162" s="19" t="s">
        <v>280</v>
      </c>
    </row>
    <row r="163" spans="2:65" s="1" customFormat="1" ht="25.5" customHeight="1" x14ac:dyDescent="0.3">
      <c r="B163" s="145"/>
      <c r="C163" s="146" t="s">
        <v>284</v>
      </c>
      <c r="D163" s="146" t="s">
        <v>207</v>
      </c>
      <c r="E163" s="147" t="s">
        <v>2093</v>
      </c>
      <c r="F163" s="233" t="s">
        <v>2094</v>
      </c>
      <c r="G163" s="233"/>
      <c r="H163" s="233"/>
      <c r="I163" s="233"/>
      <c r="J163" s="148" t="s">
        <v>210</v>
      </c>
      <c r="K163" s="149">
        <v>13.11</v>
      </c>
      <c r="L163" s="234"/>
      <c r="M163" s="234"/>
      <c r="N163" s="235"/>
      <c r="O163" s="235"/>
      <c r="P163" s="235"/>
      <c r="Q163" s="235"/>
      <c r="R163" s="150"/>
      <c r="T163" s="151" t="s">
        <v>5</v>
      </c>
      <c r="U163" s="41" t="s">
        <v>43</v>
      </c>
      <c r="V163" s="152">
        <v>0</v>
      </c>
      <c r="W163" s="152">
        <f t="shared" si="27"/>
        <v>0</v>
      </c>
      <c r="X163" s="152">
        <v>0</v>
      </c>
      <c r="Y163" s="152">
        <f t="shared" si="28"/>
        <v>0</v>
      </c>
      <c r="Z163" s="152">
        <v>0</v>
      </c>
      <c r="AA163" s="153">
        <f t="shared" si="29"/>
        <v>0</v>
      </c>
      <c r="AR163" s="19" t="s">
        <v>96</v>
      </c>
      <c r="AT163" s="19" t="s">
        <v>207</v>
      </c>
      <c r="AU163" s="19" t="s">
        <v>87</v>
      </c>
      <c r="AY163" s="19" t="s">
        <v>206</v>
      </c>
      <c r="BE163" s="154">
        <f t="shared" si="30"/>
        <v>0</v>
      </c>
      <c r="BF163" s="154">
        <f t="shared" si="31"/>
        <v>0</v>
      </c>
      <c r="BG163" s="154">
        <f t="shared" si="32"/>
        <v>0</v>
      </c>
      <c r="BH163" s="154">
        <f t="shared" si="33"/>
        <v>0</v>
      </c>
      <c r="BI163" s="154">
        <f t="shared" si="34"/>
        <v>0</v>
      </c>
      <c r="BJ163" s="19" t="s">
        <v>87</v>
      </c>
      <c r="BK163" s="155">
        <f t="shared" si="35"/>
        <v>0</v>
      </c>
      <c r="BL163" s="19" t="s">
        <v>96</v>
      </c>
      <c r="BM163" s="19" t="s">
        <v>283</v>
      </c>
    </row>
    <row r="164" spans="2:65" s="1" customFormat="1" ht="38.25" customHeight="1" x14ac:dyDescent="0.3">
      <c r="B164" s="145"/>
      <c r="C164" s="146" t="s">
        <v>248</v>
      </c>
      <c r="D164" s="146" t="s">
        <v>207</v>
      </c>
      <c r="E164" s="147" t="s">
        <v>2095</v>
      </c>
      <c r="F164" s="233" t="s">
        <v>2096</v>
      </c>
      <c r="G164" s="233"/>
      <c r="H164" s="233"/>
      <c r="I164" s="233"/>
      <c r="J164" s="148" t="s">
        <v>210</v>
      </c>
      <c r="K164" s="149">
        <v>1.881</v>
      </c>
      <c r="L164" s="234"/>
      <c r="M164" s="234"/>
      <c r="N164" s="235"/>
      <c r="O164" s="235"/>
      <c r="P164" s="235"/>
      <c r="Q164" s="235"/>
      <c r="R164" s="150"/>
      <c r="T164" s="151" t="s">
        <v>5</v>
      </c>
      <c r="U164" s="41" t="s">
        <v>43</v>
      </c>
      <c r="V164" s="152">
        <v>0</v>
      </c>
      <c r="W164" s="152">
        <f t="shared" si="27"/>
        <v>0</v>
      </c>
      <c r="X164" s="152">
        <v>0</v>
      </c>
      <c r="Y164" s="152">
        <f t="shared" si="28"/>
        <v>0</v>
      </c>
      <c r="Z164" s="152">
        <v>0</v>
      </c>
      <c r="AA164" s="153">
        <f t="shared" si="29"/>
        <v>0</v>
      </c>
      <c r="AR164" s="19" t="s">
        <v>96</v>
      </c>
      <c r="AT164" s="19" t="s">
        <v>207</v>
      </c>
      <c r="AU164" s="19" t="s">
        <v>87</v>
      </c>
      <c r="AY164" s="19" t="s">
        <v>206</v>
      </c>
      <c r="BE164" s="154">
        <f t="shared" si="30"/>
        <v>0</v>
      </c>
      <c r="BF164" s="154">
        <f t="shared" si="31"/>
        <v>0</v>
      </c>
      <c r="BG164" s="154">
        <f t="shared" si="32"/>
        <v>0</v>
      </c>
      <c r="BH164" s="154">
        <f t="shared" si="33"/>
        <v>0</v>
      </c>
      <c r="BI164" s="154">
        <f t="shared" si="34"/>
        <v>0</v>
      </c>
      <c r="BJ164" s="19" t="s">
        <v>87</v>
      </c>
      <c r="BK164" s="155">
        <f t="shared" si="35"/>
        <v>0</v>
      </c>
      <c r="BL164" s="19" t="s">
        <v>96</v>
      </c>
      <c r="BM164" s="19" t="s">
        <v>287</v>
      </c>
    </row>
    <row r="165" spans="2:65" s="1" customFormat="1" ht="38.25" customHeight="1" x14ac:dyDescent="0.3">
      <c r="B165" s="145"/>
      <c r="C165" s="146" t="s">
        <v>291</v>
      </c>
      <c r="D165" s="146" t="s">
        <v>207</v>
      </c>
      <c r="E165" s="147" t="s">
        <v>2097</v>
      </c>
      <c r="F165" s="233" t="s">
        <v>2098</v>
      </c>
      <c r="G165" s="233"/>
      <c r="H165" s="233"/>
      <c r="I165" s="233"/>
      <c r="J165" s="148" t="s">
        <v>210</v>
      </c>
      <c r="K165" s="149">
        <v>159.13999999999999</v>
      </c>
      <c r="L165" s="234"/>
      <c r="M165" s="234"/>
      <c r="N165" s="235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27"/>
        <v>0</v>
      </c>
      <c r="X165" s="152">
        <v>0</v>
      </c>
      <c r="Y165" s="152">
        <f t="shared" si="28"/>
        <v>0</v>
      </c>
      <c r="Z165" s="152">
        <v>0</v>
      </c>
      <c r="AA165" s="153">
        <f t="shared" si="29"/>
        <v>0</v>
      </c>
      <c r="AR165" s="19" t="s">
        <v>96</v>
      </c>
      <c r="AT165" s="19" t="s">
        <v>207</v>
      </c>
      <c r="AU165" s="19" t="s">
        <v>87</v>
      </c>
      <c r="AY165" s="19" t="s">
        <v>206</v>
      </c>
      <c r="BE165" s="154">
        <f t="shared" si="30"/>
        <v>0</v>
      </c>
      <c r="BF165" s="154">
        <f t="shared" si="31"/>
        <v>0</v>
      </c>
      <c r="BG165" s="154">
        <f t="shared" si="32"/>
        <v>0</v>
      </c>
      <c r="BH165" s="154">
        <f t="shared" si="33"/>
        <v>0</v>
      </c>
      <c r="BI165" s="154">
        <f t="shared" si="34"/>
        <v>0</v>
      </c>
      <c r="BJ165" s="19" t="s">
        <v>87</v>
      </c>
      <c r="BK165" s="155">
        <f t="shared" si="35"/>
        <v>0</v>
      </c>
      <c r="BL165" s="19" t="s">
        <v>96</v>
      </c>
      <c r="BM165" s="19" t="s">
        <v>290</v>
      </c>
    </row>
    <row r="166" spans="2:65" s="1" customFormat="1" ht="25.5" customHeight="1" x14ac:dyDescent="0.3">
      <c r="B166" s="145"/>
      <c r="C166" s="146" t="s">
        <v>252</v>
      </c>
      <c r="D166" s="146" t="s">
        <v>207</v>
      </c>
      <c r="E166" s="147" t="s">
        <v>2099</v>
      </c>
      <c r="F166" s="233" t="s">
        <v>2100</v>
      </c>
      <c r="G166" s="233"/>
      <c r="H166" s="233"/>
      <c r="I166" s="233"/>
      <c r="J166" s="148" t="s">
        <v>210</v>
      </c>
      <c r="K166" s="149">
        <v>11.177</v>
      </c>
      <c r="L166" s="234"/>
      <c r="M166" s="234"/>
      <c r="N166" s="235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 t="shared" si="27"/>
        <v>0</v>
      </c>
      <c r="X166" s="152">
        <v>0</v>
      </c>
      <c r="Y166" s="152">
        <f t="shared" si="28"/>
        <v>0</v>
      </c>
      <c r="Z166" s="152">
        <v>0</v>
      </c>
      <c r="AA166" s="153">
        <f t="shared" si="29"/>
        <v>0</v>
      </c>
      <c r="AR166" s="19" t="s">
        <v>96</v>
      </c>
      <c r="AT166" s="19" t="s">
        <v>207</v>
      </c>
      <c r="AU166" s="19" t="s">
        <v>87</v>
      </c>
      <c r="AY166" s="19" t="s">
        <v>206</v>
      </c>
      <c r="BE166" s="154">
        <f t="shared" si="30"/>
        <v>0</v>
      </c>
      <c r="BF166" s="154">
        <f t="shared" si="31"/>
        <v>0</v>
      </c>
      <c r="BG166" s="154">
        <f t="shared" si="32"/>
        <v>0</v>
      </c>
      <c r="BH166" s="154">
        <f t="shared" si="33"/>
        <v>0</v>
      </c>
      <c r="BI166" s="154">
        <f t="shared" si="34"/>
        <v>0</v>
      </c>
      <c r="BJ166" s="19" t="s">
        <v>87</v>
      </c>
      <c r="BK166" s="155">
        <f t="shared" si="35"/>
        <v>0</v>
      </c>
      <c r="BL166" s="19" t="s">
        <v>96</v>
      </c>
      <c r="BM166" s="19" t="s">
        <v>294</v>
      </c>
    </row>
    <row r="167" spans="2:65" s="1" customFormat="1" ht="51" customHeight="1" x14ac:dyDescent="0.3">
      <c r="B167" s="145"/>
      <c r="C167" s="146" t="s">
        <v>298</v>
      </c>
      <c r="D167" s="146" t="s">
        <v>207</v>
      </c>
      <c r="E167" s="147" t="s">
        <v>2101</v>
      </c>
      <c r="F167" s="233" t="s">
        <v>2102</v>
      </c>
      <c r="G167" s="233"/>
      <c r="H167" s="233"/>
      <c r="I167" s="233"/>
      <c r="J167" s="148" t="s">
        <v>372</v>
      </c>
      <c r="K167" s="149">
        <v>1</v>
      </c>
      <c r="L167" s="234"/>
      <c r="M167" s="234"/>
      <c r="N167" s="235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 t="shared" si="27"/>
        <v>0</v>
      </c>
      <c r="X167" s="152">
        <v>0</v>
      </c>
      <c r="Y167" s="152">
        <f t="shared" si="28"/>
        <v>0</v>
      </c>
      <c r="Z167" s="152">
        <v>0</v>
      </c>
      <c r="AA167" s="153">
        <f t="shared" si="29"/>
        <v>0</v>
      </c>
      <c r="AR167" s="19" t="s">
        <v>96</v>
      </c>
      <c r="AT167" s="19" t="s">
        <v>207</v>
      </c>
      <c r="AU167" s="19" t="s">
        <v>87</v>
      </c>
      <c r="AY167" s="19" t="s">
        <v>206</v>
      </c>
      <c r="BE167" s="154">
        <f t="shared" si="30"/>
        <v>0</v>
      </c>
      <c r="BF167" s="154">
        <f t="shared" si="31"/>
        <v>0</v>
      </c>
      <c r="BG167" s="154">
        <f t="shared" si="32"/>
        <v>0</v>
      </c>
      <c r="BH167" s="154">
        <f t="shared" si="33"/>
        <v>0</v>
      </c>
      <c r="BI167" s="154">
        <f t="shared" si="34"/>
        <v>0</v>
      </c>
      <c r="BJ167" s="19" t="s">
        <v>87</v>
      </c>
      <c r="BK167" s="155">
        <f t="shared" si="35"/>
        <v>0</v>
      </c>
      <c r="BL167" s="19" t="s">
        <v>96</v>
      </c>
      <c r="BM167" s="19" t="s">
        <v>297</v>
      </c>
    </row>
    <row r="168" spans="2:65" s="1" customFormat="1" ht="25.5" customHeight="1" x14ac:dyDescent="0.3">
      <c r="B168" s="145"/>
      <c r="C168" s="146" t="s">
        <v>255</v>
      </c>
      <c r="D168" s="146" t="s">
        <v>207</v>
      </c>
      <c r="E168" s="147" t="s">
        <v>2103</v>
      </c>
      <c r="F168" s="233" t="s">
        <v>2104</v>
      </c>
      <c r="G168" s="233"/>
      <c r="H168" s="233"/>
      <c r="I168" s="233"/>
      <c r="J168" s="148" t="s">
        <v>210</v>
      </c>
      <c r="K168" s="149">
        <v>18</v>
      </c>
      <c r="L168" s="234"/>
      <c r="M168" s="234"/>
      <c r="N168" s="235"/>
      <c r="O168" s="235"/>
      <c r="P168" s="235"/>
      <c r="Q168" s="235"/>
      <c r="R168" s="150"/>
      <c r="T168" s="151" t="s">
        <v>5</v>
      </c>
      <c r="U168" s="41" t="s">
        <v>43</v>
      </c>
      <c r="V168" s="152">
        <v>0</v>
      </c>
      <c r="W168" s="152">
        <f t="shared" si="27"/>
        <v>0</v>
      </c>
      <c r="X168" s="152">
        <v>0</v>
      </c>
      <c r="Y168" s="152">
        <f t="shared" si="28"/>
        <v>0</v>
      </c>
      <c r="Z168" s="152">
        <v>0</v>
      </c>
      <c r="AA168" s="153">
        <f t="shared" si="29"/>
        <v>0</v>
      </c>
      <c r="AR168" s="19" t="s">
        <v>96</v>
      </c>
      <c r="AT168" s="19" t="s">
        <v>207</v>
      </c>
      <c r="AU168" s="19" t="s">
        <v>87</v>
      </c>
      <c r="AY168" s="19" t="s">
        <v>206</v>
      </c>
      <c r="BE168" s="154">
        <f t="shared" si="30"/>
        <v>0</v>
      </c>
      <c r="BF168" s="154">
        <f t="shared" si="31"/>
        <v>0</v>
      </c>
      <c r="BG168" s="154">
        <f t="shared" si="32"/>
        <v>0</v>
      </c>
      <c r="BH168" s="154">
        <f t="shared" si="33"/>
        <v>0</v>
      </c>
      <c r="BI168" s="154">
        <f t="shared" si="34"/>
        <v>0</v>
      </c>
      <c r="BJ168" s="19" t="s">
        <v>87</v>
      </c>
      <c r="BK168" s="155">
        <f t="shared" si="35"/>
        <v>0</v>
      </c>
      <c r="BL168" s="19" t="s">
        <v>96</v>
      </c>
      <c r="BM168" s="19" t="s">
        <v>301</v>
      </c>
    </row>
    <row r="169" spans="2:65" s="1" customFormat="1" ht="25.5" customHeight="1" x14ac:dyDescent="0.3">
      <c r="B169" s="145"/>
      <c r="C169" s="146" t="s">
        <v>305</v>
      </c>
      <c r="D169" s="146" t="s">
        <v>207</v>
      </c>
      <c r="E169" s="147" t="s">
        <v>2105</v>
      </c>
      <c r="F169" s="233" t="s">
        <v>2106</v>
      </c>
      <c r="G169" s="233"/>
      <c r="H169" s="233"/>
      <c r="I169" s="233"/>
      <c r="J169" s="148" t="s">
        <v>210</v>
      </c>
      <c r="K169" s="149">
        <v>222.77</v>
      </c>
      <c r="L169" s="234"/>
      <c r="M169" s="234"/>
      <c r="N169" s="235"/>
      <c r="O169" s="235"/>
      <c r="P169" s="235"/>
      <c r="Q169" s="235"/>
      <c r="R169" s="150"/>
      <c r="T169" s="151" t="s">
        <v>5</v>
      </c>
      <c r="U169" s="41" t="s">
        <v>43</v>
      </c>
      <c r="V169" s="152">
        <v>0</v>
      </c>
      <c r="W169" s="152">
        <f t="shared" si="27"/>
        <v>0</v>
      </c>
      <c r="X169" s="152">
        <v>0</v>
      </c>
      <c r="Y169" s="152">
        <f t="shared" si="28"/>
        <v>0</v>
      </c>
      <c r="Z169" s="152">
        <v>0</v>
      </c>
      <c r="AA169" s="153">
        <f t="shared" si="29"/>
        <v>0</v>
      </c>
      <c r="AR169" s="19" t="s">
        <v>96</v>
      </c>
      <c r="AT169" s="19" t="s">
        <v>207</v>
      </c>
      <c r="AU169" s="19" t="s">
        <v>87</v>
      </c>
      <c r="AY169" s="19" t="s">
        <v>206</v>
      </c>
      <c r="BE169" s="154">
        <f t="shared" si="30"/>
        <v>0</v>
      </c>
      <c r="BF169" s="154">
        <f t="shared" si="31"/>
        <v>0</v>
      </c>
      <c r="BG169" s="154">
        <f t="shared" si="32"/>
        <v>0</v>
      </c>
      <c r="BH169" s="154">
        <f t="shared" si="33"/>
        <v>0</v>
      </c>
      <c r="BI169" s="154">
        <f t="shared" si="34"/>
        <v>0</v>
      </c>
      <c r="BJ169" s="19" t="s">
        <v>87</v>
      </c>
      <c r="BK169" s="155">
        <f t="shared" si="35"/>
        <v>0</v>
      </c>
      <c r="BL169" s="19" t="s">
        <v>96</v>
      </c>
      <c r="BM169" s="19" t="s">
        <v>304</v>
      </c>
    </row>
    <row r="170" spans="2:65" s="1" customFormat="1" ht="38.25" customHeight="1" x14ac:dyDescent="0.3">
      <c r="B170" s="145"/>
      <c r="C170" s="146" t="s">
        <v>259</v>
      </c>
      <c r="D170" s="146" t="s">
        <v>207</v>
      </c>
      <c r="E170" s="147" t="s">
        <v>327</v>
      </c>
      <c r="F170" s="233" t="s">
        <v>328</v>
      </c>
      <c r="G170" s="233"/>
      <c r="H170" s="233"/>
      <c r="I170" s="233"/>
      <c r="J170" s="148" t="s">
        <v>329</v>
      </c>
      <c r="K170" s="149">
        <v>48.521000000000001</v>
      </c>
      <c r="L170" s="234"/>
      <c r="M170" s="234"/>
      <c r="N170" s="235"/>
      <c r="O170" s="235"/>
      <c r="P170" s="235"/>
      <c r="Q170" s="235"/>
      <c r="R170" s="150"/>
      <c r="T170" s="151" t="s">
        <v>5</v>
      </c>
      <c r="U170" s="41" t="s">
        <v>43</v>
      </c>
      <c r="V170" s="152">
        <v>0</v>
      </c>
      <c r="W170" s="152">
        <f t="shared" si="27"/>
        <v>0</v>
      </c>
      <c r="X170" s="152">
        <v>0</v>
      </c>
      <c r="Y170" s="152">
        <f t="shared" si="28"/>
        <v>0</v>
      </c>
      <c r="Z170" s="152">
        <v>0</v>
      </c>
      <c r="AA170" s="153">
        <f t="shared" si="29"/>
        <v>0</v>
      </c>
      <c r="AR170" s="19" t="s">
        <v>96</v>
      </c>
      <c r="AT170" s="19" t="s">
        <v>207</v>
      </c>
      <c r="AU170" s="19" t="s">
        <v>87</v>
      </c>
      <c r="AY170" s="19" t="s">
        <v>206</v>
      </c>
      <c r="BE170" s="154">
        <f t="shared" si="30"/>
        <v>0</v>
      </c>
      <c r="BF170" s="154">
        <f t="shared" si="31"/>
        <v>0</v>
      </c>
      <c r="BG170" s="154">
        <f t="shared" si="32"/>
        <v>0</v>
      </c>
      <c r="BH170" s="154">
        <f t="shared" si="33"/>
        <v>0</v>
      </c>
      <c r="BI170" s="154">
        <f t="shared" si="34"/>
        <v>0</v>
      </c>
      <c r="BJ170" s="19" t="s">
        <v>87</v>
      </c>
      <c r="BK170" s="155">
        <f t="shared" si="35"/>
        <v>0</v>
      </c>
      <c r="BL170" s="19" t="s">
        <v>96</v>
      </c>
      <c r="BM170" s="19" t="s">
        <v>308</v>
      </c>
    </row>
    <row r="171" spans="2:65" s="1" customFormat="1" ht="25.5" customHeight="1" x14ac:dyDescent="0.3">
      <c r="B171" s="145"/>
      <c r="C171" s="146" t="s">
        <v>312</v>
      </c>
      <c r="D171" s="146" t="s">
        <v>207</v>
      </c>
      <c r="E171" s="147" t="s">
        <v>331</v>
      </c>
      <c r="F171" s="233" t="s">
        <v>332</v>
      </c>
      <c r="G171" s="233"/>
      <c r="H171" s="233"/>
      <c r="I171" s="233"/>
      <c r="J171" s="148" t="s">
        <v>329</v>
      </c>
      <c r="K171" s="149">
        <v>194.084</v>
      </c>
      <c r="L171" s="234"/>
      <c r="M171" s="234"/>
      <c r="N171" s="235"/>
      <c r="O171" s="235"/>
      <c r="P171" s="235"/>
      <c r="Q171" s="235"/>
      <c r="R171" s="150"/>
      <c r="T171" s="151" t="s">
        <v>5</v>
      </c>
      <c r="U171" s="41" t="s">
        <v>43</v>
      </c>
      <c r="V171" s="152">
        <v>0</v>
      </c>
      <c r="W171" s="152">
        <f t="shared" si="27"/>
        <v>0</v>
      </c>
      <c r="X171" s="152">
        <v>0</v>
      </c>
      <c r="Y171" s="152">
        <f t="shared" si="28"/>
        <v>0</v>
      </c>
      <c r="Z171" s="152">
        <v>0</v>
      </c>
      <c r="AA171" s="153">
        <f t="shared" si="29"/>
        <v>0</v>
      </c>
      <c r="AR171" s="19" t="s">
        <v>96</v>
      </c>
      <c r="AT171" s="19" t="s">
        <v>207</v>
      </c>
      <c r="AU171" s="19" t="s">
        <v>87</v>
      </c>
      <c r="AY171" s="19" t="s">
        <v>206</v>
      </c>
      <c r="BE171" s="154">
        <f t="shared" si="30"/>
        <v>0</v>
      </c>
      <c r="BF171" s="154">
        <f t="shared" si="31"/>
        <v>0</v>
      </c>
      <c r="BG171" s="154">
        <f t="shared" si="32"/>
        <v>0</v>
      </c>
      <c r="BH171" s="154">
        <f t="shared" si="33"/>
        <v>0</v>
      </c>
      <c r="BI171" s="154">
        <f t="shared" si="34"/>
        <v>0</v>
      </c>
      <c r="BJ171" s="19" t="s">
        <v>87</v>
      </c>
      <c r="BK171" s="155">
        <f t="shared" si="35"/>
        <v>0</v>
      </c>
      <c r="BL171" s="19" t="s">
        <v>96</v>
      </c>
      <c r="BM171" s="19" t="s">
        <v>330</v>
      </c>
    </row>
    <row r="172" spans="2:65" s="1" customFormat="1" ht="25.5" customHeight="1" x14ac:dyDescent="0.3">
      <c r="B172" s="145"/>
      <c r="C172" s="146" t="s">
        <v>262</v>
      </c>
      <c r="D172" s="146" t="s">
        <v>207</v>
      </c>
      <c r="E172" s="147" t="s">
        <v>335</v>
      </c>
      <c r="F172" s="233" t="s">
        <v>336</v>
      </c>
      <c r="G172" s="233"/>
      <c r="H172" s="233"/>
      <c r="I172" s="233"/>
      <c r="J172" s="148" t="s">
        <v>329</v>
      </c>
      <c r="K172" s="149">
        <v>48.521000000000001</v>
      </c>
      <c r="L172" s="234"/>
      <c r="M172" s="234"/>
      <c r="N172" s="235"/>
      <c r="O172" s="235"/>
      <c r="P172" s="235"/>
      <c r="Q172" s="235"/>
      <c r="R172" s="150"/>
      <c r="T172" s="151" t="s">
        <v>5</v>
      </c>
      <c r="U172" s="41" t="s">
        <v>43</v>
      </c>
      <c r="V172" s="152">
        <v>0</v>
      </c>
      <c r="W172" s="152">
        <f t="shared" si="27"/>
        <v>0</v>
      </c>
      <c r="X172" s="152">
        <v>0</v>
      </c>
      <c r="Y172" s="152">
        <f t="shared" si="28"/>
        <v>0</v>
      </c>
      <c r="Z172" s="152">
        <v>0</v>
      </c>
      <c r="AA172" s="153">
        <f t="shared" si="29"/>
        <v>0</v>
      </c>
      <c r="AR172" s="19" t="s">
        <v>96</v>
      </c>
      <c r="AT172" s="19" t="s">
        <v>207</v>
      </c>
      <c r="AU172" s="19" t="s">
        <v>87</v>
      </c>
      <c r="AY172" s="19" t="s">
        <v>206</v>
      </c>
      <c r="BE172" s="154">
        <f t="shared" si="30"/>
        <v>0</v>
      </c>
      <c r="BF172" s="154">
        <f t="shared" si="31"/>
        <v>0</v>
      </c>
      <c r="BG172" s="154">
        <f t="shared" si="32"/>
        <v>0</v>
      </c>
      <c r="BH172" s="154">
        <f t="shared" si="33"/>
        <v>0</v>
      </c>
      <c r="BI172" s="154">
        <f t="shared" si="34"/>
        <v>0</v>
      </c>
      <c r="BJ172" s="19" t="s">
        <v>87</v>
      </c>
      <c r="BK172" s="155">
        <f t="shared" si="35"/>
        <v>0</v>
      </c>
      <c r="BL172" s="19" t="s">
        <v>96</v>
      </c>
      <c r="BM172" s="19" t="s">
        <v>333</v>
      </c>
    </row>
    <row r="173" spans="2:65" s="1" customFormat="1" ht="25.5" customHeight="1" x14ac:dyDescent="0.3">
      <c r="B173" s="145"/>
      <c r="C173" s="146" t="s">
        <v>319</v>
      </c>
      <c r="D173" s="146" t="s">
        <v>207</v>
      </c>
      <c r="E173" s="147" t="s">
        <v>338</v>
      </c>
      <c r="F173" s="233" t="s">
        <v>339</v>
      </c>
      <c r="G173" s="233"/>
      <c r="H173" s="233"/>
      <c r="I173" s="233"/>
      <c r="J173" s="148" t="s">
        <v>329</v>
      </c>
      <c r="K173" s="149">
        <v>48.521000000000001</v>
      </c>
      <c r="L173" s="234"/>
      <c r="M173" s="234"/>
      <c r="N173" s="235"/>
      <c r="O173" s="235"/>
      <c r="P173" s="235"/>
      <c r="Q173" s="235"/>
      <c r="R173" s="150"/>
      <c r="T173" s="151" t="s">
        <v>5</v>
      </c>
      <c r="U173" s="41" t="s">
        <v>43</v>
      </c>
      <c r="V173" s="152">
        <v>0</v>
      </c>
      <c r="W173" s="152">
        <f t="shared" si="27"/>
        <v>0</v>
      </c>
      <c r="X173" s="152">
        <v>0</v>
      </c>
      <c r="Y173" s="152">
        <f t="shared" si="28"/>
        <v>0</v>
      </c>
      <c r="Z173" s="152">
        <v>0</v>
      </c>
      <c r="AA173" s="153">
        <f t="shared" si="29"/>
        <v>0</v>
      </c>
      <c r="AR173" s="19" t="s">
        <v>96</v>
      </c>
      <c r="AT173" s="19" t="s">
        <v>207</v>
      </c>
      <c r="AU173" s="19" t="s">
        <v>87</v>
      </c>
      <c r="AY173" s="19" t="s">
        <v>206</v>
      </c>
      <c r="BE173" s="154">
        <f t="shared" si="30"/>
        <v>0</v>
      </c>
      <c r="BF173" s="154">
        <f t="shared" si="31"/>
        <v>0</v>
      </c>
      <c r="BG173" s="154">
        <f t="shared" si="32"/>
        <v>0</v>
      </c>
      <c r="BH173" s="154">
        <f t="shared" si="33"/>
        <v>0</v>
      </c>
      <c r="BI173" s="154">
        <f t="shared" si="34"/>
        <v>0</v>
      </c>
      <c r="BJ173" s="19" t="s">
        <v>87</v>
      </c>
      <c r="BK173" s="155">
        <f t="shared" si="35"/>
        <v>0</v>
      </c>
      <c r="BL173" s="19" t="s">
        <v>96</v>
      </c>
      <c r="BM173" s="19" t="s">
        <v>337</v>
      </c>
    </row>
    <row r="174" spans="2:65" s="1" customFormat="1" ht="25.5" customHeight="1" x14ac:dyDescent="0.3">
      <c r="B174" s="145"/>
      <c r="C174" s="146" t="s">
        <v>266</v>
      </c>
      <c r="D174" s="146" t="s">
        <v>207</v>
      </c>
      <c r="E174" s="147" t="s">
        <v>342</v>
      </c>
      <c r="F174" s="233" t="s">
        <v>343</v>
      </c>
      <c r="G174" s="233"/>
      <c r="H174" s="233"/>
      <c r="I174" s="233"/>
      <c r="J174" s="148" t="s">
        <v>329</v>
      </c>
      <c r="K174" s="149">
        <v>48.521000000000001</v>
      </c>
      <c r="L174" s="234"/>
      <c r="M174" s="234"/>
      <c r="N174" s="235"/>
      <c r="O174" s="235"/>
      <c r="P174" s="235"/>
      <c r="Q174" s="235"/>
      <c r="R174" s="150"/>
      <c r="T174" s="151" t="s">
        <v>5</v>
      </c>
      <c r="U174" s="41" t="s">
        <v>43</v>
      </c>
      <c r="V174" s="152">
        <v>0</v>
      </c>
      <c r="W174" s="152">
        <f t="shared" si="27"/>
        <v>0</v>
      </c>
      <c r="X174" s="152">
        <v>0</v>
      </c>
      <c r="Y174" s="152">
        <f t="shared" si="28"/>
        <v>0</v>
      </c>
      <c r="Z174" s="152">
        <v>0</v>
      </c>
      <c r="AA174" s="153">
        <f t="shared" si="29"/>
        <v>0</v>
      </c>
      <c r="AR174" s="19" t="s">
        <v>96</v>
      </c>
      <c r="AT174" s="19" t="s">
        <v>207</v>
      </c>
      <c r="AU174" s="19" t="s">
        <v>87</v>
      </c>
      <c r="AY174" s="19" t="s">
        <v>206</v>
      </c>
      <c r="BE174" s="154">
        <f t="shared" si="30"/>
        <v>0</v>
      </c>
      <c r="BF174" s="154">
        <f t="shared" si="31"/>
        <v>0</v>
      </c>
      <c r="BG174" s="154">
        <f t="shared" si="32"/>
        <v>0</v>
      </c>
      <c r="BH174" s="154">
        <f t="shared" si="33"/>
        <v>0</v>
      </c>
      <c r="BI174" s="154">
        <f t="shared" si="34"/>
        <v>0</v>
      </c>
      <c r="BJ174" s="19" t="s">
        <v>87</v>
      </c>
      <c r="BK174" s="155">
        <f t="shared" si="35"/>
        <v>0</v>
      </c>
      <c r="BL174" s="19" t="s">
        <v>96</v>
      </c>
      <c r="BM174" s="19" t="s">
        <v>340</v>
      </c>
    </row>
    <row r="175" spans="2:65" s="1" customFormat="1" ht="25.5" customHeight="1" x14ac:dyDescent="0.3">
      <c r="B175" s="145"/>
      <c r="C175" s="146" t="s">
        <v>326</v>
      </c>
      <c r="D175" s="146" t="s">
        <v>207</v>
      </c>
      <c r="E175" s="147" t="s">
        <v>2107</v>
      </c>
      <c r="F175" s="233" t="s">
        <v>346</v>
      </c>
      <c r="G175" s="233"/>
      <c r="H175" s="233"/>
      <c r="I175" s="233"/>
      <c r="J175" s="148" t="s">
        <v>329</v>
      </c>
      <c r="K175" s="149">
        <v>48.521000000000001</v>
      </c>
      <c r="L175" s="234"/>
      <c r="M175" s="234"/>
      <c r="N175" s="235"/>
      <c r="O175" s="235"/>
      <c r="P175" s="235"/>
      <c r="Q175" s="235"/>
      <c r="R175" s="150"/>
      <c r="T175" s="151" t="s">
        <v>5</v>
      </c>
      <c r="U175" s="41" t="s">
        <v>43</v>
      </c>
      <c r="V175" s="152">
        <v>0</v>
      </c>
      <c r="W175" s="152">
        <f t="shared" si="27"/>
        <v>0</v>
      </c>
      <c r="X175" s="152">
        <v>0</v>
      </c>
      <c r="Y175" s="152">
        <f t="shared" si="28"/>
        <v>0</v>
      </c>
      <c r="Z175" s="152">
        <v>0</v>
      </c>
      <c r="AA175" s="153">
        <f t="shared" si="29"/>
        <v>0</v>
      </c>
      <c r="AR175" s="19" t="s">
        <v>96</v>
      </c>
      <c r="AT175" s="19" t="s">
        <v>207</v>
      </c>
      <c r="AU175" s="19" t="s">
        <v>87</v>
      </c>
      <c r="AY175" s="19" t="s">
        <v>206</v>
      </c>
      <c r="BE175" s="154">
        <f t="shared" si="30"/>
        <v>0</v>
      </c>
      <c r="BF175" s="154">
        <f t="shared" si="31"/>
        <v>0</v>
      </c>
      <c r="BG175" s="154">
        <f t="shared" si="32"/>
        <v>0</v>
      </c>
      <c r="BH175" s="154">
        <f t="shared" si="33"/>
        <v>0</v>
      </c>
      <c r="BI175" s="154">
        <f t="shared" si="34"/>
        <v>0</v>
      </c>
      <c r="BJ175" s="19" t="s">
        <v>87</v>
      </c>
      <c r="BK175" s="155">
        <f t="shared" si="35"/>
        <v>0</v>
      </c>
      <c r="BL175" s="19" t="s">
        <v>96</v>
      </c>
      <c r="BM175" s="19" t="s">
        <v>344</v>
      </c>
    </row>
    <row r="176" spans="2:65" s="1" customFormat="1" ht="25.5" customHeight="1" x14ac:dyDescent="0.3">
      <c r="B176" s="145"/>
      <c r="C176" s="146" t="s">
        <v>269</v>
      </c>
      <c r="D176" s="146" t="s">
        <v>207</v>
      </c>
      <c r="E176" s="147" t="s">
        <v>349</v>
      </c>
      <c r="F176" s="233" t="s">
        <v>350</v>
      </c>
      <c r="G176" s="233"/>
      <c r="H176" s="233"/>
      <c r="I176" s="233"/>
      <c r="J176" s="148" t="s">
        <v>329</v>
      </c>
      <c r="K176" s="149">
        <v>921.899</v>
      </c>
      <c r="L176" s="234"/>
      <c r="M176" s="234"/>
      <c r="N176" s="235"/>
      <c r="O176" s="235"/>
      <c r="P176" s="235"/>
      <c r="Q176" s="235"/>
      <c r="R176" s="150"/>
      <c r="T176" s="151" t="s">
        <v>5</v>
      </c>
      <c r="U176" s="41" t="s">
        <v>43</v>
      </c>
      <c r="V176" s="152">
        <v>0</v>
      </c>
      <c r="W176" s="152">
        <f t="shared" si="27"/>
        <v>0</v>
      </c>
      <c r="X176" s="152">
        <v>0</v>
      </c>
      <c r="Y176" s="152">
        <f t="shared" si="28"/>
        <v>0</v>
      </c>
      <c r="Z176" s="152">
        <v>0</v>
      </c>
      <c r="AA176" s="153">
        <f t="shared" si="29"/>
        <v>0</v>
      </c>
      <c r="AR176" s="19" t="s">
        <v>96</v>
      </c>
      <c r="AT176" s="19" t="s">
        <v>207</v>
      </c>
      <c r="AU176" s="19" t="s">
        <v>87</v>
      </c>
      <c r="AY176" s="19" t="s">
        <v>206</v>
      </c>
      <c r="BE176" s="154">
        <f t="shared" si="30"/>
        <v>0</v>
      </c>
      <c r="BF176" s="154">
        <f t="shared" si="31"/>
        <v>0</v>
      </c>
      <c r="BG176" s="154">
        <f t="shared" si="32"/>
        <v>0</v>
      </c>
      <c r="BH176" s="154">
        <f t="shared" si="33"/>
        <v>0</v>
      </c>
      <c r="BI176" s="154">
        <f t="shared" si="34"/>
        <v>0</v>
      </c>
      <c r="BJ176" s="19" t="s">
        <v>87</v>
      </c>
      <c r="BK176" s="155">
        <f t="shared" si="35"/>
        <v>0</v>
      </c>
      <c r="BL176" s="19" t="s">
        <v>96</v>
      </c>
      <c r="BM176" s="19" t="s">
        <v>347</v>
      </c>
    </row>
    <row r="177" spans="2:65" s="1" customFormat="1" ht="25.5" customHeight="1" x14ac:dyDescent="0.3">
      <c r="B177" s="145"/>
      <c r="C177" s="146" t="s">
        <v>334</v>
      </c>
      <c r="D177" s="146" t="s">
        <v>207</v>
      </c>
      <c r="E177" s="147" t="s">
        <v>352</v>
      </c>
      <c r="F177" s="233" t="s">
        <v>353</v>
      </c>
      <c r="G177" s="233"/>
      <c r="H177" s="233"/>
      <c r="I177" s="233"/>
      <c r="J177" s="148" t="s">
        <v>329</v>
      </c>
      <c r="K177" s="149">
        <v>48.521000000000001</v>
      </c>
      <c r="L177" s="234"/>
      <c r="M177" s="234"/>
      <c r="N177" s="235"/>
      <c r="O177" s="235"/>
      <c r="P177" s="235"/>
      <c r="Q177" s="235"/>
      <c r="R177" s="150"/>
      <c r="T177" s="151" t="s">
        <v>5</v>
      </c>
      <c r="U177" s="41" t="s">
        <v>43</v>
      </c>
      <c r="V177" s="152">
        <v>0</v>
      </c>
      <c r="W177" s="152">
        <f t="shared" si="27"/>
        <v>0</v>
      </c>
      <c r="X177" s="152">
        <v>0</v>
      </c>
      <c r="Y177" s="152">
        <f t="shared" si="28"/>
        <v>0</v>
      </c>
      <c r="Z177" s="152">
        <v>0</v>
      </c>
      <c r="AA177" s="153">
        <f t="shared" si="29"/>
        <v>0</v>
      </c>
      <c r="AR177" s="19" t="s">
        <v>96</v>
      </c>
      <c r="AT177" s="19" t="s">
        <v>207</v>
      </c>
      <c r="AU177" s="19" t="s">
        <v>87</v>
      </c>
      <c r="AY177" s="19" t="s">
        <v>206</v>
      </c>
      <c r="BE177" s="154">
        <f t="shared" si="30"/>
        <v>0</v>
      </c>
      <c r="BF177" s="154">
        <f t="shared" si="31"/>
        <v>0</v>
      </c>
      <c r="BG177" s="154">
        <f t="shared" si="32"/>
        <v>0</v>
      </c>
      <c r="BH177" s="154">
        <f t="shared" si="33"/>
        <v>0</v>
      </c>
      <c r="BI177" s="154">
        <f t="shared" si="34"/>
        <v>0</v>
      </c>
      <c r="BJ177" s="19" t="s">
        <v>87</v>
      </c>
      <c r="BK177" s="155">
        <f t="shared" si="35"/>
        <v>0</v>
      </c>
      <c r="BL177" s="19" t="s">
        <v>96</v>
      </c>
      <c r="BM177" s="19" t="s">
        <v>351</v>
      </c>
    </row>
    <row r="178" spans="2:65" s="1" customFormat="1" ht="16.5" customHeight="1" x14ac:dyDescent="0.3">
      <c r="B178" s="145"/>
      <c r="C178" s="146" t="s">
        <v>273</v>
      </c>
      <c r="D178" s="146" t="s">
        <v>207</v>
      </c>
      <c r="E178" s="147" t="s">
        <v>823</v>
      </c>
      <c r="F178" s="233" t="s">
        <v>824</v>
      </c>
      <c r="G178" s="233"/>
      <c r="H178" s="233"/>
      <c r="I178" s="233"/>
      <c r="J178" s="148" t="s">
        <v>372</v>
      </c>
      <c r="K178" s="149">
        <v>2</v>
      </c>
      <c r="L178" s="234"/>
      <c r="M178" s="234"/>
      <c r="N178" s="235"/>
      <c r="O178" s="235"/>
      <c r="P178" s="235"/>
      <c r="Q178" s="235"/>
      <c r="R178" s="150"/>
      <c r="T178" s="151" t="s">
        <v>5</v>
      </c>
      <c r="U178" s="41" t="s">
        <v>43</v>
      </c>
      <c r="V178" s="152">
        <v>0</v>
      </c>
      <c r="W178" s="152">
        <f t="shared" si="27"/>
        <v>0</v>
      </c>
      <c r="X178" s="152">
        <v>0</v>
      </c>
      <c r="Y178" s="152">
        <f t="shared" si="28"/>
        <v>0</v>
      </c>
      <c r="Z178" s="152">
        <v>0</v>
      </c>
      <c r="AA178" s="153">
        <f t="shared" si="29"/>
        <v>0</v>
      </c>
      <c r="AR178" s="19" t="s">
        <v>96</v>
      </c>
      <c r="AT178" s="19" t="s">
        <v>207</v>
      </c>
      <c r="AU178" s="19" t="s">
        <v>87</v>
      </c>
      <c r="AY178" s="19" t="s">
        <v>206</v>
      </c>
      <c r="BE178" s="154">
        <f t="shared" si="30"/>
        <v>0</v>
      </c>
      <c r="BF178" s="154">
        <f t="shared" si="31"/>
        <v>0</v>
      </c>
      <c r="BG178" s="154">
        <f t="shared" si="32"/>
        <v>0</v>
      </c>
      <c r="BH178" s="154">
        <f t="shared" si="33"/>
        <v>0</v>
      </c>
      <c r="BI178" s="154">
        <f t="shared" si="34"/>
        <v>0</v>
      </c>
      <c r="BJ178" s="19" t="s">
        <v>87</v>
      </c>
      <c r="BK178" s="155">
        <f t="shared" si="35"/>
        <v>0</v>
      </c>
      <c r="BL178" s="19" t="s">
        <v>96</v>
      </c>
      <c r="BM178" s="19" t="s">
        <v>354</v>
      </c>
    </row>
    <row r="179" spans="2:65" s="10" customFormat="1" ht="29.85" customHeight="1" x14ac:dyDescent="0.3">
      <c r="B179" s="134"/>
      <c r="C179" s="135"/>
      <c r="D179" s="144" t="s">
        <v>715</v>
      </c>
      <c r="E179" s="144"/>
      <c r="F179" s="144"/>
      <c r="G179" s="144"/>
      <c r="H179" s="144"/>
      <c r="I179" s="144"/>
      <c r="J179" s="144"/>
      <c r="K179" s="144"/>
      <c r="L179" s="144"/>
      <c r="M179" s="144"/>
      <c r="N179" s="240"/>
      <c r="O179" s="239"/>
      <c r="P179" s="239"/>
      <c r="Q179" s="239"/>
      <c r="R179" s="137"/>
      <c r="T179" s="138"/>
      <c r="U179" s="135"/>
      <c r="V179" s="135"/>
      <c r="W179" s="139">
        <f>W180</f>
        <v>0</v>
      </c>
      <c r="X179" s="135"/>
      <c r="Y179" s="139">
        <f>Y180</f>
        <v>0</v>
      </c>
      <c r="Z179" s="135"/>
      <c r="AA179" s="140">
        <f>AA180</f>
        <v>0</v>
      </c>
      <c r="AR179" s="141" t="s">
        <v>83</v>
      </c>
      <c r="AT179" s="142" t="s">
        <v>75</v>
      </c>
      <c r="AU179" s="142" t="s">
        <v>83</v>
      </c>
      <c r="AY179" s="141" t="s">
        <v>206</v>
      </c>
      <c r="BK179" s="143">
        <f>BK180</f>
        <v>0</v>
      </c>
    </row>
    <row r="180" spans="2:65" s="1" customFormat="1" ht="25.5" customHeight="1" x14ac:dyDescent="0.3">
      <c r="B180" s="145"/>
      <c r="C180" s="146" t="s">
        <v>341</v>
      </c>
      <c r="D180" s="146" t="s">
        <v>207</v>
      </c>
      <c r="E180" s="147" t="s">
        <v>356</v>
      </c>
      <c r="F180" s="233" t="s">
        <v>2108</v>
      </c>
      <c r="G180" s="233"/>
      <c r="H180" s="233"/>
      <c r="I180" s="233"/>
      <c r="J180" s="148" t="s">
        <v>329</v>
      </c>
      <c r="K180" s="149">
        <v>58.238</v>
      </c>
      <c r="L180" s="234"/>
      <c r="M180" s="234"/>
      <c r="N180" s="235"/>
      <c r="O180" s="235"/>
      <c r="P180" s="235"/>
      <c r="Q180" s="235"/>
      <c r="R180" s="150"/>
      <c r="T180" s="151" t="s">
        <v>5</v>
      </c>
      <c r="U180" s="41" t="s">
        <v>43</v>
      </c>
      <c r="V180" s="152">
        <v>0</v>
      </c>
      <c r="W180" s="152">
        <f>V180*K180</f>
        <v>0</v>
      </c>
      <c r="X180" s="152">
        <v>0</v>
      </c>
      <c r="Y180" s="152">
        <f>X180*K180</f>
        <v>0</v>
      </c>
      <c r="Z180" s="152">
        <v>0</v>
      </c>
      <c r="AA180" s="153">
        <f>Z180*K180</f>
        <v>0</v>
      </c>
      <c r="AR180" s="19" t="s">
        <v>96</v>
      </c>
      <c r="AT180" s="19" t="s">
        <v>207</v>
      </c>
      <c r="AU180" s="19" t="s">
        <v>87</v>
      </c>
      <c r="AY180" s="19" t="s">
        <v>206</v>
      </c>
      <c r="BE180" s="154">
        <f>IF(U180="základná",N180,0)</f>
        <v>0</v>
      </c>
      <c r="BF180" s="154">
        <f>IF(U180="znížená",N180,0)</f>
        <v>0</v>
      </c>
      <c r="BG180" s="154">
        <f>IF(U180="zákl. prenesená",N180,0)</f>
        <v>0</v>
      </c>
      <c r="BH180" s="154">
        <f>IF(U180="zníž. prenesená",N180,0)</f>
        <v>0</v>
      </c>
      <c r="BI180" s="154">
        <f>IF(U180="nulová",N180,0)</f>
        <v>0</v>
      </c>
      <c r="BJ180" s="19" t="s">
        <v>87</v>
      </c>
      <c r="BK180" s="155">
        <f>ROUND(L180*K180,3)</f>
        <v>0</v>
      </c>
      <c r="BL180" s="19" t="s">
        <v>96</v>
      </c>
      <c r="BM180" s="19" t="s">
        <v>358</v>
      </c>
    </row>
    <row r="181" spans="2:65" s="10" customFormat="1" ht="37.35" customHeight="1" x14ac:dyDescent="0.35">
      <c r="B181" s="134"/>
      <c r="C181" s="135"/>
      <c r="D181" s="136" t="s">
        <v>188</v>
      </c>
      <c r="E181" s="136"/>
      <c r="F181" s="136"/>
      <c r="G181" s="136"/>
      <c r="H181" s="136"/>
      <c r="I181" s="136"/>
      <c r="J181" s="136"/>
      <c r="K181" s="136"/>
      <c r="L181" s="136"/>
      <c r="M181" s="136"/>
      <c r="N181" s="248"/>
      <c r="O181" s="249"/>
      <c r="P181" s="249"/>
      <c r="Q181" s="249"/>
      <c r="R181" s="137"/>
      <c r="T181" s="138"/>
      <c r="U181" s="135"/>
      <c r="V181" s="135"/>
      <c r="W181" s="139">
        <f>W182+W219+W249</f>
        <v>10.287482000000001</v>
      </c>
      <c r="X181" s="135"/>
      <c r="Y181" s="139">
        <f>Y182+Y219+Y249</f>
        <v>0.13933816999999998</v>
      </c>
      <c r="Z181" s="135"/>
      <c r="AA181" s="140">
        <f>AA182+AA219+AA249</f>
        <v>0</v>
      </c>
      <c r="AR181" s="141" t="s">
        <v>87</v>
      </c>
      <c r="AT181" s="142" t="s">
        <v>75</v>
      </c>
      <c r="AU181" s="142" t="s">
        <v>76</v>
      </c>
      <c r="AY181" s="141" t="s">
        <v>206</v>
      </c>
      <c r="BK181" s="143">
        <f>BK182+BK219+BK249</f>
        <v>0</v>
      </c>
    </row>
    <row r="182" spans="2:65" s="10" customFormat="1" ht="19.899999999999999" customHeight="1" x14ac:dyDescent="0.3">
      <c r="B182" s="134"/>
      <c r="C182" s="135"/>
      <c r="D182" s="144" t="s">
        <v>189</v>
      </c>
      <c r="E182" s="144"/>
      <c r="F182" s="144"/>
      <c r="G182" s="144"/>
      <c r="H182" s="144"/>
      <c r="I182" s="144"/>
      <c r="J182" s="144"/>
      <c r="K182" s="144"/>
      <c r="L182" s="144"/>
      <c r="M182" s="144"/>
      <c r="N182" s="250"/>
      <c r="O182" s="205"/>
      <c r="P182" s="205"/>
      <c r="Q182" s="205"/>
      <c r="R182" s="137"/>
      <c r="T182" s="138"/>
      <c r="U182" s="135"/>
      <c r="V182" s="135"/>
      <c r="W182" s="139">
        <f>W183+W191+W203+W217</f>
        <v>7.2662399999999998</v>
      </c>
      <c r="X182" s="135"/>
      <c r="Y182" s="139">
        <f>Y183+Y191+Y203+Y217</f>
        <v>9.0319999999999998E-2</v>
      </c>
      <c r="Z182" s="135"/>
      <c r="AA182" s="140">
        <f>AA183+AA191+AA203+AA217</f>
        <v>0</v>
      </c>
      <c r="AR182" s="141" t="s">
        <v>87</v>
      </c>
      <c r="AT182" s="142" t="s">
        <v>75</v>
      </c>
      <c r="AU182" s="142" t="s">
        <v>83</v>
      </c>
      <c r="AY182" s="141" t="s">
        <v>206</v>
      </c>
      <c r="BK182" s="143">
        <f>BK183+BK191+BK203+BK217</f>
        <v>0</v>
      </c>
    </row>
    <row r="183" spans="2:65" s="10" customFormat="1" ht="14.85" customHeight="1" x14ac:dyDescent="0.3">
      <c r="B183" s="134"/>
      <c r="C183" s="135"/>
      <c r="D183" s="144" t="s">
        <v>718</v>
      </c>
      <c r="E183" s="144"/>
      <c r="F183" s="144"/>
      <c r="G183" s="144"/>
      <c r="H183" s="144"/>
      <c r="I183" s="144"/>
      <c r="J183" s="144"/>
      <c r="K183" s="144"/>
      <c r="L183" s="144"/>
      <c r="M183" s="144"/>
      <c r="N183" s="246"/>
      <c r="O183" s="247"/>
      <c r="P183" s="247"/>
      <c r="Q183" s="247"/>
      <c r="R183" s="137"/>
      <c r="T183" s="138"/>
      <c r="U183" s="135"/>
      <c r="V183" s="135"/>
      <c r="W183" s="139">
        <f>SUM(W184:W190)</f>
        <v>0</v>
      </c>
      <c r="X183" s="135"/>
      <c r="Y183" s="139">
        <f>SUM(Y184:Y190)</f>
        <v>0</v>
      </c>
      <c r="Z183" s="135"/>
      <c r="AA183" s="140">
        <f>SUM(AA184:AA190)</f>
        <v>0</v>
      </c>
      <c r="AR183" s="141" t="s">
        <v>87</v>
      </c>
      <c r="AT183" s="142" t="s">
        <v>75</v>
      </c>
      <c r="AU183" s="142" t="s">
        <v>87</v>
      </c>
      <c r="AY183" s="141" t="s">
        <v>206</v>
      </c>
      <c r="BK183" s="143">
        <f>SUM(BK184:BK190)</f>
        <v>0</v>
      </c>
    </row>
    <row r="184" spans="2:65" s="1" customFormat="1" ht="51" customHeight="1" x14ac:dyDescent="0.3">
      <c r="B184" s="145"/>
      <c r="C184" s="146" t="s">
        <v>276</v>
      </c>
      <c r="D184" s="146" t="s">
        <v>207</v>
      </c>
      <c r="E184" s="147" t="s">
        <v>2109</v>
      </c>
      <c r="F184" s="233" t="s">
        <v>2110</v>
      </c>
      <c r="G184" s="233"/>
      <c r="H184" s="233"/>
      <c r="I184" s="233"/>
      <c r="J184" s="148" t="s">
        <v>210</v>
      </c>
      <c r="K184" s="149">
        <v>29.265000000000001</v>
      </c>
      <c r="L184" s="234"/>
      <c r="M184" s="234"/>
      <c r="N184" s="235"/>
      <c r="O184" s="235"/>
      <c r="P184" s="235"/>
      <c r="Q184" s="235"/>
      <c r="R184" s="150"/>
      <c r="T184" s="151" t="s">
        <v>5</v>
      </c>
      <c r="U184" s="41" t="s">
        <v>43</v>
      </c>
      <c r="V184" s="152">
        <v>0</v>
      </c>
      <c r="W184" s="152">
        <f t="shared" ref="W184:W190" si="36">V184*K184</f>
        <v>0</v>
      </c>
      <c r="X184" s="152">
        <v>0</v>
      </c>
      <c r="Y184" s="152">
        <f t="shared" ref="Y184:Y190" si="37">X184*K184</f>
        <v>0</v>
      </c>
      <c r="Z184" s="152">
        <v>0</v>
      </c>
      <c r="AA184" s="153">
        <f t="shared" ref="AA184:AA190" si="38">Z184*K184</f>
        <v>0</v>
      </c>
      <c r="AR184" s="19" t="s">
        <v>235</v>
      </c>
      <c r="AT184" s="19" t="s">
        <v>207</v>
      </c>
      <c r="AU184" s="19" t="s">
        <v>91</v>
      </c>
      <c r="AY184" s="19" t="s">
        <v>206</v>
      </c>
      <c r="BE184" s="154">
        <f t="shared" ref="BE184:BE190" si="39">IF(U184="základná",N184,0)</f>
        <v>0</v>
      </c>
      <c r="BF184" s="154">
        <f t="shared" ref="BF184:BF190" si="40">IF(U184="znížená",N184,0)</f>
        <v>0</v>
      </c>
      <c r="BG184" s="154">
        <f t="shared" ref="BG184:BG190" si="41">IF(U184="zákl. prenesená",N184,0)</f>
        <v>0</v>
      </c>
      <c r="BH184" s="154">
        <f t="shared" ref="BH184:BH190" si="42">IF(U184="zníž. prenesená",N184,0)</f>
        <v>0</v>
      </c>
      <c r="BI184" s="154">
        <f t="shared" ref="BI184:BI190" si="43">IF(U184="nulová",N184,0)</f>
        <v>0</v>
      </c>
      <c r="BJ184" s="19" t="s">
        <v>87</v>
      </c>
      <c r="BK184" s="155">
        <f t="shared" ref="BK184:BK190" si="44">ROUND(L184*K184,3)</f>
        <v>0</v>
      </c>
      <c r="BL184" s="19" t="s">
        <v>235</v>
      </c>
      <c r="BM184" s="19" t="s">
        <v>545</v>
      </c>
    </row>
    <row r="185" spans="2:65" s="1" customFormat="1" ht="51" customHeight="1" x14ac:dyDescent="0.3">
      <c r="B185" s="145"/>
      <c r="C185" s="146" t="s">
        <v>348</v>
      </c>
      <c r="D185" s="146" t="s">
        <v>207</v>
      </c>
      <c r="E185" s="147" t="s">
        <v>2111</v>
      </c>
      <c r="F185" s="233" t="s">
        <v>2112</v>
      </c>
      <c r="G185" s="233"/>
      <c r="H185" s="233"/>
      <c r="I185" s="233"/>
      <c r="J185" s="148" t="s">
        <v>210</v>
      </c>
      <c r="K185" s="149">
        <v>3.27</v>
      </c>
      <c r="L185" s="234"/>
      <c r="M185" s="234"/>
      <c r="N185" s="235"/>
      <c r="O185" s="235"/>
      <c r="P185" s="235"/>
      <c r="Q185" s="235"/>
      <c r="R185" s="150"/>
      <c r="T185" s="151" t="s">
        <v>5</v>
      </c>
      <c r="U185" s="41" t="s">
        <v>43</v>
      </c>
      <c r="V185" s="152">
        <v>0</v>
      </c>
      <c r="W185" s="152">
        <f t="shared" si="36"/>
        <v>0</v>
      </c>
      <c r="X185" s="152">
        <v>0</v>
      </c>
      <c r="Y185" s="152">
        <f t="shared" si="37"/>
        <v>0</v>
      </c>
      <c r="Z185" s="152">
        <v>0</v>
      </c>
      <c r="AA185" s="153">
        <f t="shared" si="38"/>
        <v>0</v>
      </c>
      <c r="AR185" s="19" t="s">
        <v>235</v>
      </c>
      <c r="AT185" s="19" t="s">
        <v>207</v>
      </c>
      <c r="AU185" s="19" t="s">
        <v>91</v>
      </c>
      <c r="AY185" s="19" t="s">
        <v>206</v>
      </c>
      <c r="BE185" s="154">
        <f t="shared" si="39"/>
        <v>0</v>
      </c>
      <c r="BF185" s="154">
        <f t="shared" si="40"/>
        <v>0</v>
      </c>
      <c r="BG185" s="154">
        <f t="shared" si="41"/>
        <v>0</v>
      </c>
      <c r="BH185" s="154">
        <f t="shared" si="42"/>
        <v>0</v>
      </c>
      <c r="BI185" s="154">
        <f t="shared" si="43"/>
        <v>0</v>
      </c>
      <c r="BJ185" s="19" t="s">
        <v>87</v>
      </c>
      <c r="BK185" s="155">
        <f t="shared" si="44"/>
        <v>0</v>
      </c>
      <c r="BL185" s="19" t="s">
        <v>235</v>
      </c>
      <c r="BM185" s="19" t="s">
        <v>548</v>
      </c>
    </row>
    <row r="186" spans="2:65" s="1" customFormat="1" ht="16.5" customHeight="1" x14ac:dyDescent="0.3">
      <c r="B186" s="145"/>
      <c r="C186" s="156" t="s">
        <v>280</v>
      </c>
      <c r="D186" s="156" t="s">
        <v>214</v>
      </c>
      <c r="E186" s="157" t="s">
        <v>2113</v>
      </c>
      <c r="F186" s="236" t="s">
        <v>2114</v>
      </c>
      <c r="G186" s="236"/>
      <c r="H186" s="236"/>
      <c r="I186" s="236"/>
      <c r="J186" s="158" t="s">
        <v>210</v>
      </c>
      <c r="K186" s="159">
        <v>3.4340000000000002</v>
      </c>
      <c r="L186" s="237"/>
      <c r="M186" s="237"/>
      <c r="N186" s="238"/>
      <c r="O186" s="235"/>
      <c r="P186" s="235"/>
      <c r="Q186" s="235"/>
      <c r="R186" s="150"/>
      <c r="T186" s="151" t="s">
        <v>5</v>
      </c>
      <c r="U186" s="41" t="s">
        <v>43</v>
      </c>
      <c r="V186" s="152">
        <v>0</v>
      </c>
      <c r="W186" s="152">
        <f t="shared" si="36"/>
        <v>0</v>
      </c>
      <c r="X186" s="152">
        <v>0</v>
      </c>
      <c r="Y186" s="152">
        <f t="shared" si="37"/>
        <v>0</v>
      </c>
      <c r="Z186" s="152">
        <v>0</v>
      </c>
      <c r="AA186" s="153">
        <f t="shared" si="38"/>
        <v>0</v>
      </c>
      <c r="AR186" s="19" t="s">
        <v>262</v>
      </c>
      <c r="AT186" s="19" t="s">
        <v>214</v>
      </c>
      <c r="AU186" s="19" t="s">
        <v>91</v>
      </c>
      <c r="AY186" s="19" t="s">
        <v>206</v>
      </c>
      <c r="BE186" s="154">
        <f t="shared" si="39"/>
        <v>0</v>
      </c>
      <c r="BF186" s="154">
        <f t="shared" si="40"/>
        <v>0</v>
      </c>
      <c r="BG186" s="154">
        <f t="shared" si="41"/>
        <v>0</v>
      </c>
      <c r="BH186" s="154">
        <f t="shared" si="42"/>
        <v>0</v>
      </c>
      <c r="BI186" s="154">
        <f t="shared" si="43"/>
        <v>0</v>
      </c>
      <c r="BJ186" s="19" t="s">
        <v>87</v>
      </c>
      <c r="BK186" s="155">
        <f t="shared" si="44"/>
        <v>0</v>
      </c>
      <c r="BL186" s="19" t="s">
        <v>235</v>
      </c>
      <c r="BM186" s="19" t="s">
        <v>373</v>
      </c>
    </row>
    <row r="187" spans="2:65" s="1" customFormat="1" ht="38.25" customHeight="1" x14ac:dyDescent="0.3">
      <c r="B187" s="145"/>
      <c r="C187" s="146" t="s">
        <v>355</v>
      </c>
      <c r="D187" s="146" t="s">
        <v>207</v>
      </c>
      <c r="E187" s="147" t="s">
        <v>2115</v>
      </c>
      <c r="F187" s="233" t="s">
        <v>2116</v>
      </c>
      <c r="G187" s="233"/>
      <c r="H187" s="233"/>
      <c r="I187" s="233"/>
      <c r="J187" s="148" t="s">
        <v>210</v>
      </c>
      <c r="K187" s="149">
        <v>887.34</v>
      </c>
      <c r="L187" s="234"/>
      <c r="M187" s="234"/>
      <c r="N187" s="235"/>
      <c r="O187" s="235"/>
      <c r="P187" s="235"/>
      <c r="Q187" s="235"/>
      <c r="R187" s="150"/>
      <c r="T187" s="151" t="s">
        <v>5</v>
      </c>
      <c r="U187" s="41" t="s">
        <v>43</v>
      </c>
      <c r="V187" s="152">
        <v>0</v>
      </c>
      <c r="W187" s="152">
        <f t="shared" si="36"/>
        <v>0</v>
      </c>
      <c r="X187" s="152">
        <v>0</v>
      </c>
      <c r="Y187" s="152">
        <f t="shared" si="37"/>
        <v>0</v>
      </c>
      <c r="Z187" s="152">
        <v>0</v>
      </c>
      <c r="AA187" s="153">
        <f t="shared" si="38"/>
        <v>0</v>
      </c>
      <c r="AR187" s="19" t="s">
        <v>235</v>
      </c>
      <c r="AT187" s="19" t="s">
        <v>207</v>
      </c>
      <c r="AU187" s="19" t="s">
        <v>91</v>
      </c>
      <c r="AY187" s="19" t="s">
        <v>206</v>
      </c>
      <c r="BE187" s="154">
        <f t="shared" si="39"/>
        <v>0</v>
      </c>
      <c r="BF187" s="154">
        <f t="shared" si="40"/>
        <v>0</v>
      </c>
      <c r="BG187" s="154">
        <f t="shared" si="41"/>
        <v>0</v>
      </c>
      <c r="BH187" s="154">
        <f t="shared" si="42"/>
        <v>0</v>
      </c>
      <c r="BI187" s="154">
        <f t="shared" si="43"/>
        <v>0</v>
      </c>
      <c r="BJ187" s="19" t="s">
        <v>87</v>
      </c>
      <c r="BK187" s="155">
        <f t="shared" si="44"/>
        <v>0</v>
      </c>
      <c r="BL187" s="19" t="s">
        <v>235</v>
      </c>
      <c r="BM187" s="19" t="s">
        <v>553</v>
      </c>
    </row>
    <row r="188" spans="2:65" s="1" customFormat="1" ht="25.5" customHeight="1" x14ac:dyDescent="0.3">
      <c r="B188" s="145"/>
      <c r="C188" s="146" t="s">
        <v>283</v>
      </c>
      <c r="D188" s="146" t="s">
        <v>207</v>
      </c>
      <c r="E188" s="147" t="s">
        <v>2117</v>
      </c>
      <c r="F188" s="233" t="s">
        <v>2118</v>
      </c>
      <c r="G188" s="233"/>
      <c r="H188" s="233"/>
      <c r="I188" s="233"/>
      <c r="J188" s="148" t="s">
        <v>210</v>
      </c>
      <c r="K188" s="149">
        <v>39</v>
      </c>
      <c r="L188" s="234"/>
      <c r="M188" s="234"/>
      <c r="N188" s="235"/>
      <c r="O188" s="235"/>
      <c r="P188" s="235"/>
      <c r="Q188" s="235"/>
      <c r="R188" s="150"/>
      <c r="T188" s="151" t="s">
        <v>5</v>
      </c>
      <c r="U188" s="41" t="s">
        <v>43</v>
      </c>
      <c r="V188" s="152">
        <v>0</v>
      </c>
      <c r="W188" s="152">
        <f t="shared" si="36"/>
        <v>0</v>
      </c>
      <c r="X188" s="152">
        <v>0</v>
      </c>
      <c r="Y188" s="152">
        <f t="shared" si="37"/>
        <v>0</v>
      </c>
      <c r="Z188" s="152">
        <v>0</v>
      </c>
      <c r="AA188" s="153">
        <f t="shared" si="38"/>
        <v>0</v>
      </c>
      <c r="AR188" s="19" t="s">
        <v>235</v>
      </c>
      <c r="AT188" s="19" t="s">
        <v>207</v>
      </c>
      <c r="AU188" s="19" t="s">
        <v>91</v>
      </c>
      <c r="AY188" s="19" t="s">
        <v>206</v>
      </c>
      <c r="BE188" s="154">
        <f t="shared" si="39"/>
        <v>0</v>
      </c>
      <c r="BF188" s="154">
        <f t="shared" si="40"/>
        <v>0</v>
      </c>
      <c r="BG188" s="154">
        <f t="shared" si="41"/>
        <v>0</v>
      </c>
      <c r="BH188" s="154">
        <f t="shared" si="42"/>
        <v>0</v>
      </c>
      <c r="BI188" s="154">
        <f t="shared" si="43"/>
        <v>0</v>
      </c>
      <c r="BJ188" s="19" t="s">
        <v>87</v>
      </c>
      <c r="BK188" s="155">
        <f t="shared" si="44"/>
        <v>0</v>
      </c>
      <c r="BL188" s="19" t="s">
        <v>235</v>
      </c>
      <c r="BM188" s="19" t="s">
        <v>556</v>
      </c>
    </row>
    <row r="189" spans="2:65" s="1" customFormat="1" ht="25.5" customHeight="1" x14ac:dyDescent="0.3">
      <c r="B189" s="145"/>
      <c r="C189" s="146" t="s">
        <v>362</v>
      </c>
      <c r="D189" s="146" t="s">
        <v>207</v>
      </c>
      <c r="E189" s="147" t="s">
        <v>2119</v>
      </c>
      <c r="F189" s="233" t="s">
        <v>2120</v>
      </c>
      <c r="G189" s="233"/>
      <c r="H189" s="233"/>
      <c r="I189" s="233"/>
      <c r="J189" s="148" t="s">
        <v>210</v>
      </c>
      <c r="K189" s="149">
        <v>39</v>
      </c>
      <c r="L189" s="234"/>
      <c r="M189" s="234"/>
      <c r="N189" s="235"/>
      <c r="O189" s="235"/>
      <c r="P189" s="235"/>
      <c r="Q189" s="235"/>
      <c r="R189" s="150"/>
      <c r="T189" s="151" t="s">
        <v>5</v>
      </c>
      <c r="U189" s="41" t="s">
        <v>43</v>
      </c>
      <c r="V189" s="152">
        <v>0</v>
      </c>
      <c r="W189" s="152">
        <f t="shared" si="36"/>
        <v>0</v>
      </c>
      <c r="X189" s="152">
        <v>0</v>
      </c>
      <c r="Y189" s="152">
        <f t="shared" si="37"/>
        <v>0</v>
      </c>
      <c r="Z189" s="152">
        <v>0</v>
      </c>
      <c r="AA189" s="153">
        <f t="shared" si="38"/>
        <v>0</v>
      </c>
      <c r="AR189" s="19" t="s">
        <v>235</v>
      </c>
      <c r="AT189" s="19" t="s">
        <v>207</v>
      </c>
      <c r="AU189" s="19" t="s">
        <v>91</v>
      </c>
      <c r="AY189" s="19" t="s">
        <v>206</v>
      </c>
      <c r="BE189" s="154">
        <f t="shared" si="39"/>
        <v>0</v>
      </c>
      <c r="BF189" s="154">
        <f t="shared" si="40"/>
        <v>0</v>
      </c>
      <c r="BG189" s="154">
        <f t="shared" si="41"/>
        <v>0</v>
      </c>
      <c r="BH189" s="154">
        <f t="shared" si="42"/>
        <v>0</v>
      </c>
      <c r="BI189" s="154">
        <f t="shared" si="43"/>
        <v>0</v>
      </c>
      <c r="BJ189" s="19" t="s">
        <v>87</v>
      </c>
      <c r="BK189" s="155">
        <f t="shared" si="44"/>
        <v>0</v>
      </c>
      <c r="BL189" s="19" t="s">
        <v>235</v>
      </c>
      <c r="BM189" s="19" t="s">
        <v>387</v>
      </c>
    </row>
    <row r="190" spans="2:65" s="1" customFormat="1" ht="25.5" customHeight="1" x14ac:dyDescent="0.3">
      <c r="B190" s="145"/>
      <c r="C190" s="146" t="s">
        <v>287</v>
      </c>
      <c r="D190" s="146" t="s">
        <v>207</v>
      </c>
      <c r="E190" s="147" t="s">
        <v>2121</v>
      </c>
      <c r="F190" s="233" t="s">
        <v>2122</v>
      </c>
      <c r="G190" s="233"/>
      <c r="H190" s="233"/>
      <c r="I190" s="233"/>
      <c r="J190" s="148" t="s">
        <v>329</v>
      </c>
      <c r="K190" s="149">
        <v>11.302</v>
      </c>
      <c r="L190" s="234"/>
      <c r="M190" s="234"/>
      <c r="N190" s="235"/>
      <c r="O190" s="235"/>
      <c r="P190" s="235"/>
      <c r="Q190" s="235"/>
      <c r="R190" s="150"/>
      <c r="T190" s="151" t="s">
        <v>5</v>
      </c>
      <c r="U190" s="41" t="s">
        <v>43</v>
      </c>
      <c r="V190" s="152">
        <v>0</v>
      </c>
      <c r="W190" s="152">
        <f t="shared" si="36"/>
        <v>0</v>
      </c>
      <c r="X190" s="152">
        <v>0</v>
      </c>
      <c r="Y190" s="152">
        <f t="shared" si="37"/>
        <v>0</v>
      </c>
      <c r="Z190" s="152">
        <v>0</v>
      </c>
      <c r="AA190" s="153">
        <f t="shared" si="38"/>
        <v>0</v>
      </c>
      <c r="AR190" s="19" t="s">
        <v>235</v>
      </c>
      <c r="AT190" s="19" t="s">
        <v>207</v>
      </c>
      <c r="AU190" s="19" t="s">
        <v>91</v>
      </c>
      <c r="AY190" s="19" t="s">
        <v>206</v>
      </c>
      <c r="BE190" s="154">
        <f t="shared" si="39"/>
        <v>0</v>
      </c>
      <c r="BF190" s="154">
        <f t="shared" si="40"/>
        <v>0</v>
      </c>
      <c r="BG190" s="154">
        <f t="shared" si="41"/>
        <v>0</v>
      </c>
      <c r="BH190" s="154">
        <f t="shared" si="42"/>
        <v>0</v>
      </c>
      <c r="BI190" s="154">
        <f t="shared" si="43"/>
        <v>0</v>
      </c>
      <c r="BJ190" s="19" t="s">
        <v>87</v>
      </c>
      <c r="BK190" s="155">
        <f t="shared" si="44"/>
        <v>0</v>
      </c>
      <c r="BL190" s="19" t="s">
        <v>235</v>
      </c>
      <c r="BM190" s="19" t="s">
        <v>390</v>
      </c>
    </row>
    <row r="191" spans="2:65" s="10" customFormat="1" ht="22.35" customHeight="1" x14ac:dyDescent="0.3">
      <c r="B191" s="134"/>
      <c r="C191" s="135"/>
      <c r="D191" s="144" t="s">
        <v>465</v>
      </c>
      <c r="E191" s="144"/>
      <c r="F191" s="144"/>
      <c r="G191" s="144"/>
      <c r="H191" s="144"/>
      <c r="I191" s="144"/>
      <c r="J191" s="144"/>
      <c r="K191" s="144"/>
      <c r="L191" s="144"/>
      <c r="M191" s="144"/>
      <c r="N191" s="240"/>
      <c r="O191" s="239"/>
      <c r="P191" s="239"/>
      <c r="Q191" s="239"/>
      <c r="R191" s="137"/>
      <c r="T191" s="138"/>
      <c r="U191" s="135"/>
      <c r="V191" s="135"/>
      <c r="W191" s="139">
        <f>SUM(W192:W202)</f>
        <v>0</v>
      </c>
      <c r="X191" s="135"/>
      <c r="Y191" s="139">
        <f>SUM(Y192:Y202)</f>
        <v>0</v>
      </c>
      <c r="Z191" s="135"/>
      <c r="AA191" s="140">
        <f>SUM(AA192:AA202)</f>
        <v>0</v>
      </c>
      <c r="AR191" s="141" t="s">
        <v>87</v>
      </c>
      <c r="AT191" s="142" t="s">
        <v>75</v>
      </c>
      <c r="AU191" s="142" t="s">
        <v>87</v>
      </c>
      <c r="AY191" s="141" t="s">
        <v>206</v>
      </c>
      <c r="BK191" s="143">
        <f>SUM(BK192:BK202)</f>
        <v>0</v>
      </c>
    </row>
    <row r="192" spans="2:65" s="1" customFormat="1" ht="25.5" customHeight="1" x14ac:dyDescent="0.3">
      <c r="B192" s="145"/>
      <c r="C192" s="146" t="s">
        <v>369</v>
      </c>
      <c r="D192" s="146" t="s">
        <v>207</v>
      </c>
      <c r="E192" s="147" t="s">
        <v>2123</v>
      </c>
      <c r="F192" s="233" t="s">
        <v>2124</v>
      </c>
      <c r="G192" s="233"/>
      <c r="H192" s="233"/>
      <c r="I192" s="233"/>
      <c r="J192" s="148" t="s">
        <v>210</v>
      </c>
      <c r="K192" s="149">
        <v>10.069000000000001</v>
      </c>
      <c r="L192" s="234"/>
      <c r="M192" s="234"/>
      <c r="N192" s="235"/>
      <c r="O192" s="235"/>
      <c r="P192" s="235"/>
      <c r="Q192" s="235"/>
      <c r="R192" s="150"/>
      <c r="T192" s="151" t="s">
        <v>5</v>
      </c>
      <c r="U192" s="41" t="s">
        <v>43</v>
      </c>
      <c r="V192" s="152">
        <v>0</v>
      </c>
      <c r="W192" s="152">
        <f t="shared" ref="W192:W202" si="45">V192*K192</f>
        <v>0</v>
      </c>
      <c r="X192" s="152">
        <v>0</v>
      </c>
      <c r="Y192" s="152">
        <f t="shared" ref="Y192:Y202" si="46">X192*K192</f>
        <v>0</v>
      </c>
      <c r="Z192" s="152">
        <v>0</v>
      </c>
      <c r="AA192" s="153">
        <f t="shared" ref="AA192:AA202" si="47">Z192*K192</f>
        <v>0</v>
      </c>
      <c r="AR192" s="19" t="s">
        <v>235</v>
      </c>
      <c r="AT192" s="19" t="s">
        <v>207</v>
      </c>
      <c r="AU192" s="19" t="s">
        <v>91</v>
      </c>
      <c r="AY192" s="19" t="s">
        <v>206</v>
      </c>
      <c r="BE192" s="154">
        <f t="shared" ref="BE192:BE202" si="48">IF(U192="základná",N192,0)</f>
        <v>0</v>
      </c>
      <c r="BF192" s="154">
        <f t="shared" ref="BF192:BF202" si="49">IF(U192="znížená",N192,0)</f>
        <v>0</v>
      </c>
      <c r="BG192" s="154">
        <f t="shared" ref="BG192:BG202" si="50">IF(U192="zákl. prenesená",N192,0)</f>
        <v>0</v>
      </c>
      <c r="BH192" s="154">
        <f t="shared" ref="BH192:BH202" si="51">IF(U192="zníž. prenesená",N192,0)</f>
        <v>0</v>
      </c>
      <c r="BI192" s="154">
        <f t="shared" ref="BI192:BI202" si="52">IF(U192="nulová",N192,0)</f>
        <v>0</v>
      </c>
      <c r="BJ192" s="19" t="s">
        <v>87</v>
      </c>
      <c r="BK192" s="155">
        <f t="shared" ref="BK192:BK202" si="53">ROUND(L192*K192,3)</f>
        <v>0</v>
      </c>
      <c r="BL192" s="19" t="s">
        <v>235</v>
      </c>
      <c r="BM192" s="19" t="s">
        <v>559</v>
      </c>
    </row>
    <row r="193" spans="2:65" s="1" customFormat="1" ht="16.5" customHeight="1" x14ac:dyDescent="0.3">
      <c r="B193" s="145"/>
      <c r="C193" s="156" t="s">
        <v>290</v>
      </c>
      <c r="D193" s="156" t="s">
        <v>214</v>
      </c>
      <c r="E193" s="157" t="s">
        <v>2125</v>
      </c>
      <c r="F193" s="236" t="s">
        <v>2126</v>
      </c>
      <c r="G193" s="236"/>
      <c r="H193" s="236"/>
      <c r="I193" s="236"/>
      <c r="J193" s="158" t="s">
        <v>210</v>
      </c>
      <c r="K193" s="159">
        <v>10.069000000000001</v>
      </c>
      <c r="L193" s="237"/>
      <c r="M193" s="237"/>
      <c r="N193" s="238"/>
      <c r="O193" s="235"/>
      <c r="P193" s="235"/>
      <c r="Q193" s="235"/>
      <c r="R193" s="150"/>
      <c r="T193" s="151" t="s">
        <v>5</v>
      </c>
      <c r="U193" s="41" t="s">
        <v>43</v>
      </c>
      <c r="V193" s="152">
        <v>0</v>
      </c>
      <c r="W193" s="152">
        <f t="shared" si="45"/>
        <v>0</v>
      </c>
      <c r="X193" s="152">
        <v>0</v>
      </c>
      <c r="Y193" s="152">
        <f t="shared" si="46"/>
        <v>0</v>
      </c>
      <c r="Z193" s="152">
        <v>0</v>
      </c>
      <c r="AA193" s="153">
        <f t="shared" si="47"/>
        <v>0</v>
      </c>
      <c r="AR193" s="19" t="s">
        <v>262</v>
      </c>
      <c r="AT193" s="19" t="s">
        <v>214</v>
      </c>
      <c r="AU193" s="19" t="s">
        <v>91</v>
      </c>
      <c r="AY193" s="19" t="s">
        <v>206</v>
      </c>
      <c r="BE193" s="154">
        <f t="shared" si="48"/>
        <v>0</v>
      </c>
      <c r="BF193" s="154">
        <f t="shared" si="49"/>
        <v>0</v>
      </c>
      <c r="BG193" s="154">
        <f t="shared" si="50"/>
        <v>0</v>
      </c>
      <c r="BH193" s="154">
        <f t="shared" si="51"/>
        <v>0</v>
      </c>
      <c r="BI193" s="154">
        <f t="shared" si="52"/>
        <v>0</v>
      </c>
      <c r="BJ193" s="19" t="s">
        <v>87</v>
      </c>
      <c r="BK193" s="155">
        <f t="shared" si="53"/>
        <v>0</v>
      </c>
      <c r="BL193" s="19" t="s">
        <v>235</v>
      </c>
      <c r="BM193" s="19" t="s">
        <v>560</v>
      </c>
    </row>
    <row r="194" spans="2:65" s="1" customFormat="1" ht="25.5" customHeight="1" x14ac:dyDescent="0.3">
      <c r="B194" s="145"/>
      <c r="C194" s="146" t="s">
        <v>377</v>
      </c>
      <c r="D194" s="146" t="s">
        <v>207</v>
      </c>
      <c r="E194" s="147" t="s">
        <v>2127</v>
      </c>
      <c r="F194" s="233" t="s">
        <v>2128</v>
      </c>
      <c r="G194" s="233"/>
      <c r="H194" s="233"/>
      <c r="I194" s="233"/>
      <c r="J194" s="148" t="s">
        <v>210</v>
      </c>
      <c r="K194" s="149">
        <v>8.3000000000000007</v>
      </c>
      <c r="L194" s="234"/>
      <c r="M194" s="234"/>
      <c r="N194" s="235"/>
      <c r="O194" s="235"/>
      <c r="P194" s="235"/>
      <c r="Q194" s="235"/>
      <c r="R194" s="150"/>
      <c r="T194" s="151" t="s">
        <v>5</v>
      </c>
      <c r="U194" s="41" t="s">
        <v>43</v>
      </c>
      <c r="V194" s="152">
        <v>0</v>
      </c>
      <c r="W194" s="152">
        <f t="shared" si="45"/>
        <v>0</v>
      </c>
      <c r="X194" s="152">
        <v>0</v>
      </c>
      <c r="Y194" s="152">
        <f t="shared" si="46"/>
        <v>0</v>
      </c>
      <c r="Z194" s="152">
        <v>0</v>
      </c>
      <c r="AA194" s="153">
        <f t="shared" si="47"/>
        <v>0</v>
      </c>
      <c r="AR194" s="19" t="s">
        <v>235</v>
      </c>
      <c r="AT194" s="19" t="s">
        <v>207</v>
      </c>
      <c r="AU194" s="19" t="s">
        <v>91</v>
      </c>
      <c r="AY194" s="19" t="s">
        <v>206</v>
      </c>
      <c r="BE194" s="154">
        <f t="shared" si="48"/>
        <v>0</v>
      </c>
      <c r="BF194" s="154">
        <f t="shared" si="49"/>
        <v>0</v>
      </c>
      <c r="BG194" s="154">
        <f t="shared" si="50"/>
        <v>0</v>
      </c>
      <c r="BH194" s="154">
        <f t="shared" si="51"/>
        <v>0</v>
      </c>
      <c r="BI194" s="154">
        <f t="shared" si="52"/>
        <v>0</v>
      </c>
      <c r="BJ194" s="19" t="s">
        <v>87</v>
      </c>
      <c r="BK194" s="155">
        <f t="shared" si="53"/>
        <v>0</v>
      </c>
      <c r="BL194" s="19" t="s">
        <v>235</v>
      </c>
      <c r="BM194" s="19" t="s">
        <v>412</v>
      </c>
    </row>
    <row r="195" spans="2:65" s="1" customFormat="1" ht="25.5" customHeight="1" x14ac:dyDescent="0.3">
      <c r="B195" s="145"/>
      <c r="C195" s="146" t="s">
        <v>294</v>
      </c>
      <c r="D195" s="146" t="s">
        <v>207</v>
      </c>
      <c r="E195" s="147" t="s">
        <v>2129</v>
      </c>
      <c r="F195" s="233" t="s">
        <v>2130</v>
      </c>
      <c r="G195" s="233"/>
      <c r="H195" s="233"/>
      <c r="I195" s="233"/>
      <c r="J195" s="148" t="s">
        <v>372</v>
      </c>
      <c r="K195" s="149">
        <v>1</v>
      </c>
      <c r="L195" s="234"/>
      <c r="M195" s="234"/>
      <c r="N195" s="235"/>
      <c r="O195" s="235"/>
      <c r="P195" s="235"/>
      <c r="Q195" s="235"/>
      <c r="R195" s="150"/>
      <c r="T195" s="151" t="s">
        <v>5</v>
      </c>
      <c r="U195" s="41" t="s">
        <v>43</v>
      </c>
      <c r="V195" s="152">
        <v>0</v>
      </c>
      <c r="W195" s="152">
        <f t="shared" si="45"/>
        <v>0</v>
      </c>
      <c r="X195" s="152">
        <v>0</v>
      </c>
      <c r="Y195" s="152">
        <f t="shared" si="46"/>
        <v>0</v>
      </c>
      <c r="Z195" s="152">
        <v>0</v>
      </c>
      <c r="AA195" s="153">
        <f t="shared" si="47"/>
        <v>0</v>
      </c>
      <c r="AR195" s="19" t="s">
        <v>235</v>
      </c>
      <c r="AT195" s="19" t="s">
        <v>207</v>
      </c>
      <c r="AU195" s="19" t="s">
        <v>91</v>
      </c>
      <c r="AY195" s="19" t="s">
        <v>206</v>
      </c>
      <c r="BE195" s="154">
        <f t="shared" si="48"/>
        <v>0</v>
      </c>
      <c r="BF195" s="154">
        <f t="shared" si="49"/>
        <v>0</v>
      </c>
      <c r="BG195" s="154">
        <f t="shared" si="50"/>
        <v>0</v>
      </c>
      <c r="BH195" s="154">
        <f t="shared" si="51"/>
        <v>0</v>
      </c>
      <c r="BI195" s="154">
        <f t="shared" si="52"/>
        <v>0</v>
      </c>
      <c r="BJ195" s="19" t="s">
        <v>87</v>
      </c>
      <c r="BK195" s="155">
        <f t="shared" si="53"/>
        <v>0</v>
      </c>
      <c r="BL195" s="19" t="s">
        <v>235</v>
      </c>
      <c r="BM195" s="19" t="s">
        <v>561</v>
      </c>
    </row>
    <row r="196" spans="2:65" s="1" customFormat="1" ht="25.5" customHeight="1" x14ac:dyDescent="0.3">
      <c r="B196" s="145"/>
      <c r="C196" s="146" t="s">
        <v>384</v>
      </c>
      <c r="D196" s="146" t="s">
        <v>207</v>
      </c>
      <c r="E196" s="147" t="s">
        <v>2131</v>
      </c>
      <c r="F196" s="233" t="s">
        <v>2132</v>
      </c>
      <c r="G196" s="233"/>
      <c r="H196" s="233"/>
      <c r="I196" s="233"/>
      <c r="J196" s="148" t="s">
        <v>372</v>
      </c>
      <c r="K196" s="149">
        <v>1</v>
      </c>
      <c r="L196" s="234"/>
      <c r="M196" s="234"/>
      <c r="N196" s="235"/>
      <c r="O196" s="235"/>
      <c r="P196" s="235"/>
      <c r="Q196" s="235"/>
      <c r="R196" s="150"/>
      <c r="T196" s="151" t="s">
        <v>5</v>
      </c>
      <c r="U196" s="41" t="s">
        <v>43</v>
      </c>
      <c r="V196" s="152">
        <v>0</v>
      </c>
      <c r="W196" s="152">
        <f t="shared" si="45"/>
        <v>0</v>
      </c>
      <c r="X196" s="152">
        <v>0</v>
      </c>
      <c r="Y196" s="152">
        <f t="shared" si="46"/>
        <v>0</v>
      </c>
      <c r="Z196" s="152">
        <v>0</v>
      </c>
      <c r="AA196" s="153">
        <f t="shared" si="47"/>
        <v>0</v>
      </c>
      <c r="AR196" s="19" t="s">
        <v>235</v>
      </c>
      <c r="AT196" s="19" t="s">
        <v>207</v>
      </c>
      <c r="AU196" s="19" t="s">
        <v>91</v>
      </c>
      <c r="AY196" s="19" t="s">
        <v>206</v>
      </c>
      <c r="BE196" s="154">
        <f t="shared" si="48"/>
        <v>0</v>
      </c>
      <c r="BF196" s="154">
        <f t="shared" si="49"/>
        <v>0</v>
      </c>
      <c r="BG196" s="154">
        <f t="shared" si="50"/>
        <v>0</v>
      </c>
      <c r="BH196" s="154">
        <f t="shared" si="51"/>
        <v>0</v>
      </c>
      <c r="BI196" s="154">
        <f t="shared" si="52"/>
        <v>0</v>
      </c>
      <c r="BJ196" s="19" t="s">
        <v>87</v>
      </c>
      <c r="BK196" s="155">
        <f t="shared" si="53"/>
        <v>0</v>
      </c>
      <c r="BL196" s="19" t="s">
        <v>235</v>
      </c>
      <c r="BM196" s="19" t="s">
        <v>562</v>
      </c>
    </row>
    <row r="197" spans="2:65" s="1" customFormat="1" ht="25.5" customHeight="1" x14ac:dyDescent="0.3">
      <c r="B197" s="145"/>
      <c r="C197" s="146" t="s">
        <v>297</v>
      </c>
      <c r="D197" s="146" t="s">
        <v>207</v>
      </c>
      <c r="E197" s="147" t="s">
        <v>2133</v>
      </c>
      <c r="F197" s="233" t="s">
        <v>2134</v>
      </c>
      <c r="G197" s="233"/>
      <c r="H197" s="233"/>
      <c r="I197" s="233"/>
      <c r="J197" s="148" t="s">
        <v>372</v>
      </c>
      <c r="K197" s="149">
        <v>2</v>
      </c>
      <c r="L197" s="234"/>
      <c r="M197" s="234"/>
      <c r="N197" s="235"/>
      <c r="O197" s="235"/>
      <c r="P197" s="235"/>
      <c r="Q197" s="235"/>
      <c r="R197" s="150"/>
      <c r="T197" s="151" t="s">
        <v>5</v>
      </c>
      <c r="U197" s="41" t="s">
        <v>43</v>
      </c>
      <c r="V197" s="152">
        <v>0</v>
      </c>
      <c r="W197" s="152">
        <f t="shared" si="45"/>
        <v>0</v>
      </c>
      <c r="X197" s="152">
        <v>0</v>
      </c>
      <c r="Y197" s="152">
        <f t="shared" si="46"/>
        <v>0</v>
      </c>
      <c r="Z197" s="152">
        <v>0</v>
      </c>
      <c r="AA197" s="153">
        <f t="shared" si="47"/>
        <v>0</v>
      </c>
      <c r="AR197" s="19" t="s">
        <v>235</v>
      </c>
      <c r="AT197" s="19" t="s">
        <v>207</v>
      </c>
      <c r="AU197" s="19" t="s">
        <v>91</v>
      </c>
      <c r="AY197" s="19" t="s">
        <v>206</v>
      </c>
      <c r="BE197" s="154">
        <f t="shared" si="48"/>
        <v>0</v>
      </c>
      <c r="BF197" s="154">
        <f t="shared" si="49"/>
        <v>0</v>
      </c>
      <c r="BG197" s="154">
        <f t="shared" si="50"/>
        <v>0</v>
      </c>
      <c r="BH197" s="154">
        <f t="shared" si="51"/>
        <v>0</v>
      </c>
      <c r="BI197" s="154">
        <f t="shared" si="52"/>
        <v>0</v>
      </c>
      <c r="BJ197" s="19" t="s">
        <v>87</v>
      </c>
      <c r="BK197" s="155">
        <f t="shared" si="53"/>
        <v>0</v>
      </c>
      <c r="BL197" s="19" t="s">
        <v>235</v>
      </c>
      <c r="BM197" s="19" t="s">
        <v>563</v>
      </c>
    </row>
    <row r="198" spans="2:65" s="1" customFormat="1" ht="25.5" customHeight="1" x14ac:dyDescent="0.3">
      <c r="B198" s="145"/>
      <c r="C198" s="146" t="s">
        <v>391</v>
      </c>
      <c r="D198" s="146" t="s">
        <v>207</v>
      </c>
      <c r="E198" s="147" t="s">
        <v>2135</v>
      </c>
      <c r="F198" s="233" t="s">
        <v>2136</v>
      </c>
      <c r="G198" s="233"/>
      <c r="H198" s="233"/>
      <c r="I198" s="233"/>
      <c r="J198" s="148" t="s">
        <v>372</v>
      </c>
      <c r="K198" s="149">
        <v>4</v>
      </c>
      <c r="L198" s="234"/>
      <c r="M198" s="234"/>
      <c r="N198" s="235"/>
      <c r="O198" s="235"/>
      <c r="P198" s="235"/>
      <c r="Q198" s="235"/>
      <c r="R198" s="150"/>
      <c r="T198" s="151" t="s">
        <v>5</v>
      </c>
      <c r="U198" s="41" t="s">
        <v>43</v>
      </c>
      <c r="V198" s="152">
        <v>0</v>
      </c>
      <c r="W198" s="152">
        <f t="shared" si="45"/>
        <v>0</v>
      </c>
      <c r="X198" s="152">
        <v>0</v>
      </c>
      <c r="Y198" s="152">
        <f t="shared" si="46"/>
        <v>0</v>
      </c>
      <c r="Z198" s="152">
        <v>0</v>
      </c>
      <c r="AA198" s="153">
        <f t="shared" si="47"/>
        <v>0</v>
      </c>
      <c r="AR198" s="19" t="s">
        <v>235</v>
      </c>
      <c r="AT198" s="19" t="s">
        <v>207</v>
      </c>
      <c r="AU198" s="19" t="s">
        <v>91</v>
      </c>
      <c r="AY198" s="19" t="s">
        <v>206</v>
      </c>
      <c r="BE198" s="154">
        <f t="shared" si="48"/>
        <v>0</v>
      </c>
      <c r="BF198" s="154">
        <f t="shared" si="49"/>
        <v>0</v>
      </c>
      <c r="BG198" s="154">
        <f t="shared" si="50"/>
        <v>0</v>
      </c>
      <c r="BH198" s="154">
        <f t="shared" si="51"/>
        <v>0</v>
      </c>
      <c r="BI198" s="154">
        <f t="shared" si="52"/>
        <v>0</v>
      </c>
      <c r="BJ198" s="19" t="s">
        <v>87</v>
      </c>
      <c r="BK198" s="155">
        <f t="shared" si="53"/>
        <v>0</v>
      </c>
      <c r="BL198" s="19" t="s">
        <v>235</v>
      </c>
      <c r="BM198" s="19" t="s">
        <v>565</v>
      </c>
    </row>
    <row r="199" spans="2:65" s="1" customFormat="1" ht="16.5" customHeight="1" x14ac:dyDescent="0.3">
      <c r="B199" s="145"/>
      <c r="C199" s="156" t="s">
        <v>301</v>
      </c>
      <c r="D199" s="156" t="s">
        <v>214</v>
      </c>
      <c r="E199" s="157" t="s">
        <v>2137</v>
      </c>
      <c r="F199" s="236" t="s">
        <v>2138</v>
      </c>
      <c r="G199" s="236"/>
      <c r="H199" s="236"/>
      <c r="I199" s="236"/>
      <c r="J199" s="158" t="s">
        <v>210</v>
      </c>
      <c r="K199" s="159">
        <v>11.077999999999999</v>
      </c>
      <c r="L199" s="237"/>
      <c r="M199" s="237"/>
      <c r="N199" s="238"/>
      <c r="O199" s="235"/>
      <c r="P199" s="235"/>
      <c r="Q199" s="235"/>
      <c r="R199" s="150"/>
      <c r="T199" s="151" t="s">
        <v>5</v>
      </c>
      <c r="U199" s="41" t="s">
        <v>43</v>
      </c>
      <c r="V199" s="152">
        <v>0</v>
      </c>
      <c r="W199" s="152">
        <f t="shared" si="45"/>
        <v>0</v>
      </c>
      <c r="X199" s="152">
        <v>0</v>
      </c>
      <c r="Y199" s="152">
        <f t="shared" si="46"/>
        <v>0</v>
      </c>
      <c r="Z199" s="152">
        <v>0</v>
      </c>
      <c r="AA199" s="153">
        <f t="shared" si="47"/>
        <v>0</v>
      </c>
      <c r="AR199" s="19" t="s">
        <v>262</v>
      </c>
      <c r="AT199" s="19" t="s">
        <v>214</v>
      </c>
      <c r="AU199" s="19" t="s">
        <v>91</v>
      </c>
      <c r="AY199" s="19" t="s">
        <v>206</v>
      </c>
      <c r="BE199" s="154">
        <f t="shared" si="48"/>
        <v>0</v>
      </c>
      <c r="BF199" s="154">
        <f t="shared" si="49"/>
        <v>0</v>
      </c>
      <c r="BG199" s="154">
        <f t="shared" si="50"/>
        <v>0</v>
      </c>
      <c r="BH199" s="154">
        <f t="shared" si="51"/>
        <v>0</v>
      </c>
      <c r="BI199" s="154">
        <f t="shared" si="52"/>
        <v>0</v>
      </c>
      <c r="BJ199" s="19" t="s">
        <v>87</v>
      </c>
      <c r="BK199" s="155">
        <f t="shared" si="53"/>
        <v>0</v>
      </c>
      <c r="BL199" s="19" t="s">
        <v>235</v>
      </c>
      <c r="BM199" s="19" t="s">
        <v>606</v>
      </c>
    </row>
    <row r="200" spans="2:65" s="1" customFormat="1" ht="16.5" customHeight="1" x14ac:dyDescent="0.3">
      <c r="B200" s="145"/>
      <c r="C200" s="146" t="s">
        <v>398</v>
      </c>
      <c r="D200" s="146" t="s">
        <v>207</v>
      </c>
      <c r="E200" s="147" t="s">
        <v>2139</v>
      </c>
      <c r="F200" s="233" t="s">
        <v>2140</v>
      </c>
      <c r="G200" s="233"/>
      <c r="H200" s="233"/>
      <c r="I200" s="233"/>
      <c r="J200" s="148" t="s">
        <v>372</v>
      </c>
      <c r="K200" s="149">
        <v>16</v>
      </c>
      <c r="L200" s="234"/>
      <c r="M200" s="234"/>
      <c r="N200" s="235"/>
      <c r="O200" s="235"/>
      <c r="P200" s="235"/>
      <c r="Q200" s="235"/>
      <c r="R200" s="150"/>
      <c r="T200" s="151" t="s">
        <v>5</v>
      </c>
      <c r="U200" s="41" t="s">
        <v>43</v>
      </c>
      <c r="V200" s="152">
        <v>0</v>
      </c>
      <c r="W200" s="152">
        <f t="shared" si="45"/>
        <v>0</v>
      </c>
      <c r="X200" s="152">
        <v>0</v>
      </c>
      <c r="Y200" s="152">
        <f t="shared" si="46"/>
        <v>0</v>
      </c>
      <c r="Z200" s="152">
        <v>0</v>
      </c>
      <c r="AA200" s="153">
        <f t="shared" si="47"/>
        <v>0</v>
      </c>
      <c r="AR200" s="19" t="s">
        <v>235</v>
      </c>
      <c r="AT200" s="19" t="s">
        <v>207</v>
      </c>
      <c r="AU200" s="19" t="s">
        <v>91</v>
      </c>
      <c r="AY200" s="19" t="s">
        <v>206</v>
      </c>
      <c r="BE200" s="154">
        <f t="shared" si="48"/>
        <v>0</v>
      </c>
      <c r="BF200" s="154">
        <f t="shared" si="49"/>
        <v>0</v>
      </c>
      <c r="BG200" s="154">
        <f t="shared" si="50"/>
        <v>0</v>
      </c>
      <c r="BH200" s="154">
        <f t="shared" si="51"/>
        <v>0</v>
      </c>
      <c r="BI200" s="154">
        <f t="shared" si="52"/>
        <v>0</v>
      </c>
      <c r="BJ200" s="19" t="s">
        <v>87</v>
      </c>
      <c r="BK200" s="155">
        <f t="shared" si="53"/>
        <v>0</v>
      </c>
      <c r="BL200" s="19" t="s">
        <v>235</v>
      </c>
      <c r="BM200" s="19" t="s">
        <v>437</v>
      </c>
    </row>
    <row r="201" spans="2:65" s="1" customFormat="1" ht="16.5" customHeight="1" x14ac:dyDescent="0.3">
      <c r="B201" s="145"/>
      <c r="C201" s="156" t="s">
        <v>304</v>
      </c>
      <c r="D201" s="156" t="s">
        <v>214</v>
      </c>
      <c r="E201" s="157" t="s">
        <v>2141</v>
      </c>
      <c r="F201" s="236" t="s">
        <v>2142</v>
      </c>
      <c r="G201" s="236"/>
      <c r="H201" s="236"/>
      <c r="I201" s="236"/>
      <c r="J201" s="158" t="s">
        <v>372</v>
      </c>
      <c r="K201" s="159">
        <v>16</v>
      </c>
      <c r="L201" s="237"/>
      <c r="M201" s="237"/>
      <c r="N201" s="238"/>
      <c r="O201" s="235"/>
      <c r="P201" s="235"/>
      <c r="Q201" s="235"/>
      <c r="R201" s="150"/>
      <c r="T201" s="151" t="s">
        <v>5</v>
      </c>
      <c r="U201" s="41" t="s">
        <v>43</v>
      </c>
      <c r="V201" s="152">
        <v>0</v>
      </c>
      <c r="W201" s="152">
        <f t="shared" si="45"/>
        <v>0</v>
      </c>
      <c r="X201" s="152">
        <v>0</v>
      </c>
      <c r="Y201" s="152">
        <f t="shared" si="46"/>
        <v>0</v>
      </c>
      <c r="Z201" s="152">
        <v>0</v>
      </c>
      <c r="AA201" s="153">
        <f t="shared" si="47"/>
        <v>0</v>
      </c>
      <c r="AR201" s="19" t="s">
        <v>262</v>
      </c>
      <c r="AT201" s="19" t="s">
        <v>214</v>
      </c>
      <c r="AU201" s="19" t="s">
        <v>91</v>
      </c>
      <c r="AY201" s="19" t="s">
        <v>206</v>
      </c>
      <c r="BE201" s="154">
        <f t="shared" si="48"/>
        <v>0</v>
      </c>
      <c r="BF201" s="154">
        <f t="shared" si="49"/>
        <v>0</v>
      </c>
      <c r="BG201" s="154">
        <f t="shared" si="50"/>
        <v>0</v>
      </c>
      <c r="BH201" s="154">
        <f t="shared" si="51"/>
        <v>0</v>
      </c>
      <c r="BI201" s="154">
        <f t="shared" si="52"/>
        <v>0</v>
      </c>
      <c r="BJ201" s="19" t="s">
        <v>87</v>
      </c>
      <c r="BK201" s="155">
        <f t="shared" si="53"/>
        <v>0</v>
      </c>
      <c r="BL201" s="19" t="s">
        <v>235</v>
      </c>
      <c r="BM201" s="19" t="s">
        <v>440</v>
      </c>
    </row>
    <row r="202" spans="2:65" s="1" customFormat="1" ht="25.5" customHeight="1" x14ac:dyDescent="0.3">
      <c r="B202" s="145"/>
      <c r="C202" s="146" t="s">
        <v>405</v>
      </c>
      <c r="D202" s="146" t="s">
        <v>207</v>
      </c>
      <c r="E202" s="147" t="s">
        <v>601</v>
      </c>
      <c r="F202" s="233" t="s">
        <v>602</v>
      </c>
      <c r="G202" s="233"/>
      <c r="H202" s="233"/>
      <c r="I202" s="233"/>
      <c r="J202" s="148" t="s">
        <v>329</v>
      </c>
      <c r="K202" s="149">
        <v>0.16200000000000001</v>
      </c>
      <c r="L202" s="234"/>
      <c r="M202" s="234"/>
      <c r="N202" s="235"/>
      <c r="O202" s="235"/>
      <c r="P202" s="235"/>
      <c r="Q202" s="235"/>
      <c r="R202" s="150"/>
      <c r="T202" s="151" t="s">
        <v>5</v>
      </c>
      <c r="U202" s="41" t="s">
        <v>43</v>
      </c>
      <c r="V202" s="152">
        <v>0</v>
      </c>
      <c r="W202" s="152">
        <f t="shared" si="45"/>
        <v>0</v>
      </c>
      <c r="X202" s="152">
        <v>0</v>
      </c>
      <c r="Y202" s="152">
        <f t="shared" si="46"/>
        <v>0</v>
      </c>
      <c r="Z202" s="152">
        <v>0</v>
      </c>
      <c r="AA202" s="153">
        <f t="shared" si="47"/>
        <v>0</v>
      </c>
      <c r="AR202" s="19" t="s">
        <v>235</v>
      </c>
      <c r="AT202" s="19" t="s">
        <v>207</v>
      </c>
      <c r="AU202" s="19" t="s">
        <v>91</v>
      </c>
      <c r="AY202" s="19" t="s">
        <v>206</v>
      </c>
      <c r="BE202" s="154">
        <f t="shared" si="48"/>
        <v>0</v>
      </c>
      <c r="BF202" s="154">
        <f t="shared" si="49"/>
        <v>0</v>
      </c>
      <c r="BG202" s="154">
        <f t="shared" si="50"/>
        <v>0</v>
      </c>
      <c r="BH202" s="154">
        <f t="shared" si="51"/>
        <v>0</v>
      </c>
      <c r="BI202" s="154">
        <f t="shared" si="52"/>
        <v>0</v>
      </c>
      <c r="BJ202" s="19" t="s">
        <v>87</v>
      </c>
      <c r="BK202" s="155">
        <f t="shared" si="53"/>
        <v>0</v>
      </c>
      <c r="BL202" s="19" t="s">
        <v>235</v>
      </c>
      <c r="BM202" s="19" t="s">
        <v>444</v>
      </c>
    </row>
    <row r="203" spans="2:65" s="10" customFormat="1" ht="22.35" customHeight="1" x14ac:dyDescent="0.3">
      <c r="B203" s="134"/>
      <c r="C203" s="135"/>
      <c r="D203" s="144" t="s">
        <v>466</v>
      </c>
      <c r="E203" s="144"/>
      <c r="F203" s="144"/>
      <c r="G203" s="144"/>
      <c r="H203" s="144"/>
      <c r="I203" s="144"/>
      <c r="J203" s="144"/>
      <c r="K203" s="144"/>
      <c r="L203" s="144"/>
      <c r="M203" s="144"/>
      <c r="N203" s="240"/>
      <c r="O203" s="239"/>
      <c r="P203" s="239"/>
      <c r="Q203" s="239"/>
      <c r="R203" s="137"/>
      <c r="T203" s="138"/>
      <c r="U203" s="135"/>
      <c r="V203" s="135"/>
      <c r="W203" s="139">
        <f>SUM(W204:W216)</f>
        <v>7.2662399999999998</v>
      </c>
      <c r="X203" s="135"/>
      <c r="Y203" s="139">
        <f>SUM(Y204:Y216)</f>
        <v>9.0319999999999998E-2</v>
      </c>
      <c r="Z203" s="135"/>
      <c r="AA203" s="140">
        <f>SUM(AA204:AA216)</f>
        <v>0</v>
      </c>
      <c r="AR203" s="141" t="s">
        <v>87</v>
      </c>
      <c r="AT203" s="142" t="s">
        <v>75</v>
      </c>
      <c r="AU203" s="142" t="s">
        <v>87</v>
      </c>
      <c r="AY203" s="141" t="s">
        <v>206</v>
      </c>
      <c r="BK203" s="143">
        <f>SUM(BK204:BK216)</f>
        <v>0</v>
      </c>
    </row>
    <row r="204" spans="2:65" s="1" customFormat="1" ht="38.25" customHeight="1" x14ac:dyDescent="0.3">
      <c r="B204" s="145"/>
      <c r="C204" s="146" t="s">
        <v>308</v>
      </c>
      <c r="D204" s="146" t="s">
        <v>207</v>
      </c>
      <c r="E204" s="147" t="s">
        <v>864</v>
      </c>
      <c r="F204" s="233" t="s">
        <v>865</v>
      </c>
      <c r="G204" s="233"/>
      <c r="H204" s="233"/>
      <c r="I204" s="233"/>
      <c r="J204" s="148" t="s">
        <v>217</v>
      </c>
      <c r="K204" s="149">
        <v>1.6</v>
      </c>
      <c r="L204" s="234"/>
      <c r="M204" s="234"/>
      <c r="N204" s="235"/>
      <c r="O204" s="235"/>
      <c r="P204" s="235"/>
      <c r="Q204" s="235"/>
      <c r="R204" s="150"/>
      <c r="T204" s="151" t="s">
        <v>5</v>
      </c>
      <c r="U204" s="41" t="s">
        <v>43</v>
      </c>
      <c r="V204" s="152">
        <v>0</v>
      </c>
      <c r="W204" s="152">
        <f t="shared" ref="W204:W216" si="54">V204*K204</f>
        <v>0</v>
      </c>
      <c r="X204" s="152">
        <v>0</v>
      </c>
      <c r="Y204" s="152">
        <f t="shared" ref="Y204:Y216" si="55">X204*K204</f>
        <v>0</v>
      </c>
      <c r="Z204" s="152">
        <v>0</v>
      </c>
      <c r="AA204" s="153">
        <f t="shared" ref="AA204:AA216" si="56">Z204*K204</f>
        <v>0</v>
      </c>
      <c r="AR204" s="19" t="s">
        <v>235</v>
      </c>
      <c r="AT204" s="19" t="s">
        <v>207</v>
      </c>
      <c r="AU204" s="19" t="s">
        <v>91</v>
      </c>
      <c r="AY204" s="19" t="s">
        <v>206</v>
      </c>
      <c r="BE204" s="154">
        <f t="shared" ref="BE204:BE216" si="57">IF(U204="základná",N204,0)</f>
        <v>0</v>
      </c>
      <c r="BF204" s="154">
        <f t="shared" ref="BF204:BF216" si="58">IF(U204="znížená",N204,0)</f>
        <v>0</v>
      </c>
      <c r="BG204" s="154">
        <f t="shared" ref="BG204:BG216" si="59">IF(U204="zákl. prenesená",N204,0)</f>
        <v>0</v>
      </c>
      <c r="BH204" s="154">
        <f t="shared" ref="BH204:BH216" si="60">IF(U204="zníž. prenesená",N204,0)</f>
        <v>0</v>
      </c>
      <c r="BI204" s="154">
        <f t="shared" ref="BI204:BI216" si="61">IF(U204="nulová",N204,0)</f>
        <v>0</v>
      </c>
      <c r="BJ204" s="19" t="s">
        <v>87</v>
      </c>
      <c r="BK204" s="155">
        <f t="shared" ref="BK204:BK216" si="62">ROUND(L204*K204,3)</f>
        <v>0</v>
      </c>
      <c r="BL204" s="19" t="s">
        <v>235</v>
      </c>
      <c r="BM204" s="19" t="s">
        <v>447</v>
      </c>
    </row>
    <row r="205" spans="2:65" s="1" customFormat="1" ht="38.25" customHeight="1" x14ac:dyDescent="0.3">
      <c r="B205" s="145"/>
      <c r="C205" s="156" t="s">
        <v>413</v>
      </c>
      <c r="D205" s="156" t="s">
        <v>214</v>
      </c>
      <c r="E205" s="157" t="s">
        <v>2143</v>
      </c>
      <c r="F205" s="236" t="s">
        <v>2144</v>
      </c>
      <c r="G205" s="236"/>
      <c r="H205" s="236"/>
      <c r="I205" s="236"/>
      <c r="J205" s="158" t="s">
        <v>217</v>
      </c>
      <c r="K205" s="159">
        <v>1.6</v>
      </c>
      <c r="L205" s="237"/>
      <c r="M205" s="237"/>
      <c r="N205" s="238"/>
      <c r="O205" s="235"/>
      <c r="P205" s="235"/>
      <c r="Q205" s="235"/>
      <c r="R205" s="150"/>
      <c r="T205" s="151" t="s">
        <v>5</v>
      </c>
      <c r="U205" s="41" t="s">
        <v>43</v>
      </c>
      <c r="V205" s="152">
        <v>0</v>
      </c>
      <c r="W205" s="152">
        <f t="shared" si="54"/>
        <v>0</v>
      </c>
      <c r="X205" s="152">
        <v>0</v>
      </c>
      <c r="Y205" s="152">
        <f t="shared" si="55"/>
        <v>0</v>
      </c>
      <c r="Z205" s="152">
        <v>0</v>
      </c>
      <c r="AA205" s="153">
        <f t="shared" si="56"/>
        <v>0</v>
      </c>
      <c r="AR205" s="19" t="s">
        <v>262</v>
      </c>
      <c r="AT205" s="19" t="s">
        <v>214</v>
      </c>
      <c r="AU205" s="19" t="s">
        <v>91</v>
      </c>
      <c r="AY205" s="19" t="s">
        <v>206</v>
      </c>
      <c r="BE205" s="154">
        <f t="shared" si="57"/>
        <v>0</v>
      </c>
      <c r="BF205" s="154">
        <f t="shared" si="58"/>
        <v>0</v>
      </c>
      <c r="BG205" s="154">
        <f t="shared" si="59"/>
        <v>0</v>
      </c>
      <c r="BH205" s="154">
        <f t="shared" si="60"/>
        <v>0</v>
      </c>
      <c r="BI205" s="154">
        <f t="shared" si="61"/>
        <v>0</v>
      </c>
      <c r="BJ205" s="19" t="s">
        <v>87</v>
      </c>
      <c r="BK205" s="155">
        <f t="shared" si="62"/>
        <v>0</v>
      </c>
      <c r="BL205" s="19" t="s">
        <v>235</v>
      </c>
      <c r="BM205" s="19" t="s">
        <v>451</v>
      </c>
    </row>
    <row r="206" spans="2:65" s="1" customFormat="1" ht="16.5" customHeight="1" x14ac:dyDescent="0.3">
      <c r="B206" s="145"/>
      <c r="C206" s="146" t="s">
        <v>330</v>
      </c>
      <c r="D206" s="146" t="s">
        <v>207</v>
      </c>
      <c r="E206" s="147" t="s">
        <v>2145</v>
      </c>
      <c r="F206" s="233" t="s">
        <v>2146</v>
      </c>
      <c r="G206" s="233"/>
      <c r="H206" s="233"/>
      <c r="I206" s="233"/>
      <c r="J206" s="148" t="s">
        <v>217</v>
      </c>
      <c r="K206" s="149">
        <v>1.3</v>
      </c>
      <c r="L206" s="234"/>
      <c r="M206" s="234"/>
      <c r="N206" s="235"/>
      <c r="O206" s="235"/>
      <c r="P206" s="235"/>
      <c r="Q206" s="235"/>
      <c r="R206" s="150"/>
      <c r="T206" s="151" t="s">
        <v>5</v>
      </c>
      <c r="U206" s="41" t="s">
        <v>43</v>
      </c>
      <c r="V206" s="152">
        <v>0</v>
      </c>
      <c r="W206" s="152">
        <f t="shared" si="54"/>
        <v>0</v>
      </c>
      <c r="X206" s="152">
        <v>0</v>
      </c>
      <c r="Y206" s="152">
        <f t="shared" si="55"/>
        <v>0</v>
      </c>
      <c r="Z206" s="152">
        <v>0</v>
      </c>
      <c r="AA206" s="153">
        <f t="shared" si="56"/>
        <v>0</v>
      </c>
      <c r="AR206" s="19" t="s">
        <v>235</v>
      </c>
      <c r="AT206" s="19" t="s">
        <v>207</v>
      </c>
      <c r="AU206" s="19" t="s">
        <v>91</v>
      </c>
      <c r="AY206" s="19" t="s">
        <v>206</v>
      </c>
      <c r="BE206" s="154">
        <f t="shared" si="57"/>
        <v>0</v>
      </c>
      <c r="BF206" s="154">
        <f t="shared" si="58"/>
        <v>0</v>
      </c>
      <c r="BG206" s="154">
        <f t="shared" si="59"/>
        <v>0</v>
      </c>
      <c r="BH206" s="154">
        <f t="shared" si="60"/>
        <v>0</v>
      </c>
      <c r="BI206" s="154">
        <f t="shared" si="61"/>
        <v>0</v>
      </c>
      <c r="BJ206" s="19" t="s">
        <v>87</v>
      </c>
      <c r="BK206" s="155">
        <f t="shared" si="62"/>
        <v>0</v>
      </c>
      <c r="BL206" s="19" t="s">
        <v>235</v>
      </c>
      <c r="BM206" s="19" t="s">
        <v>454</v>
      </c>
    </row>
    <row r="207" spans="2:65" s="1" customFormat="1" ht="25.5" customHeight="1" x14ac:dyDescent="0.3">
      <c r="B207" s="145"/>
      <c r="C207" s="156" t="s">
        <v>420</v>
      </c>
      <c r="D207" s="156" t="s">
        <v>214</v>
      </c>
      <c r="E207" s="157" t="s">
        <v>2147</v>
      </c>
      <c r="F207" s="236" t="s">
        <v>2148</v>
      </c>
      <c r="G207" s="236"/>
      <c r="H207" s="236"/>
      <c r="I207" s="236"/>
      <c r="J207" s="158" t="s">
        <v>217</v>
      </c>
      <c r="K207" s="159">
        <v>1.3</v>
      </c>
      <c r="L207" s="237"/>
      <c r="M207" s="237"/>
      <c r="N207" s="238"/>
      <c r="O207" s="235"/>
      <c r="P207" s="235"/>
      <c r="Q207" s="235"/>
      <c r="R207" s="150"/>
      <c r="T207" s="151" t="s">
        <v>5</v>
      </c>
      <c r="U207" s="41" t="s">
        <v>43</v>
      </c>
      <c r="V207" s="152">
        <v>0</v>
      </c>
      <c r="W207" s="152">
        <f t="shared" si="54"/>
        <v>0</v>
      </c>
      <c r="X207" s="152">
        <v>0</v>
      </c>
      <c r="Y207" s="152">
        <f t="shared" si="55"/>
        <v>0</v>
      </c>
      <c r="Z207" s="152">
        <v>0</v>
      </c>
      <c r="AA207" s="153">
        <f t="shared" si="56"/>
        <v>0</v>
      </c>
      <c r="AR207" s="19" t="s">
        <v>262</v>
      </c>
      <c r="AT207" s="19" t="s">
        <v>214</v>
      </c>
      <c r="AU207" s="19" t="s">
        <v>91</v>
      </c>
      <c r="AY207" s="19" t="s">
        <v>206</v>
      </c>
      <c r="BE207" s="154">
        <f t="shared" si="57"/>
        <v>0</v>
      </c>
      <c r="BF207" s="154">
        <f t="shared" si="58"/>
        <v>0</v>
      </c>
      <c r="BG207" s="154">
        <f t="shared" si="59"/>
        <v>0</v>
      </c>
      <c r="BH207" s="154">
        <f t="shared" si="60"/>
        <v>0</v>
      </c>
      <c r="BI207" s="154">
        <f t="shared" si="61"/>
        <v>0</v>
      </c>
      <c r="BJ207" s="19" t="s">
        <v>87</v>
      </c>
      <c r="BK207" s="155">
        <f t="shared" si="62"/>
        <v>0</v>
      </c>
      <c r="BL207" s="19" t="s">
        <v>235</v>
      </c>
      <c r="BM207" s="19" t="s">
        <v>458</v>
      </c>
    </row>
    <row r="208" spans="2:65" s="1" customFormat="1" ht="38.25" customHeight="1" x14ac:dyDescent="0.3">
      <c r="B208" s="145"/>
      <c r="C208" s="146" t="s">
        <v>333</v>
      </c>
      <c r="D208" s="146" t="s">
        <v>207</v>
      </c>
      <c r="E208" s="147" t="s">
        <v>2149</v>
      </c>
      <c r="F208" s="233" t="s">
        <v>2150</v>
      </c>
      <c r="G208" s="233"/>
      <c r="H208" s="233"/>
      <c r="I208" s="233"/>
      <c r="J208" s="148" t="s">
        <v>950</v>
      </c>
      <c r="K208" s="149">
        <v>2768.748</v>
      </c>
      <c r="L208" s="234"/>
      <c r="M208" s="234"/>
      <c r="N208" s="235"/>
      <c r="O208" s="235"/>
      <c r="P208" s="235"/>
      <c r="Q208" s="235"/>
      <c r="R208" s="150"/>
      <c r="T208" s="151" t="s">
        <v>5</v>
      </c>
      <c r="U208" s="41" t="s">
        <v>43</v>
      </c>
      <c r="V208" s="152">
        <v>0</v>
      </c>
      <c r="W208" s="152">
        <f t="shared" si="54"/>
        <v>0</v>
      </c>
      <c r="X208" s="152">
        <v>0</v>
      </c>
      <c r="Y208" s="152">
        <f t="shared" si="55"/>
        <v>0</v>
      </c>
      <c r="Z208" s="152">
        <v>0</v>
      </c>
      <c r="AA208" s="153">
        <f t="shared" si="56"/>
        <v>0</v>
      </c>
      <c r="AR208" s="19" t="s">
        <v>235</v>
      </c>
      <c r="AT208" s="19" t="s">
        <v>207</v>
      </c>
      <c r="AU208" s="19" t="s">
        <v>91</v>
      </c>
      <c r="AY208" s="19" t="s">
        <v>206</v>
      </c>
      <c r="BE208" s="154">
        <f t="shared" si="57"/>
        <v>0</v>
      </c>
      <c r="BF208" s="154">
        <f t="shared" si="58"/>
        <v>0</v>
      </c>
      <c r="BG208" s="154">
        <f t="shared" si="59"/>
        <v>0</v>
      </c>
      <c r="BH208" s="154">
        <f t="shared" si="60"/>
        <v>0</v>
      </c>
      <c r="BI208" s="154">
        <f t="shared" si="61"/>
        <v>0</v>
      </c>
      <c r="BJ208" s="19" t="s">
        <v>87</v>
      </c>
      <c r="BK208" s="155">
        <f t="shared" si="62"/>
        <v>0</v>
      </c>
      <c r="BL208" s="19" t="s">
        <v>235</v>
      </c>
      <c r="BM208" s="19" t="s">
        <v>461</v>
      </c>
    </row>
    <row r="209" spans="2:65" s="1" customFormat="1" ht="25.5" customHeight="1" x14ac:dyDescent="0.3">
      <c r="B209" s="145"/>
      <c r="C209" s="156" t="s">
        <v>427</v>
      </c>
      <c r="D209" s="156" t="s">
        <v>214</v>
      </c>
      <c r="E209" s="157" t="s">
        <v>2151</v>
      </c>
      <c r="F209" s="236" t="s">
        <v>2152</v>
      </c>
      <c r="G209" s="236"/>
      <c r="H209" s="236"/>
      <c r="I209" s="236"/>
      <c r="J209" s="158" t="s">
        <v>329</v>
      </c>
      <c r="K209" s="159">
        <v>0.47099999999999997</v>
      </c>
      <c r="L209" s="237"/>
      <c r="M209" s="237"/>
      <c r="N209" s="238"/>
      <c r="O209" s="235"/>
      <c r="P209" s="235"/>
      <c r="Q209" s="235"/>
      <c r="R209" s="150"/>
      <c r="T209" s="151" t="s">
        <v>5</v>
      </c>
      <c r="U209" s="41" t="s">
        <v>43</v>
      </c>
      <c r="V209" s="152">
        <v>0</v>
      </c>
      <c r="W209" s="152">
        <f t="shared" si="54"/>
        <v>0</v>
      </c>
      <c r="X209" s="152">
        <v>0</v>
      </c>
      <c r="Y209" s="152">
        <f t="shared" si="55"/>
        <v>0</v>
      </c>
      <c r="Z209" s="152">
        <v>0</v>
      </c>
      <c r="AA209" s="153">
        <f t="shared" si="56"/>
        <v>0</v>
      </c>
      <c r="AR209" s="19" t="s">
        <v>262</v>
      </c>
      <c r="AT209" s="19" t="s">
        <v>214</v>
      </c>
      <c r="AU209" s="19" t="s">
        <v>91</v>
      </c>
      <c r="AY209" s="19" t="s">
        <v>206</v>
      </c>
      <c r="BE209" s="154">
        <f t="shared" si="57"/>
        <v>0</v>
      </c>
      <c r="BF209" s="154">
        <f t="shared" si="58"/>
        <v>0</v>
      </c>
      <c r="BG209" s="154">
        <f t="shared" si="59"/>
        <v>0</v>
      </c>
      <c r="BH209" s="154">
        <f t="shared" si="60"/>
        <v>0</v>
      </c>
      <c r="BI209" s="154">
        <f t="shared" si="61"/>
        <v>0</v>
      </c>
      <c r="BJ209" s="19" t="s">
        <v>87</v>
      </c>
      <c r="BK209" s="155">
        <f t="shared" si="62"/>
        <v>0</v>
      </c>
      <c r="BL209" s="19" t="s">
        <v>235</v>
      </c>
      <c r="BM209" s="19" t="s">
        <v>628</v>
      </c>
    </row>
    <row r="210" spans="2:65" s="1" customFormat="1" ht="25.5" customHeight="1" x14ac:dyDescent="0.3">
      <c r="B210" s="145"/>
      <c r="C210" s="156" t="s">
        <v>337</v>
      </c>
      <c r="D210" s="156" t="s">
        <v>214</v>
      </c>
      <c r="E210" s="157" t="s">
        <v>2153</v>
      </c>
      <c r="F210" s="236" t="s">
        <v>2154</v>
      </c>
      <c r="G210" s="236"/>
      <c r="H210" s="236"/>
      <c r="I210" s="236"/>
      <c r="J210" s="158" t="s">
        <v>329</v>
      </c>
      <c r="K210" s="159">
        <v>0.65900000000000003</v>
      </c>
      <c r="L210" s="237"/>
      <c r="M210" s="237"/>
      <c r="N210" s="238"/>
      <c r="O210" s="235"/>
      <c r="P210" s="235"/>
      <c r="Q210" s="235"/>
      <c r="R210" s="150"/>
      <c r="T210" s="151" t="s">
        <v>5</v>
      </c>
      <c r="U210" s="41" t="s">
        <v>43</v>
      </c>
      <c r="V210" s="152">
        <v>0</v>
      </c>
      <c r="W210" s="152">
        <f t="shared" si="54"/>
        <v>0</v>
      </c>
      <c r="X210" s="152">
        <v>0</v>
      </c>
      <c r="Y210" s="152">
        <f t="shared" si="55"/>
        <v>0</v>
      </c>
      <c r="Z210" s="152">
        <v>0</v>
      </c>
      <c r="AA210" s="153">
        <f t="shared" si="56"/>
        <v>0</v>
      </c>
      <c r="AR210" s="19" t="s">
        <v>262</v>
      </c>
      <c r="AT210" s="19" t="s">
        <v>214</v>
      </c>
      <c r="AU210" s="19" t="s">
        <v>91</v>
      </c>
      <c r="AY210" s="19" t="s">
        <v>206</v>
      </c>
      <c r="BE210" s="154">
        <f t="shared" si="57"/>
        <v>0</v>
      </c>
      <c r="BF210" s="154">
        <f t="shared" si="58"/>
        <v>0</v>
      </c>
      <c r="BG210" s="154">
        <f t="shared" si="59"/>
        <v>0</v>
      </c>
      <c r="BH210" s="154">
        <f t="shared" si="60"/>
        <v>0</v>
      </c>
      <c r="BI210" s="154">
        <f t="shared" si="61"/>
        <v>0</v>
      </c>
      <c r="BJ210" s="19" t="s">
        <v>87</v>
      </c>
      <c r="BK210" s="155">
        <f t="shared" si="62"/>
        <v>0</v>
      </c>
      <c r="BL210" s="19" t="s">
        <v>235</v>
      </c>
      <c r="BM210" s="19" t="s">
        <v>632</v>
      </c>
    </row>
    <row r="211" spans="2:65" s="1" customFormat="1" ht="25.5" customHeight="1" x14ac:dyDescent="0.3">
      <c r="B211" s="145"/>
      <c r="C211" s="156" t="s">
        <v>434</v>
      </c>
      <c r="D211" s="156" t="s">
        <v>214</v>
      </c>
      <c r="E211" s="157" t="s">
        <v>2155</v>
      </c>
      <c r="F211" s="236" t="s">
        <v>2156</v>
      </c>
      <c r="G211" s="236"/>
      <c r="H211" s="236"/>
      <c r="I211" s="236"/>
      <c r="J211" s="158" t="s">
        <v>329</v>
      </c>
      <c r="K211" s="159">
        <v>1.046</v>
      </c>
      <c r="L211" s="237"/>
      <c r="M211" s="237"/>
      <c r="N211" s="238"/>
      <c r="O211" s="235"/>
      <c r="P211" s="235"/>
      <c r="Q211" s="235"/>
      <c r="R211" s="150"/>
      <c r="T211" s="151" t="s">
        <v>5</v>
      </c>
      <c r="U211" s="41" t="s">
        <v>43</v>
      </c>
      <c r="V211" s="152">
        <v>0</v>
      </c>
      <c r="W211" s="152">
        <f t="shared" si="54"/>
        <v>0</v>
      </c>
      <c r="X211" s="152">
        <v>0</v>
      </c>
      <c r="Y211" s="152">
        <f t="shared" si="55"/>
        <v>0</v>
      </c>
      <c r="Z211" s="152">
        <v>0</v>
      </c>
      <c r="AA211" s="153">
        <f t="shared" si="56"/>
        <v>0</v>
      </c>
      <c r="AR211" s="19" t="s">
        <v>262</v>
      </c>
      <c r="AT211" s="19" t="s">
        <v>214</v>
      </c>
      <c r="AU211" s="19" t="s">
        <v>91</v>
      </c>
      <c r="AY211" s="19" t="s">
        <v>206</v>
      </c>
      <c r="BE211" s="154">
        <f t="shared" si="57"/>
        <v>0</v>
      </c>
      <c r="BF211" s="154">
        <f t="shared" si="58"/>
        <v>0</v>
      </c>
      <c r="BG211" s="154">
        <f t="shared" si="59"/>
        <v>0</v>
      </c>
      <c r="BH211" s="154">
        <f t="shared" si="60"/>
        <v>0</v>
      </c>
      <c r="BI211" s="154">
        <f t="shared" si="61"/>
        <v>0</v>
      </c>
      <c r="BJ211" s="19" t="s">
        <v>87</v>
      </c>
      <c r="BK211" s="155">
        <f t="shared" si="62"/>
        <v>0</v>
      </c>
      <c r="BL211" s="19" t="s">
        <v>235</v>
      </c>
      <c r="BM211" s="19" t="s">
        <v>635</v>
      </c>
    </row>
    <row r="212" spans="2:65" s="1" customFormat="1" ht="25.5" customHeight="1" x14ac:dyDescent="0.3">
      <c r="B212" s="145"/>
      <c r="C212" s="156" t="s">
        <v>340</v>
      </c>
      <c r="D212" s="156" t="s">
        <v>214</v>
      </c>
      <c r="E212" s="157" t="s">
        <v>2157</v>
      </c>
      <c r="F212" s="236" t="s">
        <v>2158</v>
      </c>
      <c r="G212" s="236"/>
      <c r="H212" s="236"/>
      <c r="I212" s="236"/>
      <c r="J212" s="158" t="s">
        <v>329</v>
      </c>
      <c r="K212" s="159">
        <v>0.51</v>
      </c>
      <c r="L212" s="237"/>
      <c r="M212" s="237"/>
      <c r="N212" s="238"/>
      <c r="O212" s="235"/>
      <c r="P212" s="235"/>
      <c r="Q212" s="235"/>
      <c r="R212" s="150"/>
      <c r="T212" s="151" t="s">
        <v>5</v>
      </c>
      <c r="U212" s="41" t="s">
        <v>43</v>
      </c>
      <c r="V212" s="152">
        <v>0</v>
      </c>
      <c r="W212" s="152">
        <f t="shared" si="54"/>
        <v>0</v>
      </c>
      <c r="X212" s="152">
        <v>0</v>
      </c>
      <c r="Y212" s="152">
        <f t="shared" si="55"/>
        <v>0</v>
      </c>
      <c r="Z212" s="152">
        <v>0</v>
      </c>
      <c r="AA212" s="153">
        <f t="shared" si="56"/>
        <v>0</v>
      </c>
      <c r="AR212" s="19" t="s">
        <v>262</v>
      </c>
      <c r="AT212" s="19" t="s">
        <v>214</v>
      </c>
      <c r="AU212" s="19" t="s">
        <v>91</v>
      </c>
      <c r="AY212" s="19" t="s">
        <v>206</v>
      </c>
      <c r="BE212" s="154">
        <f t="shared" si="57"/>
        <v>0</v>
      </c>
      <c r="BF212" s="154">
        <f t="shared" si="58"/>
        <v>0</v>
      </c>
      <c r="BG212" s="154">
        <f t="shared" si="59"/>
        <v>0</v>
      </c>
      <c r="BH212" s="154">
        <f t="shared" si="60"/>
        <v>0</v>
      </c>
      <c r="BI212" s="154">
        <f t="shared" si="61"/>
        <v>0</v>
      </c>
      <c r="BJ212" s="19" t="s">
        <v>87</v>
      </c>
      <c r="BK212" s="155">
        <f t="shared" si="62"/>
        <v>0</v>
      </c>
      <c r="BL212" s="19" t="s">
        <v>235</v>
      </c>
      <c r="BM212" s="19" t="s">
        <v>568</v>
      </c>
    </row>
    <row r="213" spans="2:65" s="1" customFormat="1" ht="38.25" customHeight="1" x14ac:dyDescent="0.3">
      <c r="B213" s="145"/>
      <c r="C213" s="156" t="s">
        <v>441</v>
      </c>
      <c r="D213" s="156" t="s">
        <v>214</v>
      </c>
      <c r="E213" s="157" t="s">
        <v>2159</v>
      </c>
      <c r="F213" s="236" t="s">
        <v>2160</v>
      </c>
      <c r="G213" s="236"/>
      <c r="H213" s="236"/>
      <c r="I213" s="236"/>
      <c r="J213" s="158" t="s">
        <v>329</v>
      </c>
      <c r="K213" s="159">
        <v>8.3000000000000004E-2</v>
      </c>
      <c r="L213" s="237"/>
      <c r="M213" s="237"/>
      <c r="N213" s="238"/>
      <c r="O213" s="235"/>
      <c r="P213" s="235"/>
      <c r="Q213" s="235"/>
      <c r="R213" s="150"/>
      <c r="T213" s="151" t="s">
        <v>5</v>
      </c>
      <c r="U213" s="41" t="s">
        <v>43</v>
      </c>
      <c r="V213" s="152">
        <v>0</v>
      </c>
      <c r="W213" s="152">
        <f t="shared" si="54"/>
        <v>0</v>
      </c>
      <c r="X213" s="152">
        <v>0</v>
      </c>
      <c r="Y213" s="152">
        <f t="shared" si="55"/>
        <v>0</v>
      </c>
      <c r="Z213" s="152">
        <v>0</v>
      </c>
      <c r="AA213" s="153">
        <f t="shared" si="56"/>
        <v>0</v>
      </c>
      <c r="AR213" s="19" t="s">
        <v>262</v>
      </c>
      <c r="AT213" s="19" t="s">
        <v>214</v>
      </c>
      <c r="AU213" s="19" t="s">
        <v>91</v>
      </c>
      <c r="AY213" s="19" t="s">
        <v>206</v>
      </c>
      <c r="BE213" s="154">
        <f t="shared" si="57"/>
        <v>0</v>
      </c>
      <c r="BF213" s="154">
        <f t="shared" si="58"/>
        <v>0</v>
      </c>
      <c r="BG213" s="154">
        <f t="shared" si="59"/>
        <v>0</v>
      </c>
      <c r="BH213" s="154">
        <f t="shared" si="60"/>
        <v>0</v>
      </c>
      <c r="BI213" s="154">
        <f t="shared" si="61"/>
        <v>0</v>
      </c>
      <c r="BJ213" s="19" t="s">
        <v>87</v>
      </c>
      <c r="BK213" s="155">
        <f t="shared" si="62"/>
        <v>0</v>
      </c>
      <c r="BL213" s="19" t="s">
        <v>235</v>
      </c>
      <c r="BM213" s="19" t="s">
        <v>866</v>
      </c>
    </row>
    <row r="214" spans="2:65" s="1" customFormat="1" ht="38.25" customHeight="1" x14ac:dyDescent="0.3">
      <c r="B214" s="145"/>
      <c r="C214" s="146" t="s">
        <v>344</v>
      </c>
      <c r="D214" s="146" t="s">
        <v>207</v>
      </c>
      <c r="E214" s="147" t="s">
        <v>2161</v>
      </c>
      <c r="F214" s="233" t="s">
        <v>2162</v>
      </c>
      <c r="G214" s="233"/>
      <c r="H214" s="233"/>
      <c r="I214" s="233"/>
      <c r="J214" s="148" t="s">
        <v>950</v>
      </c>
      <c r="K214" s="149">
        <v>86.4</v>
      </c>
      <c r="L214" s="234"/>
      <c r="M214" s="234"/>
      <c r="N214" s="235"/>
      <c r="O214" s="235"/>
      <c r="P214" s="235"/>
      <c r="Q214" s="235"/>
      <c r="R214" s="150"/>
      <c r="T214" s="151" t="s">
        <v>5</v>
      </c>
      <c r="U214" s="41" t="s">
        <v>43</v>
      </c>
      <c r="V214" s="152">
        <v>8.4099999999999994E-2</v>
      </c>
      <c r="W214" s="152">
        <f t="shared" si="54"/>
        <v>7.2662399999999998</v>
      </c>
      <c r="X214" s="152">
        <v>5.0000000000000002E-5</v>
      </c>
      <c r="Y214" s="152">
        <f t="shared" si="55"/>
        <v>4.3200000000000009E-3</v>
      </c>
      <c r="Z214" s="152">
        <v>0</v>
      </c>
      <c r="AA214" s="153">
        <f t="shared" si="56"/>
        <v>0</v>
      </c>
      <c r="AR214" s="19" t="s">
        <v>235</v>
      </c>
      <c r="AT214" s="19" t="s">
        <v>207</v>
      </c>
      <c r="AU214" s="19" t="s">
        <v>91</v>
      </c>
      <c r="AY214" s="19" t="s">
        <v>206</v>
      </c>
      <c r="BE214" s="154">
        <f t="shared" si="57"/>
        <v>0</v>
      </c>
      <c r="BF214" s="154">
        <f t="shared" si="58"/>
        <v>0</v>
      </c>
      <c r="BG214" s="154">
        <f t="shared" si="59"/>
        <v>0</v>
      </c>
      <c r="BH214" s="154">
        <f t="shared" si="60"/>
        <v>0</v>
      </c>
      <c r="BI214" s="154">
        <f t="shared" si="61"/>
        <v>0</v>
      </c>
      <c r="BJ214" s="19" t="s">
        <v>87</v>
      </c>
      <c r="BK214" s="155">
        <f t="shared" si="62"/>
        <v>0</v>
      </c>
      <c r="BL214" s="19" t="s">
        <v>235</v>
      </c>
      <c r="BM214" s="19" t="s">
        <v>2163</v>
      </c>
    </row>
    <row r="215" spans="2:65" s="1" customFormat="1" ht="25.5" customHeight="1" x14ac:dyDescent="0.3">
      <c r="B215" s="145"/>
      <c r="C215" s="156" t="s">
        <v>448</v>
      </c>
      <c r="D215" s="156" t="s">
        <v>214</v>
      </c>
      <c r="E215" s="157" t="s">
        <v>2164</v>
      </c>
      <c r="F215" s="236" t="s">
        <v>2165</v>
      </c>
      <c r="G215" s="236"/>
      <c r="H215" s="236"/>
      <c r="I215" s="236"/>
      <c r="J215" s="158" t="s">
        <v>329</v>
      </c>
      <c r="K215" s="159">
        <v>8.5999999999999993E-2</v>
      </c>
      <c r="L215" s="237"/>
      <c r="M215" s="237"/>
      <c r="N215" s="238"/>
      <c r="O215" s="235"/>
      <c r="P215" s="235"/>
      <c r="Q215" s="235"/>
      <c r="R215" s="150"/>
      <c r="T215" s="151" t="s">
        <v>5</v>
      </c>
      <c r="U215" s="41" t="s">
        <v>43</v>
      </c>
      <c r="V215" s="152">
        <v>0</v>
      </c>
      <c r="W215" s="152">
        <f t="shared" si="54"/>
        <v>0</v>
      </c>
      <c r="X215" s="152">
        <v>1</v>
      </c>
      <c r="Y215" s="152">
        <f t="shared" si="55"/>
        <v>8.5999999999999993E-2</v>
      </c>
      <c r="Z215" s="152">
        <v>0</v>
      </c>
      <c r="AA215" s="153">
        <f t="shared" si="56"/>
        <v>0</v>
      </c>
      <c r="AR215" s="19" t="s">
        <v>218</v>
      </c>
      <c r="AT215" s="19" t="s">
        <v>214</v>
      </c>
      <c r="AU215" s="19" t="s">
        <v>91</v>
      </c>
      <c r="AY215" s="19" t="s">
        <v>206</v>
      </c>
      <c r="BE215" s="154">
        <f t="shared" si="57"/>
        <v>0</v>
      </c>
      <c r="BF215" s="154">
        <f t="shared" si="58"/>
        <v>0</v>
      </c>
      <c r="BG215" s="154">
        <f t="shared" si="59"/>
        <v>0</v>
      </c>
      <c r="BH215" s="154">
        <f t="shared" si="60"/>
        <v>0</v>
      </c>
      <c r="BI215" s="154">
        <f t="shared" si="61"/>
        <v>0</v>
      </c>
      <c r="BJ215" s="19" t="s">
        <v>87</v>
      </c>
      <c r="BK215" s="155">
        <f t="shared" si="62"/>
        <v>0</v>
      </c>
      <c r="BL215" s="19" t="s">
        <v>96</v>
      </c>
      <c r="BM215" s="19" t="s">
        <v>2166</v>
      </c>
    </row>
    <row r="216" spans="2:65" s="1" customFormat="1" ht="38.25" customHeight="1" x14ac:dyDescent="0.3">
      <c r="B216" s="145"/>
      <c r="C216" s="146" t="s">
        <v>347</v>
      </c>
      <c r="D216" s="146" t="s">
        <v>207</v>
      </c>
      <c r="E216" s="147" t="s">
        <v>2167</v>
      </c>
      <c r="F216" s="233" t="s">
        <v>2168</v>
      </c>
      <c r="G216" s="233"/>
      <c r="H216" s="233"/>
      <c r="I216" s="233"/>
      <c r="J216" s="148" t="s">
        <v>329</v>
      </c>
      <c r="K216" s="149">
        <v>2.7919999999999998</v>
      </c>
      <c r="L216" s="234"/>
      <c r="M216" s="234"/>
      <c r="N216" s="235"/>
      <c r="O216" s="235"/>
      <c r="P216" s="235"/>
      <c r="Q216" s="235"/>
      <c r="R216" s="150"/>
      <c r="T216" s="151" t="s">
        <v>5</v>
      </c>
      <c r="U216" s="41" t="s">
        <v>43</v>
      </c>
      <c r="V216" s="152">
        <v>0</v>
      </c>
      <c r="W216" s="152">
        <f t="shared" si="54"/>
        <v>0</v>
      </c>
      <c r="X216" s="152">
        <v>0</v>
      </c>
      <c r="Y216" s="152">
        <f t="shared" si="55"/>
        <v>0</v>
      </c>
      <c r="Z216" s="152">
        <v>0</v>
      </c>
      <c r="AA216" s="153">
        <f t="shared" si="56"/>
        <v>0</v>
      </c>
      <c r="AR216" s="19" t="s">
        <v>235</v>
      </c>
      <c r="AT216" s="19" t="s">
        <v>207</v>
      </c>
      <c r="AU216" s="19" t="s">
        <v>91</v>
      </c>
      <c r="AY216" s="19" t="s">
        <v>206</v>
      </c>
      <c r="BE216" s="154">
        <f t="shared" si="57"/>
        <v>0</v>
      </c>
      <c r="BF216" s="154">
        <f t="shared" si="58"/>
        <v>0</v>
      </c>
      <c r="BG216" s="154">
        <f t="shared" si="59"/>
        <v>0</v>
      </c>
      <c r="BH216" s="154">
        <f t="shared" si="60"/>
        <v>0</v>
      </c>
      <c r="BI216" s="154">
        <f t="shared" si="61"/>
        <v>0</v>
      </c>
      <c r="BJ216" s="19" t="s">
        <v>87</v>
      </c>
      <c r="BK216" s="155">
        <f t="shared" si="62"/>
        <v>0</v>
      </c>
      <c r="BL216" s="19" t="s">
        <v>235</v>
      </c>
      <c r="BM216" s="19" t="s">
        <v>575</v>
      </c>
    </row>
    <row r="217" spans="2:65" s="10" customFormat="1" ht="22.35" customHeight="1" x14ac:dyDescent="0.3">
      <c r="B217" s="134"/>
      <c r="C217" s="135"/>
      <c r="D217" s="144" t="s">
        <v>717</v>
      </c>
      <c r="E217" s="144"/>
      <c r="F217" s="144"/>
      <c r="G217" s="144"/>
      <c r="H217" s="144"/>
      <c r="I217" s="144"/>
      <c r="J217" s="144"/>
      <c r="K217" s="144"/>
      <c r="L217" s="144"/>
      <c r="M217" s="144"/>
      <c r="N217" s="240"/>
      <c r="O217" s="239"/>
      <c r="P217" s="239"/>
      <c r="Q217" s="239"/>
      <c r="R217" s="137"/>
      <c r="T217" s="138"/>
      <c r="U217" s="135"/>
      <c r="V217" s="135"/>
      <c r="W217" s="139">
        <f>W218</f>
        <v>0</v>
      </c>
      <c r="X217" s="135"/>
      <c r="Y217" s="139">
        <f>Y218</f>
        <v>0</v>
      </c>
      <c r="Z217" s="135"/>
      <c r="AA217" s="140">
        <f>AA218</f>
        <v>0</v>
      </c>
      <c r="AR217" s="141" t="s">
        <v>87</v>
      </c>
      <c r="AT217" s="142" t="s">
        <v>75</v>
      </c>
      <c r="AU217" s="142" t="s">
        <v>87</v>
      </c>
      <c r="AY217" s="141" t="s">
        <v>206</v>
      </c>
      <c r="BK217" s="143">
        <f>BK218</f>
        <v>0</v>
      </c>
    </row>
    <row r="218" spans="2:65" s="1" customFormat="1" ht="38.25" customHeight="1" x14ac:dyDescent="0.3">
      <c r="B218" s="145"/>
      <c r="C218" s="146" t="s">
        <v>455</v>
      </c>
      <c r="D218" s="146" t="s">
        <v>207</v>
      </c>
      <c r="E218" s="147" t="s">
        <v>2169</v>
      </c>
      <c r="F218" s="233" t="s">
        <v>2170</v>
      </c>
      <c r="G218" s="233"/>
      <c r="H218" s="233"/>
      <c r="I218" s="233"/>
      <c r="J218" s="148" t="s">
        <v>210</v>
      </c>
      <c r="K218" s="149">
        <v>15.05</v>
      </c>
      <c r="L218" s="234"/>
      <c r="M218" s="234"/>
      <c r="N218" s="235"/>
      <c r="O218" s="235"/>
      <c r="P218" s="235"/>
      <c r="Q218" s="235"/>
      <c r="R218" s="150"/>
      <c r="T218" s="151" t="s">
        <v>5</v>
      </c>
      <c r="U218" s="41" t="s">
        <v>43</v>
      </c>
      <c r="V218" s="152">
        <v>0</v>
      </c>
      <c r="W218" s="152">
        <f>V218*K218</f>
        <v>0</v>
      </c>
      <c r="X218" s="152">
        <v>0</v>
      </c>
      <c r="Y218" s="152">
        <f>X218*K218</f>
        <v>0</v>
      </c>
      <c r="Z218" s="152">
        <v>0</v>
      </c>
      <c r="AA218" s="153">
        <f>Z218*K218</f>
        <v>0</v>
      </c>
      <c r="AR218" s="19" t="s">
        <v>235</v>
      </c>
      <c r="AT218" s="19" t="s">
        <v>207</v>
      </c>
      <c r="AU218" s="19" t="s">
        <v>91</v>
      </c>
      <c r="AY218" s="19" t="s">
        <v>206</v>
      </c>
      <c r="BE218" s="154">
        <f>IF(U218="základná",N218,0)</f>
        <v>0</v>
      </c>
      <c r="BF218" s="154">
        <f>IF(U218="znížená",N218,0)</f>
        <v>0</v>
      </c>
      <c r="BG218" s="154">
        <f>IF(U218="zákl. prenesená",N218,0)</f>
        <v>0</v>
      </c>
      <c r="BH218" s="154">
        <f>IF(U218="zníž. prenesená",N218,0)</f>
        <v>0</v>
      </c>
      <c r="BI218" s="154">
        <f>IF(U218="nulová",N218,0)</f>
        <v>0</v>
      </c>
      <c r="BJ218" s="19" t="s">
        <v>87</v>
      </c>
      <c r="BK218" s="155">
        <f>ROUND(L218*K218,3)</f>
        <v>0</v>
      </c>
      <c r="BL218" s="19" t="s">
        <v>235</v>
      </c>
      <c r="BM218" s="19" t="s">
        <v>639</v>
      </c>
    </row>
    <row r="219" spans="2:65" s="10" customFormat="1" ht="29.85" customHeight="1" x14ac:dyDescent="0.3">
      <c r="B219" s="134"/>
      <c r="C219" s="135"/>
      <c r="D219" s="144" t="s">
        <v>720</v>
      </c>
      <c r="E219" s="144"/>
      <c r="F219" s="144"/>
      <c r="G219" s="144"/>
      <c r="H219" s="144"/>
      <c r="I219" s="144"/>
      <c r="J219" s="144"/>
      <c r="K219" s="144"/>
      <c r="L219" s="144"/>
      <c r="M219" s="144"/>
      <c r="N219" s="251"/>
      <c r="O219" s="252"/>
      <c r="P219" s="252"/>
      <c r="Q219" s="252"/>
      <c r="R219" s="137"/>
      <c r="T219" s="138"/>
      <c r="U219" s="135"/>
      <c r="V219" s="135"/>
      <c r="W219" s="139">
        <f>W220+W236+W238+W247</f>
        <v>0</v>
      </c>
      <c r="X219" s="135"/>
      <c r="Y219" s="139">
        <f>Y220+Y236+Y238+Y247</f>
        <v>0</v>
      </c>
      <c r="Z219" s="135"/>
      <c r="AA219" s="140">
        <f>AA220+AA236+AA238+AA247</f>
        <v>0</v>
      </c>
      <c r="AR219" s="141" t="s">
        <v>87</v>
      </c>
      <c r="AT219" s="142" t="s">
        <v>75</v>
      </c>
      <c r="AU219" s="142" t="s">
        <v>83</v>
      </c>
      <c r="AY219" s="141" t="s">
        <v>206</v>
      </c>
      <c r="BK219" s="143">
        <f>BK220+BK236+BK238+BK247</f>
        <v>0</v>
      </c>
    </row>
    <row r="220" spans="2:65" s="10" customFormat="1" ht="14.85" customHeight="1" x14ac:dyDescent="0.3">
      <c r="B220" s="134"/>
      <c r="C220" s="135"/>
      <c r="D220" s="144" t="s">
        <v>721</v>
      </c>
      <c r="E220" s="144"/>
      <c r="F220" s="144"/>
      <c r="G220" s="144"/>
      <c r="H220" s="144"/>
      <c r="I220" s="144"/>
      <c r="J220" s="144"/>
      <c r="K220" s="144"/>
      <c r="L220" s="144"/>
      <c r="M220" s="144"/>
      <c r="N220" s="246"/>
      <c r="O220" s="247"/>
      <c r="P220" s="247"/>
      <c r="Q220" s="247"/>
      <c r="R220" s="137"/>
      <c r="T220" s="138"/>
      <c r="U220" s="135"/>
      <c r="V220" s="135"/>
      <c r="W220" s="139">
        <f>SUM(W221:W235)</f>
        <v>0</v>
      </c>
      <c r="X220" s="135"/>
      <c r="Y220" s="139">
        <f>SUM(Y221:Y235)</f>
        <v>0</v>
      </c>
      <c r="Z220" s="135"/>
      <c r="AA220" s="140">
        <f>SUM(AA221:AA235)</f>
        <v>0</v>
      </c>
      <c r="AR220" s="141" t="s">
        <v>87</v>
      </c>
      <c r="AT220" s="142" t="s">
        <v>75</v>
      </c>
      <c r="AU220" s="142" t="s">
        <v>87</v>
      </c>
      <c r="AY220" s="141" t="s">
        <v>206</v>
      </c>
      <c r="BK220" s="143">
        <f>SUM(BK221:BK235)</f>
        <v>0</v>
      </c>
    </row>
    <row r="221" spans="2:65" s="1" customFormat="1" ht="25.5" customHeight="1" x14ac:dyDescent="0.3">
      <c r="B221" s="145"/>
      <c r="C221" s="146" t="s">
        <v>351</v>
      </c>
      <c r="D221" s="146" t="s">
        <v>207</v>
      </c>
      <c r="E221" s="147" t="s">
        <v>2171</v>
      </c>
      <c r="F221" s="233" t="s">
        <v>2172</v>
      </c>
      <c r="G221" s="233"/>
      <c r="H221" s="233"/>
      <c r="I221" s="233"/>
      <c r="J221" s="148" t="s">
        <v>217</v>
      </c>
      <c r="K221" s="149">
        <v>175.46</v>
      </c>
      <c r="L221" s="234"/>
      <c r="M221" s="234"/>
      <c r="N221" s="235"/>
      <c r="O221" s="235"/>
      <c r="P221" s="235"/>
      <c r="Q221" s="235"/>
      <c r="R221" s="150"/>
      <c r="T221" s="151" t="s">
        <v>5</v>
      </c>
      <c r="U221" s="41" t="s">
        <v>43</v>
      </c>
      <c r="V221" s="152">
        <v>0</v>
      </c>
      <c r="W221" s="152">
        <f t="shared" ref="W221:W235" si="63">V221*K221</f>
        <v>0</v>
      </c>
      <c r="X221" s="152">
        <v>0</v>
      </c>
      <c r="Y221" s="152">
        <f t="shared" ref="Y221:Y235" si="64">X221*K221</f>
        <v>0</v>
      </c>
      <c r="Z221" s="152">
        <v>0</v>
      </c>
      <c r="AA221" s="153">
        <f t="shared" ref="AA221:AA235" si="65">Z221*K221</f>
        <v>0</v>
      </c>
      <c r="AR221" s="19" t="s">
        <v>235</v>
      </c>
      <c r="AT221" s="19" t="s">
        <v>207</v>
      </c>
      <c r="AU221" s="19" t="s">
        <v>91</v>
      </c>
      <c r="AY221" s="19" t="s">
        <v>206</v>
      </c>
      <c r="BE221" s="154">
        <f t="shared" ref="BE221:BE235" si="66">IF(U221="základná",N221,0)</f>
        <v>0</v>
      </c>
      <c r="BF221" s="154">
        <f t="shared" ref="BF221:BF235" si="67">IF(U221="znížená",N221,0)</f>
        <v>0</v>
      </c>
      <c r="BG221" s="154">
        <f t="shared" ref="BG221:BG235" si="68">IF(U221="zákl. prenesená",N221,0)</f>
        <v>0</v>
      </c>
      <c r="BH221" s="154">
        <f t="shared" ref="BH221:BH235" si="69">IF(U221="zníž. prenesená",N221,0)</f>
        <v>0</v>
      </c>
      <c r="BI221" s="154">
        <f t="shared" ref="BI221:BI235" si="70">IF(U221="nulová",N221,0)</f>
        <v>0</v>
      </c>
      <c r="BJ221" s="19" t="s">
        <v>87</v>
      </c>
      <c r="BK221" s="155">
        <f t="shared" ref="BK221:BK235" si="71">ROUND(L221*K221,3)</f>
        <v>0</v>
      </c>
      <c r="BL221" s="19" t="s">
        <v>235</v>
      </c>
      <c r="BM221" s="19" t="s">
        <v>642</v>
      </c>
    </row>
    <row r="222" spans="2:65" s="1" customFormat="1" ht="16.5" customHeight="1" x14ac:dyDescent="0.3">
      <c r="B222" s="145"/>
      <c r="C222" s="156" t="s">
        <v>629</v>
      </c>
      <c r="D222" s="156" t="s">
        <v>214</v>
      </c>
      <c r="E222" s="157" t="s">
        <v>2173</v>
      </c>
      <c r="F222" s="236" t="s">
        <v>2174</v>
      </c>
      <c r="G222" s="236"/>
      <c r="H222" s="236"/>
      <c r="I222" s="236"/>
      <c r="J222" s="158" t="s">
        <v>372</v>
      </c>
      <c r="K222" s="159">
        <v>477</v>
      </c>
      <c r="L222" s="237"/>
      <c r="M222" s="237"/>
      <c r="N222" s="238"/>
      <c r="O222" s="235"/>
      <c r="P222" s="235"/>
      <c r="Q222" s="235"/>
      <c r="R222" s="150"/>
      <c r="T222" s="151" t="s">
        <v>5</v>
      </c>
      <c r="U222" s="41" t="s">
        <v>43</v>
      </c>
      <c r="V222" s="152">
        <v>0</v>
      </c>
      <c r="W222" s="152">
        <f t="shared" si="63"/>
        <v>0</v>
      </c>
      <c r="X222" s="152">
        <v>0</v>
      </c>
      <c r="Y222" s="152">
        <f t="shared" si="64"/>
        <v>0</v>
      </c>
      <c r="Z222" s="152">
        <v>0</v>
      </c>
      <c r="AA222" s="153">
        <f t="shared" si="65"/>
        <v>0</v>
      </c>
      <c r="AR222" s="19" t="s">
        <v>262</v>
      </c>
      <c r="AT222" s="19" t="s">
        <v>214</v>
      </c>
      <c r="AU222" s="19" t="s">
        <v>91</v>
      </c>
      <c r="AY222" s="19" t="s">
        <v>206</v>
      </c>
      <c r="BE222" s="154">
        <f t="shared" si="66"/>
        <v>0</v>
      </c>
      <c r="BF222" s="154">
        <f t="shared" si="67"/>
        <v>0</v>
      </c>
      <c r="BG222" s="154">
        <f t="shared" si="68"/>
        <v>0</v>
      </c>
      <c r="BH222" s="154">
        <f t="shared" si="69"/>
        <v>0</v>
      </c>
      <c r="BI222" s="154">
        <f t="shared" si="70"/>
        <v>0</v>
      </c>
      <c r="BJ222" s="19" t="s">
        <v>87</v>
      </c>
      <c r="BK222" s="155">
        <f t="shared" si="71"/>
        <v>0</v>
      </c>
      <c r="BL222" s="19" t="s">
        <v>235</v>
      </c>
      <c r="BM222" s="19" t="s">
        <v>646</v>
      </c>
    </row>
    <row r="223" spans="2:65" s="1" customFormat="1" ht="25.5" customHeight="1" x14ac:dyDescent="0.3">
      <c r="B223" s="145"/>
      <c r="C223" s="146" t="s">
        <v>354</v>
      </c>
      <c r="D223" s="146" t="s">
        <v>207</v>
      </c>
      <c r="E223" s="147" t="s">
        <v>2175</v>
      </c>
      <c r="F223" s="233" t="s">
        <v>2176</v>
      </c>
      <c r="G223" s="233"/>
      <c r="H223" s="233"/>
      <c r="I223" s="233"/>
      <c r="J223" s="148" t="s">
        <v>217</v>
      </c>
      <c r="K223" s="149">
        <v>347.947</v>
      </c>
      <c r="L223" s="234"/>
      <c r="M223" s="234"/>
      <c r="N223" s="235"/>
      <c r="O223" s="235"/>
      <c r="P223" s="235"/>
      <c r="Q223" s="235"/>
      <c r="R223" s="150"/>
      <c r="T223" s="151" t="s">
        <v>5</v>
      </c>
      <c r="U223" s="41" t="s">
        <v>43</v>
      </c>
      <c r="V223" s="152">
        <v>0</v>
      </c>
      <c r="W223" s="152">
        <f t="shared" si="63"/>
        <v>0</v>
      </c>
      <c r="X223" s="152">
        <v>0</v>
      </c>
      <c r="Y223" s="152">
        <f t="shared" si="64"/>
        <v>0</v>
      </c>
      <c r="Z223" s="152">
        <v>0</v>
      </c>
      <c r="AA223" s="153">
        <f t="shared" si="65"/>
        <v>0</v>
      </c>
      <c r="AR223" s="19" t="s">
        <v>235</v>
      </c>
      <c r="AT223" s="19" t="s">
        <v>207</v>
      </c>
      <c r="AU223" s="19" t="s">
        <v>91</v>
      </c>
      <c r="AY223" s="19" t="s">
        <v>206</v>
      </c>
      <c r="BE223" s="154">
        <f t="shared" si="66"/>
        <v>0</v>
      </c>
      <c r="BF223" s="154">
        <f t="shared" si="67"/>
        <v>0</v>
      </c>
      <c r="BG223" s="154">
        <f t="shared" si="68"/>
        <v>0</v>
      </c>
      <c r="BH223" s="154">
        <f t="shared" si="69"/>
        <v>0</v>
      </c>
      <c r="BI223" s="154">
        <f t="shared" si="70"/>
        <v>0</v>
      </c>
      <c r="BJ223" s="19" t="s">
        <v>87</v>
      </c>
      <c r="BK223" s="155">
        <f t="shared" si="71"/>
        <v>0</v>
      </c>
      <c r="BL223" s="19" t="s">
        <v>235</v>
      </c>
      <c r="BM223" s="19" t="s">
        <v>880</v>
      </c>
    </row>
    <row r="224" spans="2:65" s="1" customFormat="1" ht="16.5" customHeight="1" x14ac:dyDescent="0.3">
      <c r="B224" s="145"/>
      <c r="C224" s="156" t="s">
        <v>636</v>
      </c>
      <c r="D224" s="156" t="s">
        <v>214</v>
      </c>
      <c r="E224" s="157" t="s">
        <v>2177</v>
      </c>
      <c r="F224" s="236" t="s">
        <v>2178</v>
      </c>
      <c r="G224" s="236"/>
      <c r="H224" s="236"/>
      <c r="I224" s="236"/>
      <c r="J224" s="158" t="s">
        <v>372</v>
      </c>
      <c r="K224" s="159">
        <v>630</v>
      </c>
      <c r="L224" s="237"/>
      <c r="M224" s="237"/>
      <c r="N224" s="238"/>
      <c r="O224" s="235"/>
      <c r="P224" s="235"/>
      <c r="Q224" s="235"/>
      <c r="R224" s="150"/>
      <c r="T224" s="151" t="s">
        <v>5</v>
      </c>
      <c r="U224" s="41" t="s">
        <v>43</v>
      </c>
      <c r="V224" s="152">
        <v>0</v>
      </c>
      <c r="W224" s="152">
        <f t="shared" si="63"/>
        <v>0</v>
      </c>
      <c r="X224" s="152">
        <v>0</v>
      </c>
      <c r="Y224" s="152">
        <f t="shared" si="64"/>
        <v>0</v>
      </c>
      <c r="Z224" s="152">
        <v>0</v>
      </c>
      <c r="AA224" s="153">
        <f t="shared" si="65"/>
        <v>0</v>
      </c>
      <c r="AR224" s="19" t="s">
        <v>262</v>
      </c>
      <c r="AT224" s="19" t="s">
        <v>214</v>
      </c>
      <c r="AU224" s="19" t="s">
        <v>91</v>
      </c>
      <c r="AY224" s="19" t="s">
        <v>206</v>
      </c>
      <c r="BE224" s="154">
        <f t="shared" si="66"/>
        <v>0</v>
      </c>
      <c r="BF224" s="154">
        <f t="shared" si="67"/>
        <v>0</v>
      </c>
      <c r="BG224" s="154">
        <f t="shared" si="68"/>
        <v>0</v>
      </c>
      <c r="BH224" s="154">
        <f t="shared" si="69"/>
        <v>0</v>
      </c>
      <c r="BI224" s="154">
        <f t="shared" si="70"/>
        <v>0</v>
      </c>
      <c r="BJ224" s="19" t="s">
        <v>87</v>
      </c>
      <c r="BK224" s="155">
        <f t="shared" si="71"/>
        <v>0</v>
      </c>
      <c r="BL224" s="19" t="s">
        <v>235</v>
      </c>
      <c r="BM224" s="19" t="s">
        <v>883</v>
      </c>
    </row>
    <row r="225" spans="2:65" s="1" customFormat="1" ht="38.25" customHeight="1" x14ac:dyDescent="0.3">
      <c r="B225" s="145"/>
      <c r="C225" s="146" t="s">
        <v>358</v>
      </c>
      <c r="D225" s="146" t="s">
        <v>207</v>
      </c>
      <c r="E225" s="147" t="s">
        <v>2179</v>
      </c>
      <c r="F225" s="233" t="s">
        <v>2180</v>
      </c>
      <c r="G225" s="233"/>
      <c r="H225" s="233"/>
      <c r="I225" s="233"/>
      <c r="J225" s="148" t="s">
        <v>210</v>
      </c>
      <c r="K225" s="149">
        <v>19</v>
      </c>
      <c r="L225" s="234"/>
      <c r="M225" s="234"/>
      <c r="N225" s="235"/>
      <c r="O225" s="235"/>
      <c r="P225" s="235"/>
      <c r="Q225" s="235"/>
      <c r="R225" s="150"/>
      <c r="T225" s="151" t="s">
        <v>5</v>
      </c>
      <c r="U225" s="41" t="s">
        <v>43</v>
      </c>
      <c r="V225" s="152">
        <v>0</v>
      </c>
      <c r="W225" s="152">
        <f t="shared" si="63"/>
        <v>0</v>
      </c>
      <c r="X225" s="152">
        <v>0</v>
      </c>
      <c r="Y225" s="152">
        <f t="shared" si="64"/>
        <v>0</v>
      </c>
      <c r="Z225" s="152">
        <v>0</v>
      </c>
      <c r="AA225" s="153">
        <f t="shared" si="65"/>
        <v>0</v>
      </c>
      <c r="AR225" s="19" t="s">
        <v>235</v>
      </c>
      <c r="AT225" s="19" t="s">
        <v>207</v>
      </c>
      <c r="AU225" s="19" t="s">
        <v>91</v>
      </c>
      <c r="AY225" s="19" t="s">
        <v>206</v>
      </c>
      <c r="BE225" s="154">
        <f t="shared" si="66"/>
        <v>0</v>
      </c>
      <c r="BF225" s="154">
        <f t="shared" si="67"/>
        <v>0</v>
      </c>
      <c r="BG225" s="154">
        <f t="shared" si="68"/>
        <v>0</v>
      </c>
      <c r="BH225" s="154">
        <f t="shared" si="69"/>
        <v>0</v>
      </c>
      <c r="BI225" s="154">
        <f t="shared" si="70"/>
        <v>0</v>
      </c>
      <c r="BJ225" s="19" t="s">
        <v>87</v>
      </c>
      <c r="BK225" s="155">
        <f t="shared" si="71"/>
        <v>0</v>
      </c>
      <c r="BL225" s="19" t="s">
        <v>235</v>
      </c>
      <c r="BM225" s="19" t="s">
        <v>887</v>
      </c>
    </row>
    <row r="226" spans="2:65" s="1" customFormat="1" ht="25.5" customHeight="1" x14ac:dyDescent="0.3">
      <c r="B226" s="145"/>
      <c r="C226" s="156" t="s">
        <v>643</v>
      </c>
      <c r="D226" s="156" t="s">
        <v>214</v>
      </c>
      <c r="E226" s="157" t="s">
        <v>2181</v>
      </c>
      <c r="F226" s="236" t="s">
        <v>2182</v>
      </c>
      <c r="G226" s="236"/>
      <c r="H226" s="236"/>
      <c r="I226" s="236"/>
      <c r="J226" s="158" t="s">
        <v>210</v>
      </c>
      <c r="K226" s="159">
        <v>19.38</v>
      </c>
      <c r="L226" s="237"/>
      <c r="M226" s="237"/>
      <c r="N226" s="238"/>
      <c r="O226" s="235"/>
      <c r="P226" s="235"/>
      <c r="Q226" s="235"/>
      <c r="R226" s="150"/>
      <c r="T226" s="151" t="s">
        <v>5</v>
      </c>
      <c r="U226" s="41" t="s">
        <v>43</v>
      </c>
      <c r="V226" s="152">
        <v>0</v>
      </c>
      <c r="W226" s="152">
        <f t="shared" si="63"/>
        <v>0</v>
      </c>
      <c r="X226" s="152">
        <v>0</v>
      </c>
      <c r="Y226" s="152">
        <f t="shared" si="64"/>
        <v>0</v>
      </c>
      <c r="Z226" s="152">
        <v>0</v>
      </c>
      <c r="AA226" s="153">
        <f t="shared" si="65"/>
        <v>0</v>
      </c>
      <c r="AR226" s="19" t="s">
        <v>262</v>
      </c>
      <c r="AT226" s="19" t="s">
        <v>214</v>
      </c>
      <c r="AU226" s="19" t="s">
        <v>91</v>
      </c>
      <c r="AY226" s="19" t="s">
        <v>206</v>
      </c>
      <c r="BE226" s="154">
        <f t="shared" si="66"/>
        <v>0</v>
      </c>
      <c r="BF226" s="154">
        <f t="shared" si="67"/>
        <v>0</v>
      </c>
      <c r="BG226" s="154">
        <f t="shared" si="68"/>
        <v>0</v>
      </c>
      <c r="BH226" s="154">
        <f t="shared" si="69"/>
        <v>0</v>
      </c>
      <c r="BI226" s="154">
        <f t="shared" si="70"/>
        <v>0</v>
      </c>
      <c r="BJ226" s="19" t="s">
        <v>87</v>
      </c>
      <c r="BK226" s="155">
        <f t="shared" si="71"/>
        <v>0</v>
      </c>
      <c r="BL226" s="19" t="s">
        <v>235</v>
      </c>
      <c r="BM226" s="19" t="s">
        <v>890</v>
      </c>
    </row>
    <row r="227" spans="2:65" s="1" customFormat="1" ht="38.25" customHeight="1" x14ac:dyDescent="0.3">
      <c r="B227" s="145"/>
      <c r="C227" s="146" t="s">
        <v>545</v>
      </c>
      <c r="D227" s="146" t="s">
        <v>207</v>
      </c>
      <c r="E227" s="147" t="s">
        <v>941</v>
      </c>
      <c r="F227" s="233" t="s">
        <v>2183</v>
      </c>
      <c r="G227" s="233"/>
      <c r="H227" s="233"/>
      <c r="I227" s="233"/>
      <c r="J227" s="148" t="s">
        <v>210</v>
      </c>
      <c r="K227" s="149">
        <v>203.036</v>
      </c>
      <c r="L227" s="234"/>
      <c r="M227" s="234"/>
      <c r="N227" s="235"/>
      <c r="O227" s="235"/>
      <c r="P227" s="235"/>
      <c r="Q227" s="235"/>
      <c r="R227" s="150"/>
      <c r="T227" s="151" t="s">
        <v>5</v>
      </c>
      <c r="U227" s="41" t="s">
        <v>43</v>
      </c>
      <c r="V227" s="152">
        <v>0</v>
      </c>
      <c r="W227" s="152">
        <f t="shared" si="63"/>
        <v>0</v>
      </c>
      <c r="X227" s="152">
        <v>0</v>
      </c>
      <c r="Y227" s="152">
        <f t="shared" si="64"/>
        <v>0</v>
      </c>
      <c r="Z227" s="152">
        <v>0</v>
      </c>
      <c r="AA227" s="153">
        <f t="shared" si="65"/>
        <v>0</v>
      </c>
      <c r="AR227" s="19" t="s">
        <v>235</v>
      </c>
      <c r="AT227" s="19" t="s">
        <v>207</v>
      </c>
      <c r="AU227" s="19" t="s">
        <v>91</v>
      </c>
      <c r="AY227" s="19" t="s">
        <v>206</v>
      </c>
      <c r="BE227" s="154">
        <f t="shared" si="66"/>
        <v>0</v>
      </c>
      <c r="BF227" s="154">
        <f t="shared" si="67"/>
        <v>0</v>
      </c>
      <c r="BG227" s="154">
        <f t="shared" si="68"/>
        <v>0</v>
      </c>
      <c r="BH227" s="154">
        <f t="shared" si="69"/>
        <v>0</v>
      </c>
      <c r="BI227" s="154">
        <f t="shared" si="70"/>
        <v>0</v>
      </c>
      <c r="BJ227" s="19" t="s">
        <v>87</v>
      </c>
      <c r="BK227" s="155">
        <f t="shared" si="71"/>
        <v>0</v>
      </c>
      <c r="BL227" s="19" t="s">
        <v>235</v>
      </c>
      <c r="BM227" s="19" t="s">
        <v>894</v>
      </c>
    </row>
    <row r="228" spans="2:65" s="1" customFormat="1" ht="25.5" customHeight="1" x14ac:dyDescent="0.3">
      <c r="B228" s="145"/>
      <c r="C228" s="156" t="s">
        <v>867</v>
      </c>
      <c r="D228" s="156" t="s">
        <v>214</v>
      </c>
      <c r="E228" s="157" t="s">
        <v>2184</v>
      </c>
      <c r="F228" s="236" t="s">
        <v>2185</v>
      </c>
      <c r="G228" s="236"/>
      <c r="H228" s="236"/>
      <c r="I228" s="236"/>
      <c r="J228" s="158" t="s">
        <v>210</v>
      </c>
      <c r="K228" s="159">
        <v>218.036</v>
      </c>
      <c r="L228" s="237"/>
      <c r="M228" s="237"/>
      <c r="N228" s="238"/>
      <c r="O228" s="235"/>
      <c r="P228" s="235"/>
      <c r="Q228" s="235"/>
      <c r="R228" s="150"/>
      <c r="T228" s="151" t="s">
        <v>5</v>
      </c>
      <c r="U228" s="41" t="s">
        <v>43</v>
      </c>
      <c r="V228" s="152">
        <v>0</v>
      </c>
      <c r="W228" s="152">
        <f t="shared" si="63"/>
        <v>0</v>
      </c>
      <c r="X228" s="152">
        <v>0</v>
      </c>
      <c r="Y228" s="152">
        <f t="shared" si="64"/>
        <v>0</v>
      </c>
      <c r="Z228" s="152">
        <v>0</v>
      </c>
      <c r="AA228" s="153">
        <f t="shared" si="65"/>
        <v>0</v>
      </c>
      <c r="AR228" s="19" t="s">
        <v>262</v>
      </c>
      <c r="AT228" s="19" t="s">
        <v>214</v>
      </c>
      <c r="AU228" s="19" t="s">
        <v>91</v>
      </c>
      <c r="AY228" s="19" t="s">
        <v>206</v>
      </c>
      <c r="BE228" s="154">
        <f t="shared" si="66"/>
        <v>0</v>
      </c>
      <c r="BF228" s="154">
        <f t="shared" si="67"/>
        <v>0</v>
      </c>
      <c r="BG228" s="154">
        <f t="shared" si="68"/>
        <v>0</v>
      </c>
      <c r="BH228" s="154">
        <f t="shared" si="69"/>
        <v>0</v>
      </c>
      <c r="BI228" s="154">
        <f t="shared" si="70"/>
        <v>0</v>
      </c>
      <c r="BJ228" s="19" t="s">
        <v>87</v>
      </c>
      <c r="BK228" s="155">
        <f t="shared" si="71"/>
        <v>0</v>
      </c>
      <c r="BL228" s="19" t="s">
        <v>235</v>
      </c>
      <c r="BM228" s="19" t="s">
        <v>897</v>
      </c>
    </row>
    <row r="229" spans="2:65" s="1" customFormat="1" ht="38.25" customHeight="1" x14ac:dyDescent="0.3">
      <c r="B229" s="145"/>
      <c r="C229" s="146" t="s">
        <v>548</v>
      </c>
      <c r="D229" s="146" t="s">
        <v>207</v>
      </c>
      <c r="E229" s="147" t="s">
        <v>2186</v>
      </c>
      <c r="F229" s="233" t="s">
        <v>2187</v>
      </c>
      <c r="G229" s="233"/>
      <c r="H229" s="233"/>
      <c r="I229" s="233"/>
      <c r="J229" s="148" t="s">
        <v>210</v>
      </c>
      <c r="K229" s="149">
        <v>495.84</v>
      </c>
      <c r="L229" s="234"/>
      <c r="M229" s="234"/>
      <c r="N229" s="235"/>
      <c r="O229" s="235"/>
      <c r="P229" s="235"/>
      <c r="Q229" s="235"/>
      <c r="R229" s="150"/>
      <c r="T229" s="151" t="s">
        <v>5</v>
      </c>
      <c r="U229" s="41" t="s">
        <v>43</v>
      </c>
      <c r="V229" s="152">
        <v>0</v>
      </c>
      <c r="W229" s="152">
        <f t="shared" si="63"/>
        <v>0</v>
      </c>
      <c r="X229" s="152">
        <v>0</v>
      </c>
      <c r="Y229" s="152">
        <f t="shared" si="64"/>
        <v>0</v>
      </c>
      <c r="Z229" s="152">
        <v>0</v>
      </c>
      <c r="AA229" s="153">
        <f t="shared" si="65"/>
        <v>0</v>
      </c>
      <c r="AR229" s="19" t="s">
        <v>235</v>
      </c>
      <c r="AT229" s="19" t="s">
        <v>207</v>
      </c>
      <c r="AU229" s="19" t="s">
        <v>91</v>
      </c>
      <c r="AY229" s="19" t="s">
        <v>206</v>
      </c>
      <c r="BE229" s="154">
        <f t="shared" si="66"/>
        <v>0</v>
      </c>
      <c r="BF229" s="154">
        <f t="shared" si="67"/>
        <v>0</v>
      </c>
      <c r="BG229" s="154">
        <f t="shared" si="68"/>
        <v>0</v>
      </c>
      <c r="BH229" s="154">
        <f t="shared" si="69"/>
        <v>0</v>
      </c>
      <c r="BI229" s="154">
        <f t="shared" si="70"/>
        <v>0</v>
      </c>
      <c r="BJ229" s="19" t="s">
        <v>87</v>
      </c>
      <c r="BK229" s="155">
        <f t="shared" si="71"/>
        <v>0</v>
      </c>
      <c r="BL229" s="19" t="s">
        <v>235</v>
      </c>
      <c r="BM229" s="19" t="s">
        <v>901</v>
      </c>
    </row>
    <row r="230" spans="2:65" s="1" customFormat="1" ht="25.5" customHeight="1" x14ac:dyDescent="0.3">
      <c r="B230" s="145"/>
      <c r="C230" s="156" t="s">
        <v>872</v>
      </c>
      <c r="D230" s="156" t="s">
        <v>214</v>
      </c>
      <c r="E230" s="157" t="s">
        <v>2188</v>
      </c>
      <c r="F230" s="236" t="s">
        <v>2189</v>
      </c>
      <c r="G230" s="236"/>
      <c r="H230" s="236"/>
      <c r="I230" s="236"/>
      <c r="J230" s="158" t="s">
        <v>210</v>
      </c>
      <c r="K230" s="159">
        <v>525.84</v>
      </c>
      <c r="L230" s="237"/>
      <c r="M230" s="237"/>
      <c r="N230" s="238"/>
      <c r="O230" s="235"/>
      <c r="P230" s="235"/>
      <c r="Q230" s="235"/>
      <c r="R230" s="150"/>
      <c r="T230" s="151" t="s">
        <v>5</v>
      </c>
      <c r="U230" s="41" t="s">
        <v>43</v>
      </c>
      <c r="V230" s="152">
        <v>0</v>
      </c>
      <c r="W230" s="152">
        <f t="shared" si="63"/>
        <v>0</v>
      </c>
      <c r="X230" s="152">
        <v>0</v>
      </c>
      <c r="Y230" s="152">
        <f t="shared" si="64"/>
        <v>0</v>
      </c>
      <c r="Z230" s="152">
        <v>0</v>
      </c>
      <c r="AA230" s="153">
        <f t="shared" si="65"/>
        <v>0</v>
      </c>
      <c r="AR230" s="19" t="s">
        <v>262</v>
      </c>
      <c r="AT230" s="19" t="s">
        <v>214</v>
      </c>
      <c r="AU230" s="19" t="s">
        <v>91</v>
      </c>
      <c r="AY230" s="19" t="s">
        <v>206</v>
      </c>
      <c r="BE230" s="154">
        <f t="shared" si="66"/>
        <v>0</v>
      </c>
      <c r="BF230" s="154">
        <f t="shared" si="67"/>
        <v>0</v>
      </c>
      <c r="BG230" s="154">
        <f t="shared" si="68"/>
        <v>0</v>
      </c>
      <c r="BH230" s="154">
        <f t="shared" si="69"/>
        <v>0</v>
      </c>
      <c r="BI230" s="154">
        <f t="shared" si="70"/>
        <v>0</v>
      </c>
      <c r="BJ230" s="19" t="s">
        <v>87</v>
      </c>
      <c r="BK230" s="155">
        <f t="shared" si="71"/>
        <v>0</v>
      </c>
      <c r="BL230" s="19" t="s">
        <v>235</v>
      </c>
      <c r="BM230" s="19" t="s">
        <v>904</v>
      </c>
    </row>
    <row r="231" spans="2:65" s="1" customFormat="1" ht="38.25" customHeight="1" x14ac:dyDescent="0.3">
      <c r="B231" s="145"/>
      <c r="C231" s="146" t="s">
        <v>373</v>
      </c>
      <c r="D231" s="146" t="s">
        <v>207</v>
      </c>
      <c r="E231" s="147" t="s">
        <v>2190</v>
      </c>
      <c r="F231" s="233" t="s">
        <v>2191</v>
      </c>
      <c r="G231" s="233"/>
      <c r="H231" s="233"/>
      <c r="I231" s="233"/>
      <c r="J231" s="148" t="s">
        <v>210</v>
      </c>
      <c r="K231" s="149">
        <v>749.28099999999995</v>
      </c>
      <c r="L231" s="234"/>
      <c r="M231" s="234"/>
      <c r="N231" s="235"/>
      <c r="O231" s="235"/>
      <c r="P231" s="235"/>
      <c r="Q231" s="235"/>
      <c r="R231" s="150"/>
      <c r="T231" s="151" t="s">
        <v>5</v>
      </c>
      <c r="U231" s="41" t="s">
        <v>43</v>
      </c>
      <c r="V231" s="152">
        <v>0</v>
      </c>
      <c r="W231" s="152">
        <f t="shared" si="63"/>
        <v>0</v>
      </c>
      <c r="X231" s="152">
        <v>0</v>
      </c>
      <c r="Y231" s="152">
        <f t="shared" si="64"/>
        <v>0</v>
      </c>
      <c r="Z231" s="152">
        <v>0</v>
      </c>
      <c r="AA231" s="153">
        <f t="shared" si="65"/>
        <v>0</v>
      </c>
      <c r="AR231" s="19" t="s">
        <v>235</v>
      </c>
      <c r="AT231" s="19" t="s">
        <v>207</v>
      </c>
      <c r="AU231" s="19" t="s">
        <v>91</v>
      </c>
      <c r="AY231" s="19" t="s">
        <v>206</v>
      </c>
      <c r="BE231" s="154">
        <f t="shared" si="66"/>
        <v>0</v>
      </c>
      <c r="BF231" s="154">
        <f t="shared" si="67"/>
        <v>0</v>
      </c>
      <c r="BG231" s="154">
        <f t="shared" si="68"/>
        <v>0</v>
      </c>
      <c r="BH231" s="154">
        <f t="shared" si="69"/>
        <v>0</v>
      </c>
      <c r="BI231" s="154">
        <f t="shared" si="70"/>
        <v>0</v>
      </c>
      <c r="BJ231" s="19" t="s">
        <v>87</v>
      </c>
      <c r="BK231" s="155">
        <f t="shared" si="71"/>
        <v>0</v>
      </c>
      <c r="BL231" s="19" t="s">
        <v>235</v>
      </c>
      <c r="BM231" s="19" t="s">
        <v>908</v>
      </c>
    </row>
    <row r="232" spans="2:65" s="1" customFormat="1" ht="51" customHeight="1" x14ac:dyDescent="0.3">
      <c r="B232" s="145"/>
      <c r="C232" s="156" t="s">
        <v>877</v>
      </c>
      <c r="D232" s="156" t="s">
        <v>214</v>
      </c>
      <c r="E232" s="157" t="s">
        <v>948</v>
      </c>
      <c r="F232" s="236" t="s">
        <v>949</v>
      </c>
      <c r="G232" s="236"/>
      <c r="H232" s="236"/>
      <c r="I232" s="236"/>
      <c r="J232" s="158" t="s">
        <v>950</v>
      </c>
      <c r="K232" s="159">
        <v>9740.6530000000002</v>
      </c>
      <c r="L232" s="237"/>
      <c r="M232" s="237"/>
      <c r="N232" s="238"/>
      <c r="O232" s="235"/>
      <c r="P232" s="235"/>
      <c r="Q232" s="235"/>
      <c r="R232" s="150"/>
      <c r="T232" s="151" t="s">
        <v>5</v>
      </c>
      <c r="U232" s="41" t="s">
        <v>43</v>
      </c>
      <c r="V232" s="152">
        <v>0</v>
      </c>
      <c r="W232" s="152">
        <f t="shared" si="63"/>
        <v>0</v>
      </c>
      <c r="X232" s="152">
        <v>0</v>
      </c>
      <c r="Y232" s="152">
        <f t="shared" si="64"/>
        <v>0</v>
      </c>
      <c r="Z232" s="152">
        <v>0</v>
      </c>
      <c r="AA232" s="153">
        <f t="shared" si="65"/>
        <v>0</v>
      </c>
      <c r="AR232" s="19" t="s">
        <v>262</v>
      </c>
      <c r="AT232" s="19" t="s">
        <v>214</v>
      </c>
      <c r="AU232" s="19" t="s">
        <v>91</v>
      </c>
      <c r="AY232" s="19" t="s">
        <v>206</v>
      </c>
      <c r="BE232" s="154">
        <f t="shared" si="66"/>
        <v>0</v>
      </c>
      <c r="BF232" s="154">
        <f t="shared" si="67"/>
        <v>0</v>
      </c>
      <c r="BG232" s="154">
        <f t="shared" si="68"/>
        <v>0</v>
      </c>
      <c r="BH232" s="154">
        <f t="shared" si="69"/>
        <v>0</v>
      </c>
      <c r="BI232" s="154">
        <f t="shared" si="70"/>
        <v>0</v>
      </c>
      <c r="BJ232" s="19" t="s">
        <v>87</v>
      </c>
      <c r="BK232" s="155">
        <f t="shared" si="71"/>
        <v>0</v>
      </c>
      <c r="BL232" s="19" t="s">
        <v>235</v>
      </c>
      <c r="BM232" s="19" t="s">
        <v>911</v>
      </c>
    </row>
    <row r="233" spans="2:65" s="1" customFormat="1" ht="25.5" customHeight="1" x14ac:dyDescent="0.3">
      <c r="B233" s="145"/>
      <c r="C233" s="146" t="s">
        <v>553</v>
      </c>
      <c r="D233" s="146" t="s">
        <v>207</v>
      </c>
      <c r="E233" s="147" t="s">
        <v>953</v>
      </c>
      <c r="F233" s="233" t="s">
        <v>954</v>
      </c>
      <c r="G233" s="233"/>
      <c r="H233" s="233"/>
      <c r="I233" s="233"/>
      <c r="J233" s="148" t="s">
        <v>210</v>
      </c>
      <c r="K233" s="149">
        <v>749.28</v>
      </c>
      <c r="L233" s="234"/>
      <c r="M233" s="234"/>
      <c r="N233" s="235"/>
      <c r="O233" s="235"/>
      <c r="P233" s="235"/>
      <c r="Q233" s="235"/>
      <c r="R233" s="150"/>
      <c r="T233" s="151" t="s">
        <v>5</v>
      </c>
      <c r="U233" s="41" t="s">
        <v>43</v>
      </c>
      <c r="V233" s="152">
        <v>0</v>
      </c>
      <c r="W233" s="152">
        <f t="shared" si="63"/>
        <v>0</v>
      </c>
      <c r="X233" s="152">
        <v>0</v>
      </c>
      <c r="Y233" s="152">
        <f t="shared" si="64"/>
        <v>0</v>
      </c>
      <c r="Z233" s="152">
        <v>0</v>
      </c>
      <c r="AA233" s="153">
        <f t="shared" si="65"/>
        <v>0</v>
      </c>
      <c r="AR233" s="19" t="s">
        <v>235</v>
      </c>
      <c r="AT233" s="19" t="s">
        <v>207</v>
      </c>
      <c r="AU233" s="19" t="s">
        <v>91</v>
      </c>
      <c r="AY233" s="19" t="s">
        <v>206</v>
      </c>
      <c r="BE233" s="154">
        <f t="shared" si="66"/>
        <v>0</v>
      </c>
      <c r="BF233" s="154">
        <f t="shared" si="67"/>
        <v>0</v>
      </c>
      <c r="BG233" s="154">
        <f t="shared" si="68"/>
        <v>0</v>
      </c>
      <c r="BH233" s="154">
        <f t="shared" si="69"/>
        <v>0</v>
      </c>
      <c r="BI233" s="154">
        <f t="shared" si="70"/>
        <v>0</v>
      </c>
      <c r="BJ233" s="19" t="s">
        <v>87</v>
      </c>
      <c r="BK233" s="155">
        <f t="shared" si="71"/>
        <v>0</v>
      </c>
      <c r="BL233" s="19" t="s">
        <v>235</v>
      </c>
      <c r="BM233" s="19" t="s">
        <v>915</v>
      </c>
    </row>
    <row r="234" spans="2:65" s="1" customFormat="1" ht="16.5" customHeight="1" x14ac:dyDescent="0.3">
      <c r="B234" s="145"/>
      <c r="C234" s="156" t="s">
        <v>884</v>
      </c>
      <c r="D234" s="156" t="s">
        <v>214</v>
      </c>
      <c r="E234" s="157" t="s">
        <v>956</v>
      </c>
      <c r="F234" s="236" t="s">
        <v>957</v>
      </c>
      <c r="G234" s="236"/>
      <c r="H234" s="236"/>
      <c r="I234" s="236"/>
      <c r="J234" s="158" t="s">
        <v>950</v>
      </c>
      <c r="K234" s="159">
        <v>299.71199999999999</v>
      </c>
      <c r="L234" s="237"/>
      <c r="M234" s="237"/>
      <c r="N234" s="238"/>
      <c r="O234" s="235"/>
      <c r="P234" s="235"/>
      <c r="Q234" s="235"/>
      <c r="R234" s="150"/>
      <c r="T234" s="151" t="s">
        <v>5</v>
      </c>
      <c r="U234" s="41" t="s">
        <v>43</v>
      </c>
      <c r="V234" s="152">
        <v>0</v>
      </c>
      <c r="W234" s="152">
        <f t="shared" si="63"/>
        <v>0</v>
      </c>
      <c r="X234" s="152">
        <v>0</v>
      </c>
      <c r="Y234" s="152">
        <f t="shared" si="64"/>
        <v>0</v>
      </c>
      <c r="Z234" s="152">
        <v>0</v>
      </c>
      <c r="AA234" s="153">
        <f t="shared" si="65"/>
        <v>0</v>
      </c>
      <c r="AR234" s="19" t="s">
        <v>262</v>
      </c>
      <c r="AT234" s="19" t="s">
        <v>214</v>
      </c>
      <c r="AU234" s="19" t="s">
        <v>91</v>
      </c>
      <c r="AY234" s="19" t="s">
        <v>206</v>
      </c>
      <c r="BE234" s="154">
        <f t="shared" si="66"/>
        <v>0</v>
      </c>
      <c r="BF234" s="154">
        <f t="shared" si="67"/>
        <v>0</v>
      </c>
      <c r="BG234" s="154">
        <f t="shared" si="68"/>
        <v>0</v>
      </c>
      <c r="BH234" s="154">
        <f t="shared" si="69"/>
        <v>0</v>
      </c>
      <c r="BI234" s="154">
        <f t="shared" si="70"/>
        <v>0</v>
      </c>
      <c r="BJ234" s="19" t="s">
        <v>87</v>
      </c>
      <c r="BK234" s="155">
        <f t="shared" si="71"/>
        <v>0</v>
      </c>
      <c r="BL234" s="19" t="s">
        <v>235</v>
      </c>
      <c r="BM234" s="19" t="s">
        <v>916</v>
      </c>
    </row>
    <row r="235" spans="2:65" s="1" customFormat="1" ht="25.5" customHeight="1" x14ac:dyDescent="0.3">
      <c r="B235" s="145"/>
      <c r="C235" s="146" t="s">
        <v>556</v>
      </c>
      <c r="D235" s="146" t="s">
        <v>207</v>
      </c>
      <c r="E235" s="147" t="s">
        <v>2192</v>
      </c>
      <c r="F235" s="233" t="s">
        <v>2193</v>
      </c>
      <c r="G235" s="233"/>
      <c r="H235" s="233"/>
      <c r="I235" s="233"/>
      <c r="J235" s="148" t="s">
        <v>329</v>
      </c>
      <c r="K235" s="149">
        <v>41.494999999999997</v>
      </c>
      <c r="L235" s="234"/>
      <c r="M235" s="234"/>
      <c r="N235" s="235"/>
      <c r="O235" s="235"/>
      <c r="P235" s="235"/>
      <c r="Q235" s="235"/>
      <c r="R235" s="150"/>
      <c r="T235" s="151" t="s">
        <v>5</v>
      </c>
      <c r="U235" s="41" t="s">
        <v>43</v>
      </c>
      <c r="V235" s="152">
        <v>0</v>
      </c>
      <c r="W235" s="152">
        <f t="shared" si="63"/>
        <v>0</v>
      </c>
      <c r="X235" s="152">
        <v>0</v>
      </c>
      <c r="Y235" s="152">
        <f t="shared" si="64"/>
        <v>0</v>
      </c>
      <c r="Z235" s="152">
        <v>0</v>
      </c>
      <c r="AA235" s="153">
        <f t="shared" si="65"/>
        <v>0</v>
      </c>
      <c r="AR235" s="19" t="s">
        <v>235</v>
      </c>
      <c r="AT235" s="19" t="s">
        <v>207</v>
      </c>
      <c r="AU235" s="19" t="s">
        <v>91</v>
      </c>
      <c r="AY235" s="19" t="s">
        <v>206</v>
      </c>
      <c r="BE235" s="154">
        <f t="shared" si="66"/>
        <v>0</v>
      </c>
      <c r="BF235" s="154">
        <f t="shared" si="67"/>
        <v>0</v>
      </c>
      <c r="BG235" s="154">
        <f t="shared" si="68"/>
        <v>0</v>
      </c>
      <c r="BH235" s="154">
        <f t="shared" si="69"/>
        <v>0</v>
      </c>
      <c r="BI235" s="154">
        <f t="shared" si="70"/>
        <v>0</v>
      </c>
      <c r="BJ235" s="19" t="s">
        <v>87</v>
      </c>
      <c r="BK235" s="155">
        <f t="shared" si="71"/>
        <v>0</v>
      </c>
      <c r="BL235" s="19" t="s">
        <v>235</v>
      </c>
      <c r="BM235" s="19" t="s">
        <v>918</v>
      </c>
    </row>
    <row r="236" spans="2:65" s="10" customFormat="1" ht="22.35" customHeight="1" x14ac:dyDescent="0.3">
      <c r="B236" s="134"/>
      <c r="C236" s="135"/>
      <c r="D236" s="144" t="s">
        <v>2046</v>
      </c>
      <c r="E236" s="144"/>
      <c r="F236" s="144"/>
      <c r="G236" s="144"/>
      <c r="H236" s="144"/>
      <c r="I236" s="144"/>
      <c r="J236" s="144"/>
      <c r="K236" s="144"/>
      <c r="L236" s="144"/>
      <c r="M236" s="144"/>
      <c r="N236" s="240"/>
      <c r="O236" s="239"/>
      <c r="P236" s="239"/>
      <c r="Q236" s="239"/>
      <c r="R236" s="137"/>
      <c r="T236" s="138"/>
      <c r="U236" s="135"/>
      <c r="V236" s="135"/>
      <c r="W236" s="139">
        <f>W237</f>
        <v>0</v>
      </c>
      <c r="X236" s="135"/>
      <c r="Y236" s="139">
        <f>Y237</f>
        <v>0</v>
      </c>
      <c r="Z236" s="135"/>
      <c r="AA236" s="140">
        <f>AA237</f>
        <v>0</v>
      </c>
      <c r="AR236" s="141" t="s">
        <v>87</v>
      </c>
      <c r="AT236" s="142" t="s">
        <v>75</v>
      </c>
      <c r="AU236" s="142" t="s">
        <v>87</v>
      </c>
      <c r="AY236" s="141" t="s">
        <v>206</v>
      </c>
      <c r="BK236" s="143">
        <f>BK237</f>
        <v>0</v>
      </c>
    </row>
    <row r="237" spans="2:65" s="1" customFormat="1" ht="38.25" customHeight="1" x14ac:dyDescent="0.3">
      <c r="B237" s="145"/>
      <c r="C237" s="146" t="s">
        <v>891</v>
      </c>
      <c r="D237" s="146" t="s">
        <v>207</v>
      </c>
      <c r="E237" s="147" t="s">
        <v>2194</v>
      </c>
      <c r="F237" s="233" t="s">
        <v>2195</v>
      </c>
      <c r="G237" s="233"/>
      <c r="H237" s="233"/>
      <c r="I237" s="233"/>
      <c r="J237" s="148" t="s">
        <v>210</v>
      </c>
      <c r="K237" s="149">
        <v>31.3</v>
      </c>
      <c r="L237" s="234"/>
      <c r="M237" s="234"/>
      <c r="N237" s="235"/>
      <c r="O237" s="235"/>
      <c r="P237" s="235"/>
      <c r="Q237" s="235"/>
      <c r="R237" s="150"/>
      <c r="T237" s="151" t="s">
        <v>5</v>
      </c>
      <c r="U237" s="41" t="s">
        <v>43</v>
      </c>
      <c r="V237" s="152">
        <v>0</v>
      </c>
      <c r="W237" s="152">
        <f>V237*K237</f>
        <v>0</v>
      </c>
      <c r="X237" s="152">
        <v>0</v>
      </c>
      <c r="Y237" s="152">
        <f>X237*K237</f>
        <v>0</v>
      </c>
      <c r="Z237" s="152">
        <v>0</v>
      </c>
      <c r="AA237" s="153">
        <f>Z237*K237</f>
        <v>0</v>
      </c>
      <c r="AR237" s="19" t="s">
        <v>235</v>
      </c>
      <c r="AT237" s="19" t="s">
        <v>207</v>
      </c>
      <c r="AU237" s="19" t="s">
        <v>91</v>
      </c>
      <c r="AY237" s="19" t="s">
        <v>206</v>
      </c>
      <c r="BE237" s="154">
        <f>IF(U237="základná",N237,0)</f>
        <v>0</v>
      </c>
      <c r="BF237" s="154">
        <f>IF(U237="znížená",N237,0)</f>
        <v>0</v>
      </c>
      <c r="BG237" s="154">
        <f>IF(U237="zákl. prenesená",N237,0)</f>
        <v>0</v>
      </c>
      <c r="BH237" s="154">
        <f>IF(U237="zníž. prenesená",N237,0)</f>
        <v>0</v>
      </c>
      <c r="BI237" s="154">
        <f>IF(U237="nulová",N237,0)</f>
        <v>0</v>
      </c>
      <c r="BJ237" s="19" t="s">
        <v>87</v>
      </c>
      <c r="BK237" s="155">
        <f>ROUND(L237*K237,3)</f>
        <v>0</v>
      </c>
      <c r="BL237" s="19" t="s">
        <v>235</v>
      </c>
      <c r="BM237" s="19" t="s">
        <v>955</v>
      </c>
    </row>
    <row r="238" spans="2:65" s="10" customFormat="1" ht="22.35" customHeight="1" x14ac:dyDescent="0.3">
      <c r="B238" s="134"/>
      <c r="C238" s="135"/>
      <c r="D238" s="144" t="s">
        <v>2047</v>
      </c>
      <c r="E238" s="144"/>
      <c r="F238" s="144"/>
      <c r="G238" s="144"/>
      <c r="H238" s="144"/>
      <c r="I238" s="144"/>
      <c r="J238" s="144"/>
      <c r="K238" s="144"/>
      <c r="L238" s="144"/>
      <c r="M238" s="144"/>
      <c r="N238" s="240"/>
      <c r="O238" s="239"/>
      <c r="P238" s="239"/>
      <c r="Q238" s="239"/>
      <c r="R238" s="137"/>
      <c r="T238" s="138"/>
      <c r="U238" s="135"/>
      <c r="V238" s="135"/>
      <c r="W238" s="139">
        <f>SUM(W239:W246)</f>
        <v>0</v>
      </c>
      <c r="X238" s="135"/>
      <c r="Y238" s="139">
        <f>SUM(Y239:Y246)</f>
        <v>0</v>
      </c>
      <c r="Z238" s="135"/>
      <c r="AA238" s="140">
        <f>SUM(AA239:AA246)</f>
        <v>0</v>
      </c>
      <c r="AR238" s="141" t="s">
        <v>87</v>
      </c>
      <c r="AT238" s="142" t="s">
        <v>75</v>
      </c>
      <c r="AU238" s="142" t="s">
        <v>87</v>
      </c>
      <c r="AY238" s="141" t="s">
        <v>206</v>
      </c>
      <c r="BK238" s="143">
        <f>SUM(BK239:BK246)</f>
        <v>0</v>
      </c>
    </row>
    <row r="239" spans="2:65" s="1" customFormat="1" ht="16.5" customHeight="1" x14ac:dyDescent="0.3">
      <c r="B239" s="145"/>
      <c r="C239" s="146" t="s">
        <v>387</v>
      </c>
      <c r="D239" s="146" t="s">
        <v>207</v>
      </c>
      <c r="E239" s="147" t="s">
        <v>2196</v>
      </c>
      <c r="F239" s="233" t="s">
        <v>2197</v>
      </c>
      <c r="G239" s="233"/>
      <c r="H239" s="233"/>
      <c r="I239" s="233"/>
      <c r="J239" s="148" t="s">
        <v>217</v>
      </c>
      <c r="K239" s="149">
        <v>426.24</v>
      </c>
      <c r="L239" s="234"/>
      <c r="M239" s="234"/>
      <c r="N239" s="235"/>
      <c r="O239" s="235"/>
      <c r="P239" s="235"/>
      <c r="Q239" s="235"/>
      <c r="R239" s="150"/>
      <c r="T239" s="151" t="s">
        <v>5</v>
      </c>
      <c r="U239" s="41" t="s">
        <v>43</v>
      </c>
      <c r="V239" s="152">
        <v>0</v>
      </c>
      <c r="W239" s="152">
        <f t="shared" ref="W239:W246" si="72">V239*K239</f>
        <v>0</v>
      </c>
      <c r="X239" s="152">
        <v>0</v>
      </c>
      <c r="Y239" s="152">
        <f t="shared" ref="Y239:Y246" si="73">X239*K239</f>
        <v>0</v>
      </c>
      <c r="Z239" s="152">
        <v>0</v>
      </c>
      <c r="AA239" s="153">
        <f t="shared" ref="AA239:AA246" si="74">Z239*K239</f>
        <v>0</v>
      </c>
      <c r="AR239" s="19" t="s">
        <v>235</v>
      </c>
      <c r="AT239" s="19" t="s">
        <v>207</v>
      </c>
      <c r="AU239" s="19" t="s">
        <v>91</v>
      </c>
      <c r="AY239" s="19" t="s">
        <v>206</v>
      </c>
      <c r="BE239" s="154">
        <f t="shared" ref="BE239:BE246" si="75">IF(U239="základná",N239,0)</f>
        <v>0</v>
      </c>
      <c r="BF239" s="154">
        <f t="shared" ref="BF239:BF246" si="76">IF(U239="znížená",N239,0)</f>
        <v>0</v>
      </c>
      <c r="BG239" s="154">
        <f t="shared" ref="BG239:BG246" si="77">IF(U239="zákl. prenesená",N239,0)</f>
        <v>0</v>
      </c>
      <c r="BH239" s="154">
        <f t="shared" ref="BH239:BH246" si="78">IF(U239="zníž. prenesená",N239,0)</f>
        <v>0</v>
      </c>
      <c r="BI239" s="154">
        <f t="shared" ref="BI239:BI246" si="79">IF(U239="nulová",N239,0)</f>
        <v>0</v>
      </c>
      <c r="BJ239" s="19" t="s">
        <v>87</v>
      </c>
      <c r="BK239" s="155">
        <f t="shared" ref="BK239:BK246" si="80">ROUND(L239*K239,3)</f>
        <v>0</v>
      </c>
      <c r="BL239" s="19" t="s">
        <v>235</v>
      </c>
      <c r="BM239" s="19" t="s">
        <v>921</v>
      </c>
    </row>
    <row r="240" spans="2:65" s="1" customFormat="1" ht="16.5" customHeight="1" x14ac:dyDescent="0.3">
      <c r="B240" s="145"/>
      <c r="C240" s="156" t="s">
        <v>898</v>
      </c>
      <c r="D240" s="156" t="s">
        <v>214</v>
      </c>
      <c r="E240" s="157" t="s">
        <v>2198</v>
      </c>
      <c r="F240" s="236" t="s">
        <v>2199</v>
      </c>
      <c r="G240" s="236"/>
      <c r="H240" s="236"/>
      <c r="I240" s="236"/>
      <c r="J240" s="158" t="s">
        <v>217</v>
      </c>
      <c r="K240" s="159">
        <v>436.24</v>
      </c>
      <c r="L240" s="237"/>
      <c r="M240" s="237"/>
      <c r="N240" s="238"/>
      <c r="O240" s="235"/>
      <c r="P240" s="235"/>
      <c r="Q240" s="235"/>
      <c r="R240" s="150"/>
      <c r="T240" s="151" t="s">
        <v>5</v>
      </c>
      <c r="U240" s="41" t="s">
        <v>43</v>
      </c>
      <c r="V240" s="152">
        <v>0</v>
      </c>
      <c r="W240" s="152">
        <f t="shared" si="72"/>
        <v>0</v>
      </c>
      <c r="X240" s="152">
        <v>0</v>
      </c>
      <c r="Y240" s="152">
        <f t="shared" si="73"/>
        <v>0</v>
      </c>
      <c r="Z240" s="152">
        <v>0</v>
      </c>
      <c r="AA240" s="153">
        <f t="shared" si="74"/>
        <v>0</v>
      </c>
      <c r="AR240" s="19" t="s">
        <v>262</v>
      </c>
      <c r="AT240" s="19" t="s">
        <v>214</v>
      </c>
      <c r="AU240" s="19" t="s">
        <v>91</v>
      </c>
      <c r="AY240" s="19" t="s">
        <v>206</v>
      </c>
      <c r="BE240" s="154">
        <f t="shared" si="75"/>
        <v>0</v>
      </c>
      <c r="BF240" s="154">
        <f t="shared" si="76"/>
        <v>0</v>
      </c>
      <c r="BG240" s="154">
        <f t="shared" si="77"/>
        <v>0</v>
      </c>
      <c r="BH240" s="154">
        <f t="shared" si="78"/>
        <v>0</v>
      </c>
      <c r="BI240" s="154">
        <f t="shared" si="79"/>
        <v>0</v>
      </c>
      <c r="BJ240" s="19" t="s">
        <v>87</v>
      </c>
      <c r="BK240" s="155">
        <f t="shared" si="80"/>
        <v>0</v>
      </c>
      <c r="BL240" s="19" t="s">
        <v>235</v>
      </c>
      <c r="BM240" s="19" t="s">
        <v>925</v>
      </c>
    </row>
    <row r="241" spans="2:65" s="1" customFormat="1" ht="25.5" customHeight="1" x14ac:dyDescent="0.3">
      <c r="B241" s="145"/>
      <c r="C241" s="146" t="s">
        <v>390</v>
      </c>
      <c r="D241" s="146" t="s">
        <v>207</v>
      </c>
      <c r="E241" s="147" t="s">
        <v>2200</v>
      </c>
      <c r="F241" s="233" t="s">
        <v>2201</v>
      </c>
      <c r="G241" s="233"/>
      <c r="H241" s="233"/>
      <c r="I241" s="233"/>
      <c r="J241" s="148" t="s">
        <v>210</v>
      </c>
      <c r="K241" s="149">
        <v>880.81</v>
      </c>
      <c r="L241" s="234"/>
      <c r="M241" s="234"/>
      <c r="N241" s="235"/>
      <c r="O241" s="235"/>
      <c r="P241" s="235"/>
      <c r="Q241" s="235"/>
      <c r="R241" s="150"/>
      <c r="T241" s="151" t="s">
        <v>5</v>
      </c>
      <c r="U241" s="41" t="s">
        <v>43</v>
      </c>
      <c r="V241" s="152">
        <v>0</v>
      </c>
      <c r="W241" s="152">
        <f t="shared" si="72"/>
        <v>0</v>
      </c>
      <c r="X241" s="152">
        <v>0</v>
      </c>
      <c r="Y241" s="152">
        <f t="shared" si="73"/>
        <v>0</v>
      </c>
      <c r="Z241" s="152">
        <v>0</v>
      </c>
      <c r="AA241" s="153">
        <f t="shared" si="74"/>
        <v>0</v>
      </c>
      <c r="AR241" s="19" t="s">
        <v>235</v>
      </c>
      <c r="AT241" s="19" t="s">
        <v>207</v>
      </c>
      <c r="AU241" s="19" t="s">
        <v>91</v>
      </c>
      <c r="AY241" s="19" t="s">
        <v>206</v>
      </c>
      <c r="BE241" s="154">
        <f t="shared" si="75"/>
        <v>0</v>
      </c>
      <c r="BF241" s="154">
        <f t="shared" si="76"/>
        <v>0</v>
      </c>
      <c r="BG241" s="154">
        <f t="shared" si="77"/>
        <v>0</v>
      </c>
      <c r="BH241" s="154">
        <f t="shared" si="78"/>
        <v>0</v>
      </c>
      <c r="BI241" s="154">
        <f t="shared" si="79"/>
        <v>0</v>
      </c>
      <c r="BJ241" s="19" t="s">
        <v>87</v>
      </c>
      <c r="BK241" s="155">
        <f t="shared" si="80"/>
        <v>0</v>
      </c>
      <c r="BL241" s="19" t="s">
        <v>235</v>
      </c>
      <c r="BM241" s="19" t="s">
        <v>928</v>
      </c>
    </row>
    <row r="242" spans="2:65" s="1" customFormat="1" ht="25.5" customHeight="1" x14ac:dyDescent="0.3">
      <c r="B242" s="145"/>
      <c r="C242" s="146" t="s">
        <v>905</v>
      </c>
      <c r="D242" s="146" t="s">
        <v>207</v>
      </c>
      <c r="E242" s="147" t="s">
        <v>2202</v>
      </c>
      <c r="F242" s="233" t="s">
        <v>2203</v>
      </c>
      <c r="G242" s="233"/>
      <c r="H242" s="233"/>
      <c r="I242" s="233"/>
      <c r="J242" s="148" t="s">
        <v>210</v>
      </c>
      <c r="K242" s="149">
        <v>431.91</v>
      </c>
      <c r="L242" s="234"/>
      <c r="M242" s="234"/>
      <c r="N242" s="235"/>
      <c r="O242" s="235"/>
      <c r="P242" s="235"/>
      <c r="Q242" s="235"/>
      <c r="R242" s="150"/>
      <c r="T242" s="151" t="s">
        <v>5</v>
      </c>
      <c r="U242" s="41" t="s">
        <v>43</v>
      </c>
      <c r="V242" s="152">
        <v>0</v>
      </c>
      <c r="W242" s="152">
        <f t="shared" si="72"/>
        <v>0</v>
      </c>
      <c r="X242" s="152">
        <v>0</v>
      </c>
      <c r="Y242" s="152">
        <f t="shared" si="73"/>
        <v>0</v>
      </c>
      <c r="Z242" s="152">
        <v>0</v>
      </c>
      <c r="AA242" s="153">
        <f t="shared" si="74"/>
        <v>0</v>
      </c>
      <c r="AR242" s="19" t="s">
        <v>235</v>
      </c>
      <c r="AT242" s="19" t="s">
        <v>207</v>
      </c>
      <c r="AU242" s="19" t="s">
        <v>91</v>
      </c>
      <c r="AY242" s="19" t="s">
        <v>206</v>
      </c>
      <c r="BE242" s="154">
        <f t="shared" si="75"/>
        <v>0</v>
      </c>
      <c r="BF242" s="154">
        <f t="shared" si="76"/>
        <v>0</v>
      </c>
      <c r="BG242" s="154">
        <f t="shared" si="77"/>
        <v>0</v>
      </c>
      <c r="BH242" s="154">
        <f t="shared" si="78"/>
        <v>0</v>
      </c>
      <c r="BI242" s="154">
        <f t="shared" si="79"/>
        <v>0</v>
      </c>
      <c r="BJ242" s="19" t="s">
        <v>87</v>
      </c>
      <c r="BK242" s="155">
        <f t="shared" si="80"/>
        <v>0</v>
      </c>
      <c r="BL242" s="19" t="s">
        <v>235</v>
      </c>
      <c r="BM242" s="19" t="s">
        <v>932</v>
      </c>
    </row>
    <row r="243" spans="2:65" s="1" customFormat="1" ht="38.25" customHeight="1" x14ac:dyDescent="0.3">
      <c r="B243" s="145"/>
      <c r="C243" s="156" t="s">
        <v>559</v>
      </c>
      <c r="D243" s="156" t="s">
        <v>214</v>
      </c>
      <c r="E243" s="157" t="s">
        <v>2204</v>
      </c>
      <c r="F243" s="236" t="s">
        <v>2205</v>
      </c>
      <c r="G243" s="236"/>
      <c r="H243" s="236"/>
      <c r="I243" s="236"/>
      <c r="J243" s="158" t="s">
        <v>210</v>
      </c>
      <c r="K243" s="159">
        <v>465.46699999999998</v>
      </c>
      <c r="L243" s="237"/>
      <c r="M243" s="237"/>
      <c r="N243" s="238"/>
      <c r="O243" s="235"/>
      <c r="P243" s="235"/>
      <c r="Q243" s="235"/>
      <c r="R243" s="150"/>
      <c r="T243" s="151" t="s">
        <v>5</v>
      </c>
      <c r="U243" s="41" t="s">
        <v>43</v>
      </c>
      <c r="V243" s="152">
        <v>0</v>
      </c>
      <c r="W243" s="152">
        <f t="shared" si="72"/>
        <v>0</v>
      </c>
      <c r="X243" s="152">
        <v>0</v>
      </c>
      <c r="Y243" s="152">
        <f t="shared" si="73"/>
        <v>0</v>
      </c>
      <c r="Z243" s="152">
        <v>0</v>
      </c>
      <c r="AA243" s="153">
        <f t="shared" si="74"/>
        <v>0</v>
      </c>
      <c r="AR243" s="19" t="s">
        <v>262</v>
      </c>
      <c r="AT243" s="19" t="s">
        <v>214</v>
      </c>
      <c r="AU243" s="19" t="s">
        <v>91</v>
      </c>
      <c r="AY243" s="19" t="s">
        <v>206</v>
      </c>
      <c r="BE243" s="154">
        <f t="shared" si="75"/>
        <v>0</v>
      </c>
      <c r="BF243" s="154">
        <f t="shared" si="76"/>
        <v>0</v>
      </c>
      <c r="BG243" s="154">
        <f t="shared" si="77"/>
        <v>0</v>
      </c>
      <c r="BH243" s="154">
        <f t="shared" si="78"/>
        <v>0</v>
      </c>
      <c r="BI243" s="154">
        <f t="shared" si="79"/>
        <v>0</v>
      </c>
      <c r="BJ243" s="19" t="s">
        <v>87</v>
      </c>
      <c r="BK243" s="155">
        <f t="shared" si="80"/>
        <v>0</v>
      </c>
      <c r="BL243" s="19" t="s">
        <v>235</v>
      </c>
      <c r="BM243" s="19" t="s">
        <v>935</v>
      </c>
    </row>
    <row r="244" spans="2:65" s="1" customFormat="1" ht="16.5" customHeight="1" x14ac:dyDescent="0.3">
      <c r="B244" s="145"/>
      <c r="C244" s="146" t="s">
        <v>912</v>
      </c>
      <c r="D244" s="146" t="s">
        <v>207</v>
      </c>
      <c r="E244" s="147" t="s">
        <v>2206</v>
      </c>
      <c r="F244" s="233" t="s">
        <v>2207</v>
      </c>
      <c r="G244" s="233"/>
      <c r="H244" s="233"/>
      <c r="I244" s="233"/>
      <c r="J244" s="148" t="s">
        <v>217</v>
      </c>
      <c r="K244" s="149">
        <v>830.83</v>
      </c>
      <c r="L244" s="234"/>
      <c r="M244" s="234"/>
      <c r="N244" s="235"/>
      <c r="O244" s="235"/>
      <c r="P244" s="235"/>
      <c r="Q244" s="235"/>
      <c r="R244" s="150"/>
      <c r="T244" s="151" t="s">
        <v>5</v>
      </c>
      <c r="U244" s="41" t="s">
        <v>43</v>
      </c>
      <c r="V244" s="152">
        <v>0</v>
      </c>
      <c r="W244" s="152">
        <f t="shared" si="72"/>
        <v>0</v>
      </c>
      <c r="X244" s="152">
        <v>0</v>
      </c>
      <c r="Y244" s="152">
        <f t="shared" si="73"/>
        <v>0</v>
      </c>
      <c r="Z244" s="152">
        <v>0</v>
      </c>
      <c r="AA244" s="153">
        <f t="shared" si="74"/>
        <v>0</v>
      </c>
      <c r="AR244" s="19" t="s">
        <v>235</v>
      </c>
      <c r="AT244" s="19" t="s">
        <v>207</v>
      </c>
      <c r="AU244" s="19" t="s">
        <v>91</v>
      </c>
      <c r="AY244" s="19" t="s">
        <v>206</v>
      </c>
      <c r="BE244" s="154">
        <f t="shared" si="75"/>
        <v>0</v>
      </c>
      <c r="BF244" s="154">
        <f t="shared" si="76"/>
        <v>0</v>
      </c>
      <c r="BG244" s="154">
        <f t="shared" si="77"/>
        <v>0</v>
      </c>
      <c r="BH244" s="154">
        <f t="shared" si="78"/>
        <v>0</v>
      </c>
      <c r="BI244" s="154">
        <f t="shared" si="79"/>
        <v>0</v>
      </c>
      <c r="BJ244" s="19" t="s">
        <v>87</v>
      </c>
      <c r="BK244" s="155">
        <f t="shared" si="80"/>
        <v>0</v>
      </c>
      <c r="BL244" s="19" t="s">
        <v>235</v>
      </c>
      <c r="BM244" s="19" t="s">
        <v>940</v>
      </c>
    </row>
    <row r="245" spans="2:65" s="1" customFormat="1" ht="25.5" customHeight="1" x14ac:dyDescent="0.3">
      <c r="B245" s="145"/>
      <c r="C245" s="146" t="s">
        <v>560</v>
      </c>
      <c r="D245" s="146" t="s">
        <v>207</v>
      </c>
      <c r="E245" s="147" t="s">
        <v>2208</v>
      </c>
      <c r="F245" s="233" t="s">
        <v>2209</v>
      </c>
      <c r="G245" s="233"/>
      <c r="H245" s="233"/>
      <c r="I245" s="233"/>
      <c r="J245" s="148" t="s">
        <v>210</v>
      </c>
      <c r="K245" s="149">
        <v>140.56</v>
      </c>
      <c r="L245" s="234"/>
      <c r="M245" s="234"/>
      <c r="N245" s="235"/>
      <c r="O245" s="235"/>
      <c r="P245" s="235"/>
      <c r="Q245" s="235"/>
      <c r="R245" s="150"/>
      <c r="T245" s="151" t="s">
        <v>5</v>
      </c>
      <c r="U245" s="41" t="s">
        <v>43</v>
      </c>
      <c r="V245" s="152">
        <v>0</v>
      </c>
      <c r="W245" s="152">
        <f t="shared" si="72"/>
        <v>0</v>
      </c>
      <c r="X245" s="152">
        <v>0</v>
      </c>
      <c r="Y245" s="152">
        <f t="shared" si="73"/>
        <v>0</v>
      </c>
      <c r="Z245" s="152">
        <v>0</v>
      </c>
      <c r="AA245" s="153">
        <f t="shared" si="74"/>
        <v>0</v>
      </c>
      <c r="AR245" s="19" t="s">
        <v>235</v>
      </c>
      <c r="AT245" s="19" t="s">
        <v>207</v>
      </c>
      <c r="AU245" s="19" t="s">
        <v>91</v>
      </c>
      <c r="AY245" s="19" t="s">
        <v>206</v>
      </c>
      <c r="BE245" s="154">
        <f t="shared" si="75"/>
        <v>0</v>
      </c>
      <c r="BF245" s="154">
        <f t="shared" si="76"/>
        <v>0</v>
      </c>
      <c r="BG245" s="154">
        <f t="shared" si="77"/>
        <v>0</v>
      </c>
      <c r="BH245" s="154">
        <f t="shared" si="78"/>
        <v>0</v>
      </c>
      <c r="BI245" s="154">
        <f t="shared" si="79"/>
        <v>0</v>
      </c>
      <c r="BJ245" s="19" t="s">
        <v>87</v>
      </c>
      <c r="BK245" s="155">
        <f t="shared" si="80"/>
        <v>0</v>
      </c>
      <c r="BL245" s="19" t="s">
        <v>235</v>
      </c>
      <c r="BM245" s="19" t="s">
        <v>943</v>
      </c>
    </row>
    <row r="246" spans="2:65" s="1" customFormat="1" ht="25.5" customHeight="1" x14ac:dyDescent="0.3">
      <c r="B246" s="145"/>
      <c r="C246" s="146" t="s">
        <v>917</v>
      </c>
      <c r="D246" s="146" t="s">
        <v>207</v>
      </c>
      <c r="E246" s="147" t="s">
        <v>2210</v>
      </c>
      <c r="F246" s="233" t="s">
        <v>2211</v>
      </c>
      <c r="G246" s="233"/>
      <c r="H246" s="233"/>
      <c r="I246" s="233"/>
      <c r="J246" s="148" t="s">
        <v>329</v>
      </c>
      <c r="K246" s="149">
        <v>1.9710000000000001</v>
      </c>
      <c r="L246" s="234"/>
      <c r="M246" s="234"/>
      <c r="N246" s="235"/>
      <c r="O246" s="235"/>
      <c r="P246" s="235"/>
      <c r="Q246" s="235"/>
      <c r="R246" s="150"/>
      <c r="T246" s="151" t="s">
        <v>5</v>
      </c>
      <c r="U246" s="41" t="s">
        <v>43</v>
      </c>
      <c r="V246" s="152">
        <v>0</v>
      </c>
      <c r="W246" s="152">
        <f t="shared" si="72"/>
        <v>0</v>
      </c>
      <c r="X246" s="152">
        <v>0</v>
      </c>
      <c r="Y246" s="152">
        <f t="shared" si="73"/>
        <v>0</v>
      </c>
      <c r="Z246" s="152">
        <v>0</v>
      </c>
      <c r="AA246" s="153">
        <f t="shared" si="74"/>
        <v>0</v>
      </c>
      <c r="AR246" s="19" t="s">
        <v>235</v>
      </c>
      <c r="AT246" s="19" t="s">
        <v>207</v>
      </c>
      <c r="AU246" s="19" t="s">
        <v>91</v>
      </c>
      <c r="AY246" s="19" t="s">
        <v>206</v>
      </c>
      <c r="BE246" s="154">
        <f t="shared" si="75"/>
        <v>0</v>
      </c>
      <c r="BF246" s="154">
        <f t="shared" si="76"/>
        <v>0</v>
      </c>
      <c r="BG246" s="154">
        <f t="shared" si="77"/>
        <v>0</v>
      </c>
      <c r="BH246" s="154">
        <f t="shared" si="78"/>
        <v>0</v>
      </c>
      <c r="BI246" s="154">
        <f t="shared" si="79"/>
        <v>0</v>
      </c>
      <c r="BJ246" s="19" t="s">
        <v>87</v>
      </c>
      <c r="BK246" s="155">
        <f t="shared" si="80"/>
        <v>0</v>
      </c>
      <c r="BL246" s="19" t="s">
        <v>235</v>
      </c>
      <c r="BM246" s="19" t="s">
        <v>947</v>
      </c>
    </row>
    <row r="247" spans="2:65" s="10" customFormat="1" ht="22.35" customHeight="1" x14ac:dyDescent="0.3">
      <c r="B247" s="134"/>
      <c r="C247" s="135"/>
      <c r="D247" s="144" t="s">
        <v>2048</v>
      </c>
      <c r="E247" s="144"/>
      <c r="F247" s="144"/>
      <c r="G247" s="144"/>
      <c r="H247" s="144"/>
      <c r="I247" s="144"/>
      <c r="J247" s="144"/>
      <c r="K247" s="144"/>
      <c r="L247" s="144"/>
      <c r="M247" s="144"/>
      <c r="N247" s="240"/>
      <c r="O247" s="239"/>
      <c r="P247" s="239"/>
      <c r="Q247" s="239"/>
      <c r="R247" s="137"/>
      <c r="T247" s="138"/>
      <c r="U247" s="135"/>
      <c r="V247" s="135"/>
      <c r="W247" s="139">
        <f>W248</f>
        <v>0</v>
      </c>
      <c r="X247" s="135"/>
      <c r="Y247" s="139">
        <f>Y248</f>
        <v>0</v>
      </c>
      <c r="Z247" s="135"/>
      <c r="AA247" s="140">
        <f>AA248</f>
        <v>0</v>
      </c>
      <c r="AR247" s="141" t="s">
        <v>87</v>
      </c>
      <c r="AT247" s="142" t="s">
        <v>75</v>
      </c>
      <c r="AU247" s="142" t="s">
        <v>87</v>
      </c>
      <c r="AY247" s="141" t="s">
        <v>206</v>
      </c>
      <c r="BK247" s="143">
        <f>BK248</f>
        <v>0</v>
      </c>
    </row>
    <row r="248" spans="2:65" s="1" customFormat="1" ht="25.5" customHeight="1" x14ac:dyDescent="0.3">
      <c r="B248" s="145"/>
      <c r="C248" s="146" t="s">
        <v>412</v>
      </c>
      <c r="D248" s="146" t="s">
        <v>207</v>
      </c>
      <c r="E248" s="147" t="s">
        <v>2212</v>
      </c>
      <c r="F248" s="233" t="s">
        <v>2213</v>
      </c>
      <c r="G248" s="233"/>
      <c r="H248" s="233"/>
      <c r="I248" s="233"/>
      <c r="J248" s="148" t="s">
        <v>210</v>
      </c>
      <c r="K248" s="149">
        <v>239.88</v>
      </c>
      <c r="L248" s="234"/>
      <c r="M248" s="234"/>
      <c r="N248" s="235"/>
      <c r="O248" s="235"/>
      <c r="P248" s="235"/>
      <c r="Q248" s="235"/>
      <c r="R248" s="150"/>
      <c r="T248" s="151" t="s">
        <v>5</v>
      </c>
      <c r="U248" s="41" t="s">
        <v>43</v>
      </c>
      <c r="V248" s="152">
        <v>0</v>
      </c>
      <c r="W248" s="152">
        <f>V248*K248</f>
        <v>0</v>
      </c>
      <c r="X248" s="152">
        <v>0</v>
      </c>
      <c r="Y248" s="152">
        <f>X248*K248</f>
        <v>0</v>
      </c>
      <c r="Z248" s="152">
        <v>0</v>
      </c>
      <c r="AA248" s="153">
        <f>Z248*K248</f>
        <v>0</v>
      </c>
      <c r="AR248" s="19" t="s">
        <v>235</v>
      </c>
      <c r="AT248" s="19" t="s">
        <v>207</v>
      </c>
      <c r="AU248" s="19" t="s">
        <v>91</v>
      </c>
      <c r="AY248" s="19" t="s">
        <v>206</v>
      </c>
      <c r="BE248" s="154">
        <f>IF(U248="základná",N248,0)</f>
        <v>0</v>
      </c>
      <c r="BF248" s="154">
        <f>IF(U248="znížená",N248,0)</f>
        <v>0</v>
      </c>
      <c r="BG248" s="154">
        <f>IF(U248="zákl. prenesená",N248,0)</f>
        <v>0</v>
      </c>
      <c r="BH248" s="154">
        <f>IF(U248="zníž. prenesená",N248,0)</f>
        <v>0</v>
      </c>
      <c r="BI248" s="154">
        <f>IF(U248="nulová",N248,0)</f>
        <v>0</v>
      </c>
      <c r="BJ248" s="19" t="s">
        <v>87</v>
      </c>
      <c r="BK248" s="155">
        <f>ROUND(L248*K248,3)</f>
        <v>0</v>
      </c>
      <c r="BL248" s="19" t="s">
        <v>235</v>
      </c>
      <c r="BM248" s="19" t="s">
        <v>951</v>
      </c>
    </row>
    <row r="249" spans="2:65" s="10" customFormat="1" ht="29.85" customHeight="1" x14ac:dyDescent="0.3">
      <c r="B249" s="134"/>
      <c r="C249" s="135"/>
      <c r="D249" s="144" t="s">
        <v>467</v>
      </c>
      <c r="E249" s="144"/>
      <c r="F249" s="144"/>
      <c r="G249" s="144"/>
      <c r="H249" s="144"/>
      <c r="I249" s="144"/>
      <c r="J249" s="144"/>
      <c r="K249" s="144"/>
      <c r="L249" s="144"/>
      <c r="M249" s="144"/>
      <c r="N249" s="251"/>
      <c r="O249" s="252"/>
      <c r="P249" s="252"/>
      <c r="Q249" s="252"/>
      <c r="R249" s="137"/>
      <c r="T249" s="138"/>
      <c r="U249" s="135"/>
      <c r="V249" s="135"/>
      <c r="W249" s="139">
        <f>W250+W259+W262+W264</f>
        <v>3.021242</v>
      </c>
      <c r="X249" s="135"/>
      <c r="Y249" s="139">
        <f>Y250+Y259+Y262+Y264</f>
        <v>4.901817E-2</v>
      </c>
      <c r="Z249" s="135"/>
      <c r="AA249" s="140">
        <f>AA250+AA259+AA262+AA264</f>
        <v>0</v>
      </c>
      <c r="AR249" s="141" t="s">
        <v>87</v>
      </c>
      <c r="AT249" s="142" t="s">
        <v>75</v>
      </c>
      <c r="AU249" s="142" t="s">
        <v>83</v>
      </c>
      <c r="AY249" s="141" t="s">
        <v>206</v>
      </c>
      <c r="BK249" s="143">
        <f>BK250+BK259+BK262+BK264</f>
        <v>0</v>
      </c>
    </row>
    <row r="250" spans="2:65" s="10" customFormat="1" ht="14.85" customHeight="1" x14ac:dyDescent="0.3">
      <c r="B250" s="134"/>
      <c r="C250" s="135"/>
      <c r="D250" s="144" t="s">
        <v>2049</v>
      </c>
      <c r="E250" s="144"/>
      <c r="F250" s="144"/>
      <c r="G250" s="144"/>
      <c r="H250" s="144"/>
      <c r="I250" s="144"/>
      <c r="J250" s="144"/>
      <c r="K250" s="144"/>
      <c r="L250" s="144"/>
      <c r="M250" s="144"/>
      <c r="N250" s="246"/>
      <c r="O250" s="247"/>
      <c r="P250" s="247"/>
      <c r="Q250" s="247"/>
      <c r="R250" s="137"/>
      <c r="T250" s="138"/>
      <c r="U250" s="135"/>
      <c r="V250" s="135"/>
      <c r="W250" s="139">
        <f>SUM(W251:W258)</f>
        <v>0</v>
      </c>
      <c r="X250" s="135"/>
      <c r="Y250" s="139">
        <f>SUM(Y251:Y258)</f>
        <v>0</v>
      </c>
      <c r="Z250" s="135"/>
      <c r="AA250" s="140">
        <f>SUM(AA251:AA258)</f>
        <v>0</v>
      </c>
      <c r="AR250" s="141" t="s">
        <v>87</v>
      </c>
      <c r="AT250" s="142" t="s">
        <v>75</v>
      </c>
      <c r="AU250" s="142" t="s">
        <v>87</v>
      </c>
      <c r="AY250" s="141" t="s">
        <v>206</v>
      </c>
      <c r="BK250" s="143">
        <f>SUM(BK251:BK258)</f>
        <v>0</v>
      </c>
    </row>
    <row r="251" spans="2:65" s="1" customFormat="1" ht="38.25" customHeight="1" x14ac:dyDescent="0.3">
      <c r="B251" s="145"/>
      <c r="C251" s="146" t="s">
        <v>922</v>
      </c>
      <c r="D251" s="146" t="s">
        <v>207</v>
      </c>
      <c r="E251" s="147" t="s">
        <v>2214</v>
      </c>
      <c r="F251" s="233" t="s">
        <v>2215</v>
      </c>
      <c r="G251" s="233"/>
      <c r="H251" s="233"/>
      <c r="I251" s="233"/>
      <c r="J251" s="148" t="s">
        <v>210</v>
      </c>
      <c r="K251" s="149">
        <v>17.399999999999999</v>
      </c>
      <c r="L251" s="234"/>
      <c r="M251" s="234"/>
      <c r="N251" s="235"/>
      <c r="O251" s="235"/>
      <c r="P251" s="235"/>
      <c r="Q251" s="235"/>
      <c r="R251" s="150"/>
      <c r="T251" s="151" t="s">
        <v>5</v>
      </c>
      <c r="U251" s="41" t="s">
        <v>43</v>
      </c>
      <c r="V251" s="152">
        <v>0</v>
      </c>
      <c r="W251" s="152">
        <f t="shared" ref="W251:W258" si="81">V251*K251</f>
        <v>0</v>
      </c>
      <c r="X251" s="152">
        <v>0</v>
      </c>
      <c r="Y251" s="152">
        <f t="shared" ref="Y251:Y258" si="82">X251*K251</f>
        <v>0</v>
      </c>
      <c r="Z251" s="152">
        <v>0</v>
      </c>
      <c r="AA251" s="153">
        <f t="shared" ref="AA251:AA258" si="83">Z251*K251</f>
        <v>0</v>
      </c>
      <c r="AR251" s="19" t="s">
        <v>235</v>
      </c>
      <c r="AT251" s="19" t="s">
        <v>207</v>
      </c>
      <c r="AU251" s="19" t="s">
        <v>91</v>
      </c>
      <c r="AY251" s="19" t="s">
        <v>206</v>
      </c>
      <c r="BE251" s="154">
        <f t="shared" ref="BE251:BE258" si="84">IF(U251="základná",N251,0)</f>
        <v>0</v>
      </c>
      <c r="BF251" s="154">
        <f t="shared" ref="BF251:BF258" si="85">IF(U251="znížená",N251,0)</f>
        <v>0</v>
      </c>
      <c r="BG251" s="154">
        <f t="shared" ref="BG251:BG258" si="86">IF(U251="zákl. prenesená",N251,0)</f>
        <v>0</v>
      </c>
      <c r="BH251" s="154">
        <f t="shared" ref="BH251:BH258" si="87">IF(U251="zníž. prenesená",N251,0)</f>
        <v>0</v>
      </c>
      <c r="BI251" s="154">
        <f t="shared" ref="BI251:BI258" si="88">IF(U251="nulová",N251,0)</f>
        <v>0</v>
      </c>
      <c r="BJ251" s="19" t="s">
        <v>87</v>
      </c>
      <c r="BK251" s="155">
        <f t="shared" ref="BK251:BK258" si="89">ROUND(L251*K251,3)</f>
        <v>0</v>
      </c>
      <c r="BL251" s="19" t="s">
        <v>235</v>
      </c>
      <c r="BM251" s="19" t="s">
        <v>958</v>
      </c>
    </row>
    <row r="252" spans="2:65" s="1" customFormat="1" ht="25.5" customHeight="1" x14ac:dyDescent="0.3">
      <c r="B252" s="145"/>
      <c r="C252" s="156" t="s">
        <v>561</v>
      </c>
      <c r="D252" s="156" t="s">
        <v>214</v>
      </c>
      <c r="E252" s="157" t="s">
        <v>2216</v>
      </c>
      <c r="F252" s="236" t="s">
        <v>2217</v>
      </c>
      <c r="G252" s="236"/>
      <c r="H252" s="236"/>
      <c r="I252" s="236"/>
      <c r="J252" s="158" t="s">
        <v>210</v>
      </c>
      <c r="K252" s="159">
        <v>18</v>
      </c>
      <c r="L252" s="237"/>
      <c r="M252" s="237"/>
      <c r="N252" s="238"/>
      <c r="O252" s="235"/>
      <c r="P252" s="235"/>
      <c r="Q252" s="235"/>
      <c r="R252" s="150"/>
      <c r="T252" s="151" t="s">
        <v>5</v>
      </c>
      <c r="U252" s="41" t="s">
        <v>43</v>
      </c>
      <c r="V252" s="152">
        <v>0</v>
      </c>
      <c r="W252" s="152">
        <f t="shared" si="81"/>
        <v>0</v>
      </c>
      <c r="X252" s="152">
        <v>0</v>
      </c>
      <c r="Y252" s="152">
        <f t="shared" si="82"/>
        <v>0</v>
      </c>
      <c r="Z252" s="152">
        <v>0</v>
      </c>
      <c r="AA252" s="153">
        <f t="shared" si="83"/>
        <v>0</v>
      </c>
      <c r="AR252" s="19" t="s">
        <v>262</v>
      </c>
      <c r="AT252" s="19" t="s">
        <v>214</v>
      </c>
      <c r="AU252" s="19" t="s">
        <v>91</v>
      </c>
      <c r="AY252" s="19" t="s">
        <v>206</v>
      </c>
      <c r="BE252" s="154">
        <f t="shared" si="84"/>
        <v>0</v>
      </c>
      <c r="BF252" s="154">
        <f t="shared" si="85"/>
        <v>0</v>
      </c>
      <c r="BG252" s="154">
        <f t="shared" si="86"/>
        <v>0</v>
      </c>
      <c r="BH252" s="154">
        <f t="shared" si="87"/>
        <v>0</v>
      </c>
      <c r="BI252" s="154">
        <f t="shared" si="88"/>
        <v>0</v>
      </c>
      <c r="BJ252" s="19" t="s">
        <v>87</v>
      </c>
      <c r="BK252" s="155">
        <f t="shared" si="89"/>
        <v>0</v>
      </c>
      <c r="BL252" s="19" t="s">
        <v>235</v>
      </c>
      <c r="BM252" s="19" t="s">
        <v>962</v>
      </c>
    </row>
    <row r="253" spans="2:65" s="1" customFormat="1" ht="38.25" customHeight="1" x14ac:dyDescent="0.3">
      <c r="B253" s="145"/>
      <c r="C253" s="146" t="s">
        <v>929</v>
      </c>
      <c r="D253" s="146" t="s">
        <v>207</v>
      </c>
      <c r="E253" s="147" t="s">
        <v>2218</v>
      </c>
      <c r="F253" s="233" t="s">
        <v>2219</v>
      </c>
      <c r="G253" s="233"/>
      <c r="H253" s="233"/>
      <c r="I253" s="233"/>
      <c r="J253" s="148" t="s">
        <v>210</v>
      </c>
      <c r="K253" s="149">
        <v>297.45</v>
      </c>
      <c r="L253" s="234"/>
      <c r="M253" s="234"/>
      <c r="N253" s="235"/>
      <c r="O253" s="235"/>
      <c r="P253" s="235"/>
      <c r="Q253" s="235"/>
      <c r="R253" s="150"/>
      <c r="T253" s="151" t="s">
        <v>5</v>
      </c>
      <c r="U253" s="41" t="s">
        <v>43</v>
      </c>
      <c r="V253" s="152">
        <v>0</v>
      </c>
      <c r="W253" s="152">
        <f t="shared" si="81"/>
        <v>0</v>
      </c>
      <c r="X253" s="152">
        <v>0</v>
      </c>
      <c r="Y253" s="152">
        <f t="shared" si="82"/>
        <v>0</v>
      </c>
      <c r="Z253" s="152">
        <v>0</v>
      </c>
      <c r="AA253" s="153">
        <f t="shared" si="83"/>
        <v>0</v>
      </c>
      <c r="AR253" s="19" t="s">
        <v>235</v>
      </c>
      <c r="AT253" s="19" t="s">
        <v>207</v>
      </c>
      <c r="AU253" s="19" t="s">
        <v>91</v>
      </c>
      <c r="AY253" s="19" t="s">
        <v>206</v>
      </c>
      <c r="BE253" s="154">
        <f t="shared" si="84"/>
        <v>0</v>
      </c>
      <c r="BF253" s="154">
        <f t="shared" si="85"/>
        <v>0</v>
      </c>
      <c r="BG253" s="154">
        <f t="shared" si="86"/>
        <v>0</v>
      </c>
      <c r="BH253" s="154">
        <f t="shared" si="87"/>
        <v>0</v>
      </c>
      <c r="BI253" s="154">
        <f t="shared" si="88"/>
        <v>0</v>
      </c>
      <c r="BJ253" s="19" t="s">
        <v>87</v>
      </c>
      <c r="BK253" s="155">
        <f t="shared" si="89"/>
        <v>0</v>
      </c>
      <c r="BL253" s="19" t="s">
        <v>235</v>
      </c>
      <c r="BM253" s="19" t="s">
        <v>965</v>
      </c>
    </row>
    <row r="254" spans="2:65" s="1" customFormat="1" ht="25.5" customHeight="1" x14ac:dyDescent="0.3">
      <c r="B254" s="145"/>
      <c r="C254" s="156" t="s">
        <v>562</v>
      </c>
      <c r="D254" s="156" t="s">
        <v>214</v>
      </c>
      <c r="E254" s="157" t="s">
        <v>2220</v>
      </c>
      <c r="F254" s="236" t="s">
        <v>2221</v>
      </c>
      <c r="G254" s="236"/>
      <c r="H254" s="236"/>
      <c r="I254" s="236"/>
      <c r="J254" s="158" t="s">
        <v>210</v>
      </c>
      <c r="K254" s="159">
        <v>327.19499999999999</v>
      </c>
      <c r="L254" s="237"/>
      <c r="M254" s="237"/>
      <c r="N254" s="238"/>
      <c r="O254" s="235"/>
      <c r="P254" s="235"/>
      <c r="Q254" s="235"/>
      <c r="R254" s="150"/>
      <c r="T254" s="151" t="s">
        <v>5</v>
      </c>
      <c r="U254" s="41" t="s">
        <v>43</v>
      </c>
      <c r="V254" s="152">
        <v>0</v>
      </c>
      <c r="W254" s="152">
        <f t="shared" si="81"/>
        <v>0</v>
      </c>
      <c r="X254" s="152">
        <v>0</v>
      </c>
      <c r="Y254" s="152">
        <f t="shared" si="82"/>
        <v>0</v>
      </c>
      <c r="Z254" s="152">
        <v>0</v>
      </c>
      <c r="AA254" s="153">
        <f t="shared" si="83"/>
        <v>0</v>
      </c>
      <c r="AR254" s="19" t="s">
        <v>262</v>
      </c>
      <c r="AT254" s="19" t="s">
        <v>214</v>
      </c>
      <c r="AU254" s="19" t="s">
        <v>91</v>
      </c>
      <c r="AY254" s="19" t="s">
        <v>206</v>
      </c>
      <c r="BE254" s="154">
        <f t="shared" si="84"/>
        <v>0</v>
      </c>
      <c r="BF254" s="154">
        <f t="shared" si="85"/>
        <v>0</v>
      </c>
      <c r="BG254" s="154">
        <f t="shared" si="86"/>
        <v>0</v>
      </c>
      <c r="BH254" s="154">
        <f t="shared" si="87"/>
        <v>0</v>
      </c>
      <c r="BI254" s="154">
        <f t="shared" si="88"/>
        <v>0</v>
      </c>
      <c r="BJ254" s="19" t="s">
        <v>87</v>
      </c>
      <c r="BK254" s="155">
        <f t="shared" si="89"/>
        <v>0</v>
      </c>
      <c r="BL254" s="19" t="s">
        <v>235</v>
      </c>
      <c r="BM254" s="19" t="s">
        <v>969</v>
      </c>
    </row>
    <row r="255" spans="2:65" s="1" customFormat="1" ht="51" customHeight="1" x14ac:dyDescent="0.3">
      <c r="B255" s="145"/>
      <c r="C255" s="156" t="s">
        <v>936</v>
      </c>
      <c r="D255" s="156" t="s">
        <v>214</v>
      </c>
      <c r="E255" s="157" t="s">
        <v>2222</v>
      </c>
      <c r="F255" s="236" t="s">
        <v>949</v>
      </c>
      <c r="G255" s="236"/>
      <c r="H255" s="236"/>
      <c r="I255" s="236"/>
      <c r="J255" s="158" t="s">
        <v>950</v>
      </c>
      <c r="K255" s="159">
        <v>2455.83</v>
      </c>
      <c r="L255" s="237"/>
      <c r="M255" s="237"/>
      <c r="N255" s="238"/>
      <c r="O255" s="235"/>
      <c r="P255" s="235"/>
      <c r="Q255" s="235"/>
      <c r="R255" s="150"/>
      <c r="T255" s="151" t="s">
        <v>5</v>
      </c>
      <c r="U255" s="41" t="s">
        <v>43</v>
      </c>
      <c r="V255" s="152">
        <v>0</v>
      </c>
      <c r="W255" s="152">
        <f t="shared" si="81"/>
        <v>0</v>
      </c>
      <c r="X255" s="152">
        <v>0</v>
      </c>
      <c r="Y255" s="152">
        <f t="shared" si="82"/>
        <v>0</v>
      </c>
      <c r="Z255" s="152">
        <v>0</v>
      </c>
      <c r="AA255" s="153">
        <f t="shared" si="83"/>
        <v>0</v>
      </c>
      <c r="AR255" s="19" t="s">
        <v>262</v>
      </c>
      <c r="AT255" s="19" t="s">
        <v>214</v>
      </c>
      <c r="AU255" s="19" t="s">
        <v>91</v>
      </c>
      <c r="AY255" s="19" t="s">
        <v>206</v>
      </c>
      <c r="BE255" s="154">
        <f t="shared" si="84"/>
        <v>0</v>
      </c>
      <c r="BF255" s="154">
        <f t="shared" si="85"/>
        <v>0</v>
      </c>
      <c r="BG255" s="154">
        <f t="shared" si="86"/>
        <v>0</v>
      </c>
      <c r="BH255" s="154">
        <f t="shared" si="87"/>
        <v>0</v>
      </c>
      <c r="BI255" s="154">
        <f t="shared" si="88"/>
        <v>0</v>
      </c>
      <c r="BJ255" s="19" t="s">
        <v>87</v>
      </c>
      <c r="BK255" s="155">
        <f t="shared" si="89"/>
        <v>0</v>
      </c>
      <c r="BL255" s="19" t="s">
        <v>235</v>
      </c>
      <c r="BM255" s="19" t="s">
        <v>972</v>
      </c>
    </row>
    <row r="256" spans="2:65" s="1" customFormat="1" ht="25.5" customHeight="1" x14ac:dyDescent="0.3">
      <c r="B256" s="145"/>
      <c r="C256" s="146" t="s">
        <v>563</v>
      </c>
      <c r="D256" s="146" t="s">
        <v>207</v>
      </c>
      <c r="E256" s="147" t="s">
        <v>2223</v>
      </c>
      <c r="F256" s="233" t="s">
        <v>2224</v>
      </c>
      <c r="G256" s="233"/>
      <c r="H256" s="233"/>
      <c r="I256" s="233"/>
      <c r="J256" s="148" t="s">
        <v>210</v>
      </c>
      <c r="K256" s="149">
        <v>314.85000000000002</v>
      </c>
      <c r="L256" s="234"/>
      <c r="M256" s="234"/>
      <c r="N256" s="235"/>
      <c r="O256" s="235"/>
      <c r="P256" s="235"/>
      <c r="Q256" s="235"/>
      <c r="R256" s="150"/>
      <c r="T256" s="151" t="s">
        <v>5</v>
      </c>
      <c r="U256" s="41" t="s">
        <v>43</v>
      </c>
      <c r="V256" s="152">
        <v>0</v>
      </c>
      <c r="W256" s="152">
        <f t="shared" si="81"/>
        <v>0</v>
      </c>
      <c r="X256" s="152">
        <v>0</v>
      </c>
      <c r="Y256" s="152">
        <f t="shared" si="82"/>
        <v>0</v>
      </c>
      <c r="Z256" s="152">
        <v>0</v>
      </c>
      <c r="AA256" s="153">
        <f t="shared" si="83"/>
        <v>0</v>
      </c>
      <c r="AR256" s="19" t="s">
        <v>235</v>
      </c>
      <c r="AT256" s="19" t="s">
        <v>207</v>
      </c>
      <c r="AU256" s="19" t="s">
        <v>91</v>
      </c>
      <c r="AY256" s="19" t="s">
        <v>206</v>
      </c>
      <c r="BE256" s="154">
        <f t="shared" si="84"/>
        <v>0</v>
      </c>
      <c r="BF256" s="154">
        <f t="shared" si="85"/>
        <v>0</v>
      </c>
      <c r="BG256" s="154">
        <f t="shared" si="86"/>
        <v>0</v>
      </c>
      <c r="BH256" s="154">
        <f t="shared" si="87"/>
        <v>0</v>
      </c>
      <c r="BI256" s="154">
        <f t="shared" si="88"/>
        <v>0</v>
      </c>
      <c r="BJ256" s="19" t="s">
        <v>87</v>
      </c>
      <c r="BK256" s="155">
        <f t="shared" si="89"/>
        <v>0</v>
      </c>
      <c r="BL256" s="19" t="s">
        <v>235</v>
      </c>
      <c r="BM256" s="19" t="s">
        <v>976</v>
      </c>
    </row>
    <row r="257" spans="2:65" s="1" customFormat="1" ht="16.5" customHeight="1" x14ac:dyDescent="0.3">
      <c r="B257" s="145"/>
      <c r="C257" s="156" t="s">
        <v>944</v>
      </c>
      <c r="D257" s="156" t="s">
        <v>214</v>
      </c>
      <c r="E257" s="157" t="s">
        <v>2225</v>
      </c>
      <c r="F257" s="236" t="s">
        <v>957</v>
      </c>
      <c r="G257" s="236"/>
      <c r="H257" s="236"/>
      <c r="I257" s="236"/>
      <c r="J257" s="158" t="s">
        <v>950</v>
      </c>
      <c r="K257" s="159">
        <v>125.94</v>
      </c>
      <c r="L257" s="237"/>
      <c r="M257" s="237"/>
      <c r="N257" s="238"/>
      <c r="O257" s="235"/>
      <c r="P257" s="235"/>
      <c r="Q257" s="235"/>
      <c r="R257" s="150"/>
      <c r="T257" s="151" t="s">
        <v>5</v>
      </c>
      <c r="U257" s="41" t="s">
        <v>43</v>
      </c>
      <c r="V257" s="152">
        <v>0</v>
      </c>
      <c r="W257" s="152">
        <f t="shared" si="81"/>
        <v>0</v>
      </c>
      <c r="X257" s="152">
        <v>0</v>
      </c>
      <c r="Y257" s="152">
        <f t="shared" si="82"/>
        <v>0</v>
      </c>
      <c r="Z257" s="152">
        <v>0</v>
      </c>
      <c r="AA257" s="153">
        <f t="shared" si="83"/>
        <v>0</v>
      </c>
      <c r="AR257" s="19" t="s">
        <v>262</v>
      </c>
      <c r="AT257" s="19" t="s">
        <v>214</v>
      </c>
      <c r="AU257" s="19" t="s">
        <v>91</v>
      </c>
      <c r="AY257" s="19" t="s">
        <v>206</v>
      </c>
      <c r="BE257" s="154">
        <f t="shared" si="84"/>
        <v>0</v>
      </c>
      <c r="BF257" s="154">
        <f t="shared" si="85"/>
        <v>0</v>
      </c>
      <c r="BG257" s="154">
        <f t="shared" si="86"/>
        <v>0</v>
      </c>
      <c r="BH257" s="154">
        <f t="shared" si="87"/>
        <v>0</v>
      </c>
      <c r="BI257" s="154">
        <f t="shared" si="88"/>
        <v>0</v>
      </c>
      <c r="BJ257" s="19" t="s">
        <v>87</v>
      </c>
      <c r="BK257" s="155">
        <f t="shared" si="89"/>
        <v>0</v>
      </c>
      <c r="BL257" s="19" t="s">
        <v>235</v>
      </c>
      <c r="BM257" s="19" t="s">
        <v>979</v>
      </c>
    </row>
    <row r="258" spans="2:65" s="1" customFormat="1" ht="25.5" customHeight="1" x14ac:dyDescent="0.3">
      <c r="B258" s="145"/>
      <c r="C258" s="146" t="s">
        <v>565</v>
      </c>
      <c r="D258" s="146" t="s">
        <v>207</v>
      </c>
      <c r="E258" s="147" t="s">
        <v>2226</v>
      </c>
      <c r="F258" s="233" t="s">
        <v>2227</v>
      </c>
      <c r="G258" s="233"/>
      <c r="H258" s="233"/>
      <c r="I258" s="233"/>
      <c r="J258" s="148" t="s">
        <v>329</v>
      </c>
      <c r="K258" s="149">
        <v>12.803000000000001</v>
      </c>
      <c r="L258" s="234"/>
      <c r="M258" s="234"/>
      <c r="N258" s="235"/>
      <c r="O258" s="235"/>
      <c r="P258" s="235"/>
      <c r="Q258" s="235"/>
      <c r="R258" s="150"/>
      <c r="T258" s="151" t="s">
        <v>5</v>
      </c>
      <c r="U258" s="41" t="s">
        <v>43</v>
      </c>
      <c r="V258" s="152">
        <v>0</v>
      </c>
      <c r="W258" s="152">
        <f t="shared" si="81"/>
        <v>0</v>
      </c>
      <c r="X258" s="152">
        <v>0</v>
      </c>
      <c r="Y258" s="152">
        <f t="shared" si="82"/>
        <v>0</v>
      </c>
      <c r="Z258" s="152">
        <v>0</v>
      </c>
      <c r="AA258" s="153">
        <f t="shared" si="83"/>
        <v>0</v>
      </c>
      <c r="AR258" s="19" t="s">
        <v>235</v>
      </c>
      <c r="AT258" s="19" t="s">
        <v>207</v>
      </c>
      <c r="AU258" s="19" t="s">
        <v>91</v>
      </c>
      <c r="AY258" s="19" t="s">
        <v>206</v>
      </c>
      <c r="BE258" s="154">
        <f t="shared" si="84"/>
        <v>0</v>
      </c>
      <c r="BF258" s="154">
        <f t="shared" si="85"/>
        <v>0</v>
      </c>
      <c r="BG258" s="154">
        <f t="shared" si="86"/>
        <v>0</v>
      </c>
      <c r="BH258" s="154">
        <f t="shared" si="87"/>
        <v>0</v>
      </c>
      <c r="BI258" s="154">
        <f t="shared" si="88"/>
        <v>0</v>
      </c>
      <c r="BJ258" s="19" t="s">
        <v>87</v>
      </c>
      <c r="BK258" s="155">
        <f t="shared" si="89"/>
        <v>0</v>
      </c>
      <c r="BL258" s="19" t="s">
        <v>235</v>
      </c>
      <c r="BM258" s="19" t="s">
        <v>983</v>
      </c>
    </row>
    <row r="259" spans="2:65" s="10" customFormat="1" ht="22.35" customHeight="1" x14ac:dyDescent="0.3">
      <c r="B259" s="134"/>
      <c r="C259" s="135"/>
      <c r="D259" s="144" t="s">
        <v>722</v>
      </c>
      <c r="E259" s="144"/>
      <c r="F259" s="144"/>
      <c r="G259" s="144"/>
      <c r="H259" s="144"/>
      <c r="I259" s="144"/>
      <c r="J259" s="144"/>
      <c r="K259" s="144"/>
      <c r="L259" s="144"/>
      <c r="M259" s="144"/>
      <c r="N259" s="240"/>
      <c r="O259" s="239"/>
      <c r="P259" s="239"/>
      <c r="Q259" s="239"/>
      <c r="R259" s="137"/>
      <c r="T259" s="138"/>
      <c r="U259" s="135"/>
      <c r="V259" s="135"/>
      <c r="W259" s="139">
        <f>SUM(W260:W261)</f>
        <v>3.021242</v>
      </c>
      <c r="X259" s="135"/>
      <c r="Y259" s="139">
        <f>SUM(Y260:Y261)</f>
        <v>4.901817E-2</v>
      </c>
      <c r="Z259" s="135"/>
      <c r="AA259" s="140">
        <f>SUM(AA260:AA261)</f>
        <v>0</v>
      </c>
      <c r="AR259" s="141" t="s">
        <v>87</v>
      </c>
      <c r="AT259" s="142" t="s">
        <v>75</v>
      </c>
      <c r="AU259" s="142" t="s">
        <v>87</v>
      </c>
      <c r="AY259" s="141" t="s">
        <v>206</v>
      </c>
      <c r="BK259" s="143">
        <f>SUM(BK260:BK261)</f>
        <v>0</v>
      </c>
    </row>
    <row r="260" spans="2:65" s="1" customFormat="1" ht="38.25" customHeight="1" x14ac:dyDescent="0.3">
      <c r="B260" s="145"/>
      <c r="C260" s="146" t="s">
        <v>952</v>
      </c>
      <c r="D260" s="146" t="s">
        <v>207</v>
      </c>
      <c r="E260" s="147" t="s">
        <v>2228</v>
      </c>
      <c r="F260" s="233" t="s">
        <v>2229</v>
      </c>
      <c r="G260" s="233"/>
      <c r="H260" s="233"/>
      <c r="I260" s="233"/>
      <c r="J260" s="148" t="s">
        <v>210</v>
      </c>
      <c r="K260" s="149">
        <v>30.829000000000001</v>
      </c>
      <c r="L260" s="234"/>
      <c r="M260" s="234"/>
      <c r="N260" s="235"/>
      <c r="O260" s="235"/>
      <c r="P260" s="235"/>
      <c r="Q260" s="235"/>
      <c r="R260" s="150"/>
      <c r="T260" s="151" t="s">
        <v>5</v>
      </c>
      <c r="U260" s="41" t="s">
        <v>43</v>
      </c>
      <c r="V260" s="152">
        <v>9.8000000000000004E-2</v>
      </c>
      <c r="W260" s="152">
        <f>V260*K260</f>
        <v>3.021242</v>
      </c>
      <c r="X260" s="152">
        <v>7.2999999999999996E-4</v>
      </c>
      <c r="Y260" s="152">
        <f>X260*K260</f>
        <v>2.2505169999999998E-2</v>
      </c>
      <c r="Z260" s="152">
        <v>0</v>
      </c>
      <c r="AA260" s="153">
        <f>Z260*K260</f>
        <v>0</v>
      </c>
      <c r="AR260" s="19" t="s">
        <v>235</v>
      </c>
      <c r="AT260" s="19" t="s">
        <v>207</v>
      </c>
      <c r="AU260" s="19" t="s">
        <v>91</v>
      </c>
      <c r="AY260" s="19" t="s">
        <v>206</v>
      </c>
      <c r="BE260" s="154">
        <f>IF(U260="základná",N260,0)</f>
        <v>0</v>
      </c>
      <c r="BF260" s="154">
        <f>IF(U260="znížená",N260,0)</f>
        <v>0</v>
      </c>
      <c r="BG260" s="154">
        <f>IF(U260="zákl. prenesená",N260,0)</f>
        <v>0</v>
      </c>
      <c r="BH260" s="154">
        <f>IF(U260="zníž. prenesená",N260,0)</f>
        <v>0</v>
      </c>
      <c r="BI260" s="154">
        <f>IF(U260="nulová",N260,0)</f>
        <v>0</v>
      </c>
      <c r="BJ260" s="19" t="s">
        <v>87</v>
      </c>
      <c r="BK260" s="155">
        <f>ROUND(L260*K260,3)</f>
        <v>0</v>
      </c>
      <c r="BL260" s="19" t="s">
        <v>235</v>
      </c>
      <c r="BM260" s="19" t="s">
        <v>2230</v>
      </c>
    </row>
    <row r="261" spans="2:65" s="1" customFormat="1" ht="25.5" customHeight="1" x14ac:dyDescent="0.3">
      <c r="B261" s="145"/>
      <c r="C261" s="156" t="s">
        <v>606</v>
      </c>
      <c r="D261" s="156" t="s">
        <v>214</v>
      </c>
      <c r="E261" s="157" t="s">
        <v>2231</v>
      </c>
      <c r="F261" s="236" t="s">
        <v>2232</v>
      </c>
      <c r="G261" s="236"/>
      <c r="H261" s="236"/>
      <c r="I261" s="236"/>
      <c r="J261" s="158" t="s">
        <v>950</v>
      </c>
      <c r="K261" s="159">
        <v>26.513000000000002</v>
      </c>
      <c r="L261" s="237"/>
      <c r="M261" s="237"/>
      <c r="N261" s="238"/>
      <c r="O261" s="235"/>
      <c r="P261" s="235"/>
      <c r="Q261" s="235"/>
      <c r="R261" s="150"/>
      <c r="T261" s="151" t="s">
        <v>5</v>
      </c>
      <c r="U261" s="41" t="s">
        <v>43</v>
      </c>
      <c r="V261" s="152">
        <v>0</v>
      </c>
      <c r="W261" s="152">
        <f>V261*K261</f>
        <v>0</v>
      </c>
      <c r="X261" s="152">
        <v>1E-3</v>
      </c>
      <c r="Y261" s="152">
        <f>X261*K261</f>
        <v>2.6513000000000002E-2</v>
      </c>
      <c r="Z261" s="152">
        <v>0</v>
      </c>
      <c r="AA261" s="153">
        <f>Z261*K261</f>
        <v>0</v>
      </c>
      <c r="AR261" s="19" t="s">
        <v>262</v>
      </c>
      <c r="AT261" s="19" t="s">
        <v>214</v>
      </c>
      <c r="AU261" s="19" t="s">
        <v>91</v>
      </c>
      <c r="AY261" s="19" t="s">
        <v>206</v>
      </c>
      <c r="BE261" s="154">
        <f>IF(U261="základná",N261,0)</f>
        <v>0</v>
      </c>
      <c r="BF261" s="154">
        <f>IF(U261="znížená",N261,0)</f>
        <v>0</v>
      </c>
      <c r="BG261" s="154">
        <f>IF(U261="zákl. prenesená",N261,0)</f>
        <v>0</v>
      </c>
      <c r="BH261" s="154">
        <f>IF(U261="zníž. prenesená",N261,0)</f>
        <v>0</v>
      </c>
      <c r="BI261" s="154">
        <f>IF(U261="nulová",N261,0)</f>
        <v>0</v>
      </c>
      <c r="BJ261" s="19" t="s">
        <v>87</v>
      </c>
      <c r="BK261" s="155">
        <f>ROUND(L261*K261,3)</f>
        <v>0</v>
      </c>
      <c r="BL261" s="19" t="s">
        <v>235</v>
      </c>
      <c r="BM261" s="19" t="s">
        <v>2233</v>
      </c>
    </row>
    <row r="262" spans="2:65" s="10" customFormat="1" ht="22.35" customHeight="1" x14ac:dyDescent="0.3">
      <c r="B262" s="134"/>
      <c r="C262" s="135"/>
      <c r="D262" s="144" t="s">
        <v>468</v>
      </c>
      <c r="E262" s="144"/>
      <c r="F262" s="144"/>
      <c r="G262" s="144"/>
      <c r="H262" s="144"/>
      <c r="I262" s="144"/>
      <c r="J262" s="144"/>
      <c r="K262" s="144"/>
      <c r="L262" s="144"/>
      <c r="M262" s="144"/>
      <c r="N262" s="240"/>
      <c r="O262" s="239"/>
      <c r="P262" s="239"/>
      <c r="Q262" s="239"/>
      <c r="R262" s="137"/>
      <c r="T262" s="138"/>
      <c r="U262" s="135"/>
      <c r="V262" s="135"/>
      <c r="W262" s="139">
        <f>W263</f>
        <v>0</v>
      </c>
      <c r="X262" s="135"/>
      <c r="Y262" s="139">
        <f>Y263</f>
        <v>0</v>
      </c>
      <c r="Z262" s="135"/>
      <c r="AA262" s="140">
        <f>AA263</f>
        <v>0</v>
      </c>
      <c r="AR262" s="141" t="s">
        <v>87</v>
      </c>
      <c r="AT262" s="142" t="s">
        <v>75</v>
      </c>
      <c r="AU262" s="142" t="s">
        <v>87</v>
      </c>
      <c r="AY262" s="141" t="s">
        <v>206</v>
      </c>
      <c r="BK262" s="143">
        <f>BK263</f>
        <v>0</v>
      </c>
    </row>
    <row r="263" spans="2:65" s="1" customFormat="1" ht="51" customHeight="1" x14ac:dyDescent="0.3">
      <c r="B263" s="145"/>
      <c r="C263" s="146" t="s">
        <v>959</v>
      </c>
      <c r="D263" s="146" t="s">
        <v>207</v>
      </c>
      <c r="E263" s="147" t="s">
        <v>2234</v>
      </c>
      <c r="F263" s="233" t="s">
        <v>2235</v>
      </c>
      <c r="G263" s="233"/>
      <c r="H263" s="233"/>
      <c r="I263" s="233"/>
      <c r="J263" s="148" t="s">
        <v>210</v>
      </c>
      <c r="K263" s="149">
        <v>3190.3980000000001</v>
      </c>
      <c r="L263" s="234"/>
      <c r="M263" s="234"/>
      <c r="N263" s="235"/>
      <c r="O263" s="235"/>
      <c r="P263" s="235"/>
      <c r="Q263" s="235"/>
      <c r="R263" s="150"/>
      <c r="T263" s="151" t="s">
        <v>5</v>
      </c>
      <c r="U263" s="41" t="s">
        <v>43</v>
      </c>
      <c r="V263" s="152">
        <v>0</v>
      </c>
      <c r="W263" s="152">
        <f>V263*K263</f>
        <v>0</v>
      </c>
      <c r="X263" s="152">
        <v>0</v>
      </c>
      <c r="Y263" s="152">
        <f>X263*K263</f>
        <v>0</v>
      </c>
      <c r="Z263" s="152">
        <v>0</v>
      </c>
      <c r="AA263" s="153">
        <f>Z263*K263</f>
        <v>0</v>
      </c>
      <c r="AR263" s="19" t="s">
        <v>235</v>
      </c>
      <c r="AT263" s="19" t="s">
        <v>207</v>
      </c>
      <c r="AU263" s="19" t="s">
        <v>91</v>
      </c>
      <c r="AY263" s="19" t="s">
        <v>206</v>
      </c>
      <c r="BE263" s="154">
        <f>IF(U263="základná",N263,0)</f>
        <v>0</v>
      </c>
      <c r="BF263" s="154">
        <f>IF(U263="znížená",N263,0)</f>
        <v>0</v>
      </c>
      <c r="BG263" s="154">
        <f>IF(U263="zákl. prenesená",N263,0)</f>
        <v>0</v>
      </c>
      <c r="BH263" s="154">
        <f>IF(U263="zníž. prenesená",N263,0)</f>
        <v>0</v>
      </c>
      <c r="BI263" s="154">
        <f>IF(U263="nulová",N263,0)</f>
        <v>0</v>
      </c>
      <c r="BJ263" s="19" t="s">
        <v>87</v>
      </c>
      <c r="BK263" s="155">
        <f>ROUND(L263*K263,3)</f>
        <v>0</v>
      </c>
      <c r="BL263" s="19" t="s">
        <v>235</v>
      </c>
      <c r="BM263" s="19" t="s">
        <v>986</v>
      </c>
    </row>
    <row r="264" spans="2:65" s="10" customFormat="1" ht="22.35" customHeight="1" x14ac:dyDescent="0.3">
      <c r="B264" s="134"/>
      <c r="C264" s="135"/>
      <c r="D264" s="144" t="s">
        <v>2050</v>
      </c>
      <c r="E264" s="144"/>
      <c r="F264" s="144"/>
      <c r="G264" s="144"/>
      <c r="H264" s="144"/>
      <c r="I264" s="144"/>
      <c r="J264" s="144"/>
      <c r="K264" s="144"/>
      <c r="L264" s="144"/>
      <c r="M264" s="144"/>
      <c r="N264" s="240"/>
      <c r="O264" s="239"/>
      <c r="P264" s="239"/>
      <c r="Q264" s="239"/>
      <c r="R264" s="137"/>
      <c r="T264" s="138"/>
      <c r="U264" s="135"/>
      <c r="V264" s="135"/>
      <c r="W264" s="139">
        <f>SUM(W265:W268)</f>
        <v>0</v>
      </c>
      <c r="X264" s="135"/>
      <c r="Y264" s="139">
        <f>SUM(Y265:Y268)</f>
        <v>0</v>
      </c>
      <c r="Z264" s="135"/>
      <c r="AA264" s="140">
        <f>SUM(AA265:AA268)</f>
        <v>0</v>
      </c>
      <c r="AR264" s="141" t="s">
        <v>87</v>
      </c>
      <c r="AT264" s="142" t="s">
        <v>75</v>
      </c>
      <c r="AU264" s="142" t="s">
        <v>87</v>
      </c>
      <c r="AY264" s="141" t="s">
        <v>206</v>
      </c>
      <c r="BK264" s="143">
        <f>SUM(BK265:BK268)</f>
        <v>0</v>
      </c>
    </row>
    <row r="265" spans="2:65" s="1" customFormat="1" ht="25.5" customHeight="1" x14ac:dyDescent="0.3">
      <c r="B265" s="145"/>
      <c r="C265" s="146" t="s">
        <v>437</v>
      </c>
      <c r="D265" s="146" t="s">
        <v>207</v>
      </c>
      <c r="E265" s="147" t="s">
        <v>2236</v>
      </c>
      <c r="F265" s="233" t="s">
        <v>2237</v>
      </c>
      <c r="G265" s="233"/>
      <c r="H265" s="233"/>
      <c r="I265" s="233"/>
      <c r="J265" s="148" t="s">
        <v>210</v>
      </c>
      <c r="K265" s="149">
        <v>9.9600000000000009</v>
      </c>
      <c r="L265" s="234"/>
      <c r="M265" s="234"/>
      <c r="N265" s="235"/>
      <c r="O265" s="235"/>
      <c r="P265" s="235"/>
      <c r="Q265" s="235"/>
      <c r="R265" s="150"/>
      <c r="T265" s="151" t="s">
        <v>5</v>
      </c>
      <c r="U265" s="41" t="s">
        <v>43</v>
      </c>
      <c r="V265" s="152">
        <v>0</v>
      </c>
      <c r="W265" s="152">
        <f>V265*K265</f>
        <v>0</v>
      </c>
      <c r="X265" s="152">
        <v>0</v>
      </c>
      <c r="Y265" s="152">
        <f>X265*K265</f>
        <v>0</v>
      </c>
      <c r="Z265" s="152">
        <v>0</v>
      </c>
      <c r="AA265" s="153">
        <f>Z265*K265</f>
        <v>0</v>
      </c>
      <c r="AR265" s="19" t="s">
        <v>235</v>
      </c>
      <c r="AT265" s="19" t="s">
        <v>207</v>
      </c>
      <c r="AU265" s="19" t="s">
        <v>91</v>
      </c>
      <c r="AY265" s="19" t="s">
        <v>206</v>
      </c>
      <c r="BE265" s="154">
        <f>IF(U265="základná",N265,0)</f>
        <v>0</v>
      </c>
      <c r="BF265" s="154">
        <f>IF(U265="znížená",N265,0)</f>
        <v>0</v>
      </c>
      <c r="BG265" s="154">
        <f>IF(U265="zákl. prenesená",N265,0)</f>
        <v>0</v>
      </c>
      <c r="BH265" s="154">
        <f>IF(U265="zníž. prenesená",N265,0)</f>
        <v>0</v>
      </c>
      <c r="BI265" s="154">
        <f>IF(U265="nulová",N265,0)</f>
        <v>0</v>
      </c>
      <c r="BJ265" s="19" t="s">
        <v>87</v>
      </c>
      <c r="BK265" s="155">
        <f>ROUND(L265*K265,3)</f>
        <v>0</v>
      </c>
      <c r="BL265" s="19" t="s">
        <v>235</v>
      </c>
      <c r="BM265" s="19" t="s">
        <v>990</v>
      </c>
    </row>
    <row r="266" spans="2:65" s="1" customFormat="1" ht="38.25" customHeight="1" x14ac:dyDescent="0.3">
      <c r="B266" s="145"/>
      <c r="C266" s="146" t="s">
        <v>966</v>
      </c>
      <c r="D266" s="146" t="s">
        <v>207</v>
      </c>
      <c r="E266" s="147" t="s">
        <v>2238</v>
      </c>
      <c r="F266" s="233" t="s">
        <v>2239</v>
      </c>
      <c r="G266" s="233"/>
      <c r="H266" s="233"/>
      <c r="I266" s="233"/>
      <c r="J266" s="148" t="s">
        <v>210</v>
      </c>
      <c r="K266" s="149">
        <v>17.593</v>
      </c>
      <c r="L266" s="234"/>
      <c r="M266" s="234"/>
      <c r="N266" s="235"/>
      <c r="O266" s="235"/>
      <c r="P266" s="235"/>
      <c r="Q266" s="235"/>
      <c r="R266" s="150"/>
      <c r="T266" s="151" t="s">
        <v>5</v>
      </c>
      <c r="U266" s="41" t="s">
        <v>43</v>
      </c>
      <c r="V266" s="152">
        <v>0</v>
      </c>
      <c r="W266" s="152">
        <f>V266*K266</f>
        <v>0</v>
      </c>
      <c r="X266" s="152">
        <v>0</v>
      </c>
      <c r="Y266" s="152">
        <f>X266*K266</f>
        <v>0</v>
      </c>
      <c r="Z266" s="152">
        <v>0</v>
      </c>
      <c r="AA266" s="153">
        <f>Z266*K266</f>
        <v>0</v>
      </c>
      <c r="AR266" s="19" t="s">
        <v>235</v>
      </c>
      <c r="AT266" s="19" t="s">
        <v>207</v>
      </c>
      <c r="AU266" s="19" t="s">
        <v>91</v>
      </c>
      <c r="AY266" s="19" t="s">
        <v>206</v>
      </c>
      <c r="BE266" s="154">
        <f>IF(U266="základná",N266,0)</f>
        <v>0</v>
      </c>
      <c r="BF266" s="154">
        <f>IF(U266="znížená",N266,0)</f>
        <v>0</v>
      </c>
      <c r="BG266" s="154">
        <f>IF(U266="zákl. prenesená",N266,0)</f>
        <v>0</v>
      </c>
      <c r="BH266" s="154">
        <f>IF(U266="zníž. prenesená",N266,0)</f>
        <v>0</v>
      </c>
      <c r="BI266" s="154">
        <f>IF(U266="nulová",N266,0)</f>
        <v>0</v>
      </c>
      <c r="BJ266" s="19" t="s">
        <v>87</v>
      </c>
      <c r="BK266" s="155">
        <f>ROUND(L266*K266,3)</f>
        <v>0</v>
      </c>
      <c r="BL266" s="19" t="s">
        <v>235</v>
      </c>
      <c r="BM266" s="19" t="s">
        <v>993</v>
      </c>
    </row>
    <row r="267" spans="2:65" s="1" customFormat="1" ht="25.5" customHeight="1" x14ac:dyDescent="0.3">
      <c r="B267" s="145"/>
      <c r="C267" s="156" t="s">
        <v>440</v>
      </c>
      <c r="D267" s="156" t="s">
        <v>214</v>
      </c>
      <c r="E267" s="157" t="s">
        <v>2240</v>
      </c>
      <c r="F267" s="236" t="s">
        <v>2241</v>
      </c>
      <c r="G267" s="236"/>
      <c r="H267" s="236"/>
      <c r="I267" s="236"/>
      <c r="J267" s="158" t="s">
        <v>210</v>
      </c>
      <c r="K267" s="159">
        <v>17.593</v>
      </c>
      <c r="L267" s="237"/>
      <c r="M267" s="237"/>
      <c r="N267" s="238"/>
      <c r="O267" s="235"/>
      <c r="P267" s="235"/>
      <c r="Q267" s="235"/>
      <c r="R267" s="150"/>
      <c r="T267" s="151" t="s">
        <v>5</v>
      </c>
      <c r="U267" s="41" t="s">
        <v>43</v>
      </c>
      <c r="V267" s="152">
        <v>0</v>
      </c>
      <c r="W267" s="152">
        <f>V267*K267</f>
        <v>0</v>
      </c>
      <c r="X267" s="152">
        <v>0</v>
      </c>
      <c r="Y267" s="152">
        <f>X267*K267</f>
        <v>0</v>
      </c>
      <c r="Z267" s="152">
        <v>0</v>
      </c>
      <c r="AA267" s="153">
        <f>Z267*K267</f>
        <v>0</v>
      </c>
      <c r="AR267" s="19" t="s">
        <v>262</v>
      </c>
      <c r="AT267" s="19" t="s">
        <v>214</v>
      </c>
      <c r="AU267" s="19" t="s">
        <v>91</v>
      </c>
      <c r="AY267" s="19" t="s">
        <v>206</v>
      </c>
      <c r="BE267" s="154">
        <f>IF(U267="základná",N267,0)</f>
        <v>0</v>
      </c>
      <c r="BF267" s="154">
        <f>IF(U267="znížená",N267,0)</f>
        <v>0</v>
      </c>
      <c r="BG267" s="154">
        <f>IF(U267="zákl. prenesená",N267,0)</f>
        <v>0</v>
      </c>
      <c r="BH267" s="154">
        <f>IF(U267="zníž. prenesená",N267,0)</f>
        <v>0</v>
      </c>
      <c r="BI267" s="154">
        <f>IF(U267="nulová",N267,0)</f>
        <v>0</v>
      </c>
      <c r="BJ267" s="19" t="s">
        <v>87</v>
      </c>
      <c r="BK267" s="155">
        <f>ROUND(L267*K267,3)</f>
        <v>0</v>
      </c>
      <c r="BL267" s="19" t="s">
        <v>235</v>
      </c>
      <c r="BM267" s="19" t="s">
        <v>997</v>
      </c>
    </row>
    <row r="268" spans="2:65" s="1" customFormat="1" ht="25.5" customHeight="1" x14ac:dyDescent="0.3">
      <c r="B268" s="145"/>
      <c r="C268" s="146" t="s">
        <v>973</v>
      </c>
      <c r="D268" s="146" t="s">
        <v>207</v>
      </c>
      <c r="E268" s="147" t="s">
        <v>2242</v>
      </c>
      <c r="F268" s="233" t="s">
        <v>2243</v>
      </c>
      <c r="G268" s="233"/>
      <c r="H268" s="233"/>
      <c r="I268" s="233"/>
      <c r="J268" s="148" t="s">
        <v>329</v>
      </c>
      <c r="K268" s="149">
        <v>0.625</v>
      </c>
      <c r="L268" s="234"/>
      <c r="M268" s="234"/>
      <c r="N268" s="235"/>
      <c r="O268" s="235"/>
      <c r="P268" s="235"/>
      <c r="Q268" s="235"/>
      <c r="R268" s="150"/>
      <c r="T268" s="151" t="s">
        <v>5</v>
      </c>
      <c r="U268" s="160" t="s">
        <v>43</v>
      </c>
      <c r="V268" s="161">
        <v>0</v>
      </c>
      <c r="W268" s="161">
        <f>V268*K268</f>
        <v>0</v>
      </c>
      <c r="X268" s="161">
        <v>0</v>
      </c>
      <c r="Y268" s="161">
        <f>X268*K268</f>
        <v>0</v>
      </c>
      <c r="Z268" s="161">
        <v>0</v>
      </c>
      <c r="AA268" s="162">
        <f>Z268*K268</f>
        <v>0</v>
      </c>
      <c r="AR268" s="19" t="s">
        <v>235</v>
      </c>
      <c r="AT268" s="19" t="s">
        <v>207</v>
      </c>
      <c r="AU268" s="19" t="s">
        <v>91</v>
      </c>
      <c r="AY268" s="19" t="s">
        <v>206</v>
      </c>
      <c r="BE268" s="154">
        <f>IF(U268="základná",N268,0)</f>
        <v>0</v>
      </c>
      <c r="BF268" s="154">
        <f>IF(U268="znížená",N268,0)</f>
        <v>0</v>
      </c>
      <c r="BG268" s="154">
        <f>IF(U268="zákl. prenesená",N268,0)</f>
        <v>0</v>
      </c>
      <c r="BH268" s="154">
        <f>IF(U268="zníž. prenesená",N268,0)</f>
        <v>0</v>
      </c>
      <c r="BI268" s="154">
        <f>IF(U268="nulová",N268,0)</f>
        <v>0</v>
      </c>
      <c r="BJ268" s="19" t="s">
        <v>87</v>
      </c>
      <c r="BK268" s="155">
        <f>ROUND(L268*K268,3)</f>
        <v>0</v>
      </c>
      <c r="BL268" s="19" t="s">
        <v>235</v>
      </c>
      <c r="BM268" s="19" t="s">
        <v>1000</v>
      </c>
    </row>
    <row r="269" spans="2:65" s="1" customFormat="1" ht="6.95" customHeight="1" x14ac:dyDescent="0.3">
      <c r="B269" s="56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8"/>
    </row>
  </sheetData>
  <mergeCells count="434">
    <mergeCell ref="H1:K1"/>
    <mergeCell ref="S2:AC2"/>
    <mergeCell ref="F268:I268"/>
    <mergeCell ref="L268:M268"/>
    <mergeCell ref="N268:Q268"/>
    <mergeCell ref="N135:Q135"/>
    <mergeCell ref="N136:Q136"/>
    <mergeCell ref="N137:Q137"/>
    <mergeCell ref="N145:Q145"/>
    <mergeCell ref="N152:Q152"/>
    <mergeCell ref="N160:Q160"/>
    <mergeCell ref="N179:Q179"/>
    <mergeCell ref="N181:Q181"/>
    <mergeCell ref="N182:Q182"/>
    <mergeCell ref="N183:Q183"/>
    <mergeCell ref="N191:Q191"/>
    <mergeCell ref="N203:Q203"/>
    <mergeCell ref="N217:Q217"/>
    <mergeCell ref="N219:Q219"/>
    <mergeCell ref="N220:Q220"/>
    <mergeCell ref="N236:Q236"/>
    <mergeCell ref="N238:Q238"/>
    <mergeCell ref="N247:Q247"/>
    <mergeCell ref="N259:Q259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67:I267"/>
    <mergeCell ref="L267:M267"/>
    <mergeCell ref="N267:Q267"/>
    <mergeCell ref="F260:I260"/>
    <mergeCell ref="L260:M260"/>
    <mergeCell ref="N260:Q260"/>
    <mergeCell ref="F261:I261"/>
    <mergeCell ref="L261:M261"/>
    <mergeCell ref="N261:Q261"/>
    <mergeCell ref="F263:I263"/>
    <mergeCell ref="L263:M263"/>
    <mergeCell ref="N263:Q263"/>
    <mergeCell ref="N262:Q262"/>
    <mergeCell ref="F265:I265"/>
    <mergeCell ref="L265:M265"/>
    <mergeCell ref="N265:Q265"/>
    <mergeCell ref="F266:I266"/>
    <mergeCell ref="L266:M266"/>
    <mergeCell ref="N266:Q266"/>
    <mergeCell ref="N264:Q264"/>
    <mergeCell ref="F255:I255"/>
    <mergeCell ref="L255:M255"/>
    <mergeCell ref="N255:Q255"/>
    <mergeCell ref="F248:I248"/>
    <mergeCell ref="L248:M248"/>
    <mergeCell ref="N248:Q248"/>
    <mergeCell ref="F251:I251"/>
    <mergeCell ref="L251:M251"/>
    <mergeCell ref="N251:Q251"/>
    <mergeCell ref="F252:I252"/>
    <mergeCell ref="L252:M252"/>
    <mergeCell ref="N252:Q252"/>
    <mergeCell ref="N249:Q249"/>
    <mergeCell ref="N250:Q250"/>
    <mergeCell ref="F253:I253"/>
    <mergeCell ref="L253:M253"/>
    <mergeCell ref="N253:Q253"/>
    <mergeCell ref="F254:I254"/>
    <mergeCell ref="L254:M254"/>
    <mergeCell ref="N254:Q254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7:I237"/>
    <mergeCell ref="L237:M237"/>
    <mergeCell ref="N237:Q237"/>
    <mergeCell ref="F239:I239"/>
    <mergeCell ref="L239:M239"/>
    <mergeCell ref="N239:Q239"/>
    <mergeCell ref="F240:I240"/>
    <mergeCell ref="L240:M240"/>
    <mergeCell ref="N240:Q240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5:I215"/>
    <mergeCell ref="L215:M215"/>
    <mergeCell ref="N215:Q215"/>
    <mergeCell ref="F216:I216"/>
    <mergeCell ref="L216:M216"/>
    <mergeCell ref="N216:Q216"/>
    <mergeCell ref="F218:I218"/>
    <mergeCell ref="L218:M218"/>
    <mergeCell ref="N218:Q218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2:I202"/>
    <mergeCell ref="L202:M202"/>
    <mergeCell ref="N202:Q202"/>
    <mergeCell ref="F204:I204"/>
    <mergeCell ref="L204:M204"/>
    <mergeCell ref="N204:Q204"/>
    <mergeCell ref="F205:I205"/>
    <mergeCell ref="L205:M205"/>
    <mergeCell ref="N205:Q205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2:I192"/>
    <mergeCell ref="L192:M192"/>
    <mergeCell ref="N192:Q192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0:I180"/>
    <mergeCell ref="L180:M180"/>
    <mergeCell ref="N180:Q180"/>
    <mergeCell ref="F184:I184"/>
    <mergeCell ref="L184:M184"/>
    <mergeCell ref="N184:Q184"/>
    <mergeCell ref="F185:I185"/>
    <mergeCell ref="L185:M185"/>
    <mergeCell ref="N185:Q18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M132:Q132"/>
    <mergeCell ref="F134:I134"/>
    <mergeCell ref="L134:M134"/>
    <mergeCell ref="N134:Q134"/>
    <mergeCell ref="F138:I138"/>
    <mergeCell ref="L138:M138"/>
    <mergeCell ref="N138:Q138"/>
    <mergeCell ref="F139:I139"/>
    <mergeCell ref="L139:M139"/>
    <mergeCell ref="N139:Q139"/>
    <mergeCell ref="N114:Q114"/>
    <mergeCell ref="L116:Q116"/>
    <mergeCell ref="C122:Q122"/>
    <mergeCell ref="F124:P124"/>
    <mergeCell ref="F126:P126"/>
    <mergeCell ref="F125:P125"/>
    <mergeCell ref="F127:P127"/>
    <mergeCell ref="M129:P129"/>
    <mergeCell ref="M131:Q131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3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8"/>
  <sheetViews>
    <sheetView showGridLines="0" workbookViewId="0">
      <pane ySplit="1" topLeftCell="A2" activePane="bottomLeft" state="frozen"/>
      <selection pane="bottomLeft" activeCell="AC222" sqref="AC22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135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2043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2044</v>
      </c>
      <c r="E9" s="33"/>
      <c r="F9" s="178" t="s">
        <v>2244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ROUND((SUM(BG110:BG111)+SUM(BG131:BG217)),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ROUND((SUM(BH110:BH111)+SUM(BH131:BH217)),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ROUND((SUM(BI110:BI111)+SUM(BI131:BI217)),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2043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2044</v>
      </c>
      <c r="D81" s="33"/>
      <c r="E81" s="33"/>
      <c r="F81" s="190" t="str">
        <f>F9</f>
        <v>B. - Vybudovanie čakárne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184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714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2245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8" customFormat="1" ht="19.899999999999999" customHeight="1" x14ac:dyDescent="0.3">
      <c r="B94" s="122"/>
      <c r="C94" s="95"/>
      <c r="D94" s="123" t="s">
        <v>186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8" customFormat="1" ht="19.899999999999999" customHeight="1" x14ac:dyDescent="0.3">
      <c r="B95" s="122"/>
      <c r="C95" s="95"/>
      <c r="D95" s="123" t="s">
        <v>2246</v>
      </c>
      <c r="E95" s="95"/>
      <c r="F95" s="95"/>
      <c r="G95" s="95"/>
      <c r="H95" s="95"/>
      <c r="I95" s="95"/>
      <c r="J95" s="95"/>
      <c r="K95" s="95"/>
      <c r="L95" s="95"/>
      <c r="M95" s="95"/>
      <c r="N95" s="205"/>
      <c r="O95" s="206"/>
      <c r="P95" s="206"/>
      <c r="Q95" s="206"/>
      <c r="R95" s="124"/>
    </row>
    <row r="96" spans="2:47" s="8" customFormat="1" ht="19.899999999999999" customHeight="1" x14ac:dyDescent="0.3">
      <c r="B96" s="122"/>
      <c r="C96" s="95"/>
      <c r="D96" s="123" t="s">
        <v>187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21" s="8" customFormat="1" ht="19.899999999999999" customHeight="1" x14ac:dyDescent="0.3">
      <c r="B97" s="122"/>
      <c r="C97" s="95"/>
      <c r="D97" s="123" t="s">
        <v>463</v>
      </c>
      <c r="E97" s="95"/>
      <c r="F97" s="95"/>
      <c r="G97" s="95"/>
      <c r="H97" s="95"/>
      <c r="I97" s="95"/>
      <c r="J97" s="95"/>
      <c r="K97" s="95"/>
      <c r="L97" s="95"/>
      <c r="M97" s="95"/>
      <c r="N97" s="205"/>
      <c r="O97" s="206"/>
      <c r="P97" s="206"/>
      <c r="Q97" s="206"/>
      <c r="R97" s="124"/>
    </row>
    <row r="98" spans="2:21" s="8" customFormat="1" ht="19.899999999999999" customHeight="1" x14ac:dyDescent="0.3">
      <c r="B98" s="122"/>
      <c r="C98" s="95"/>
      <c r="D98" s="123" t="s">
        <v>715</v>
      </c>
      <c r="E98" s="95"/>
      <c r="F98" s="95"/>
      <c r="G98" s="95"/>
      <c r="H98" s="95"/>
      <c r="I98" s="95"/>
      <c r="J98" s="95"/>
      <c r="K98" s="95"/>
      <c r="L98" s="95"/>
      <c r="M98" s="95"/>
      <c r="N98" s="205"/>
      <c r="O98" s="206"/>
      <c r="P98" s="206"/>
      <c r="Q98" s="206"/>
      <c r="R98" s="124"/>
    </row>
    <row r="99" spans="2:21" s="7" customFormat="1" ht="24.95" customHeight="1" x14ac:dyDescent="0.3">
      <c r="B99" s="118"/>
      <c r="C99" s="119"/>
      <c r="D99" s="120" t="s">
        <v>188</v>
      </c>
      <c r="E99" s="119"/>
      <c r="F99" s="119"/>
      <c r="G99" s="119"/>
      <c r="H99" s="119"/>
      <c r="I99" s="119"/>
      <c r="J99" s="119"/>
      <c r="K99" s="119"/>
      <c r="L99" s="119"/>
      <c r="M99" s="119"/>
      <c r="N99" s="228"/>
      <c r="O99" s="229"/>
      <c r="P99" s="229"/>
      <c r="Q99" s="229"/>
      <c r="R99" s="121"/>
    </row>
    <row r="100" spans="2:21" s="8" customFormat="1" ht="19.899999999999999" customHeight="1" x14ac:dyDescent="0.3">
      <c r="B100" s="122"/>
      <c r="C100" s="95"/>
      <c r="D100" s="123" t="s">
        <v>648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05"/>
      <c r="O100" s="206"/>
      <c r="P100" s="206"/>
      <c r="Q100" s="206"/>
      <c r="R100" s="124"/>
    </row>
    <row r="101" spans="2:21" s="8" customFormat="1" ht="14.85" customHeight="1" x14ac:dyDescent="0.3">
      <c r="B101" s="122"/>
      <c r="C101" s="95"/>
      <c r="D101" s="123" t="s">
        <v>649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05"/>
      <c r="O101" s="206"/>
      <c r="P101" s="206"/>
      <c r="Q101" s="206"/>
      <c r="R101" s="124"/>
    </row>
    <row r="102" spans="2:21" s="8" customFormat="1" ht="14.85" customHeight="1" x14ac:dyDescent="0.3">
      <c r="B102" s="122"/>
      <c r="C102" s="95"/>
      <c r="D102" s="123" t="s">
        <v>651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05"/>
      <c r="O102" s="206"/>
      <c r="P102" s="206"/>
      <c r="Q102" s="206"/>
      <c r="R102" s="124"/>
    </row>
    <row r="103" spans="2:21" s="8" customFormat="1" ht="19.899999999999999" customHeight="1" x14ac:dyDescent="0.3">
      <c r="B103" s="122"/>
      <c r="C103" s="95"/>
      <c r="D103" s="123" t="s">
        <v>189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05"/>
      <c r="O103" s="206"/>
      <c r="P103" s="206"/>
      <c r="Q103" s="206"/>
      <c r="R103" s="124"/>
    </row>
    <row r="104" spans="2:21" s="8" customFormat="1" ht="14.85" customHeight="1" x14ac:dyDescent="0.3">
      <c r="B104" s="122"/>
      <c r="C104" s="95"/>
      <c r="D104" s="123" t="s">
        <v>718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05"/>
      <c r="O104" s="206"/>
      <c r="P104" s="206"/>
      <c r="Q104" s="206"/>
      <c r="R104" s="124"/>
    </row>
    <row r="105" spans="2:21" s="8" customFormat="1" ht="19.899999999999999" customHeight="1" x14ac:dyDescent="0.3">
      <c r="B105" s="122"/>
      <c r="C105" s="95"/>
      <c r="D105" s="123" t="s">
        <v>720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05"/>
      <c r="O105" s="206"/>
      <c r="P105" s="206"/>
      <c r="Q105" s="206"/>
      <c r="R105" s="124"/>
    </row>
    <row r="106" spans="2:21" s="8" customFormat="1" ht="14.85" customHeight="1" x14ac:dyDescent="0.3">
      <c r="B106" s="122"/>
      <c r="C106" s="95"/>
      <c r="D106" s="123" t="s">
        <v>721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05"/>
      <c r="O106" s="206"/>
      <c r="P106" s="206"/>
      <c r="Q106" s="206"/>
      <c r="R106" s="124"/>
    </row>
    <row r="107" spans="2:21" s="8" customFormat="1" ht="19.899999999999999" customHeight="1" x14ac:dyDescent="0.3">
      <c r="B107" s="122"/>
      <c r="C107" s="95"/>
      <c r="D107" s="123" t="s">
        <v>467</v>
      </c>
      <c r="E107" s="95"/>
      <c r="F107" s="95"/>
      <c r="G107" s="95"/>
      <c r="H107" s="95"/>
      <c r="I107" s="95"/>
      <c r="J107" s="95"/>
      <c r="K107" s="95"/>
      <c r="L107" s="95"/>
      <c r="M107" s="95"/>
      <c r="N107" s="205"/>
      <c r="O107" s="206"/>
      <c r="P107" s="206"/>
      <c r="Q107" s="206"/>
      <c r="R107" s="124"/>
    </row>
    <row r="108" spans="2:21" s="8" customFormat="1" ht="14.85" customHeight="1" x14ac:dyDescent="0.3">
      <c r="B108" s="122"/>
      <c r="C108" s="95"/>
      <c r="D108" s="123" t="s">
        <v>468</v>
      </c>
      <c r="E108" s="95"/>
      <c r="F108" s="95"/>
      <c r="G108" s="95"/>
      <c r="H108" s="95"/>
      <c r="I108" s="95"/>
      <c r="J108" s="95"/>
      <c r="K108" s="95"/>
      <c r="L108" s="95"/>
      <c r="M108" s="95"/>
      <c r="N108" s="205"/>
      <c r="O108" s="206"/>
      <c r="P108" s="206"/>
      <c r="Q108" s="206"/>
      <c r="R108" s="124"/>
    </row>
    <row r="109" spans="2:21" s="1" customFormat="1" ht="21.7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21" s="1" customFormat="1" ht="29.25" customHeight="1" x14ac:dyDescent="0.3">
      <c r="B110" s="32"/>
      <c r="C110" s="117" t="s">
        <v>191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227"/>
      <c r="O110" s="230"/>
      <c r="P110" s="230"/>
      <c r="Q110" s="230"/>
      <c r="R110" s="34"/>
      <c r="T110" s="125"/>
      <c r="U110" s="126" t="s">
        <v>40</v>
      </c>
    </row>
    <row r="111" spans="2:21" s="1" customFormat="1" ht="18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21" s="1" customFormat="1" ht="29.25" customHeight="1" x14ac:dyDescent="0.3">
      <c r="B112" s="32"/>
      <c r="C112" s="108" t="s">
        <v>164</v>
      </c>
      <c r="D112" s="109"/>
      <c r="E112" s="109"/>
      <c r="F112" s="109"/>
      <c r="G112" s="109"/>
      <c r="H112" s="109"/>
      <c r="I112" s="109"/>
      <c r="J112" s="109"/>
      <c r="K112" s="109"/>
      <c r="L112" s="209"/>
      <c r="M112" s="209"/>
      <c r="N112" s="209"/>
      <c r="O112" s="209"/>
      <c r="P112" s="209"/>
      <c r="Q112" s="209"/>
      <c r="R112" s="34"/>
    </row>
    <row r="113" spans="2:18" s="1" customFormat="1" ht="6.95" customHeight="1" x14ac:dyDescent="0.3"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8"/>
    </row>
    <row r="117" spans="2:18" s="1" customFormat="1" ht="6.95" customHeight="1" x14ac:dyDescent="0.3"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1"/>
    </row>
    <row r="118" spans="2:18" s="1" customFormat="1" ht="36.950000000000003" customHeight="1" x14ac:dyDescent="0.3">
      <c r="B118" s="32"/>
      <c r="C118" s="174" t="s">
        <v>192</v>
      </c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34"/>
    </row>
    <row r="119" spans="2:18" s="1" customFormat="1" ht="6.95" customHeight="1" x14ac:dyDescent="0.3"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4"/>
    </row>
    <row r="120" spans="2:18" s="1" customFormat="1" ht="30" customHeight="1" x14ac:dyDescent="0.3">
      <c r="B120" s="32"/>
      <c r="C120" s="29" t="s">
        <v>15</v>
      </c>
      <c r="D120" s="33"/>
      <c r="E120" s="33"/>
      <c r="F120" s="217" t="str">
        <f>F6</f>
        <v>Okresný úrad Košice - okolie, rekonštrukcia a modernizácia objektu</v>
      </c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33"/>
      <c r="R120" s="34"/>
    </row>
    <row r="121" spans="2:18" ht="30" customHeight="1" x14ac:dyDescent="0.3">
      <c r="B121" s="23"/>
      <c r="C121" s="29" t="s">
        <v>171</v>
      </c>
      <c r="D121" s="25"/>
      <c r="E121" s="25"/>
      <c r="F121" s="217" t="s">
        <v>2042</v>
      </c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25"/>
      <c r="R121" s="24"/>
    </row>
    <row r="122" spans="2:18" ht="30" customHeight="1" x14ac:dyDescent="0.3">
      <c r="B122" s="23"/>
      <c r="C122" s="29" t="s">
        <v>173</v>
      </c>
      <c r="D122" s="25"/>
      <c r="E122" s="25"/>
      <c r="F122" s="217" t="s">
        <v>2043</v>
      </c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25"/>
      <c r="R122" s="24"/>
    </row>
    <row r="123" spans="2:18" s="1" customFormat="1" ht="36.950000000000003" customHeight="1" x14ac:dyDescent="0.3">
      <c r="B123" s="32"/>
      <c r="C123" s="66" t="s">
        <v>2044</v>
      </c>
      <c r="D123" s="33"/>
      <c r="E123" s="33"/>
      <c r="F123" s="190" t="str">
        <f>F9</f>
        <v>B. - Vybudovanie čakárne</v>
      </c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33"/>
      <c r="R123" s="34"/>
    </row>
    <row r="124" spans="2:18" s="1" customFormat="1" ht="6.95" customHeight="1" x14ac:dyDescent="0.3"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4"/>
    </row>
    <row r="125" spans="2:18" s="1" customFormat="1" ht="18" customHeight="1" x14ac:dyDescent="0.3">
      <c r="B125" s="32"/>
      <c r="C125" s="29" t="s">
        <v>19</v>
      </c>
      <c r="D125" s="33"/>
      <c r="E125" s="33"/>
      <c r="F125" s="27" t="str">
        <f>F11</f>
        <v>Košice, Hroncova 13, čís. parc.: 2616/1</v>
      </c>
      <c r="G125" s="33"/>
      <c r="H125" s="33"/>
      <c r="I125" s="33"/>
      <c r="J125" s="33"/>
      <c r="K125" s="29" t="s">
        <v>21</v>
      </c>
      <c r="L125" s="33"/>
      <c r="M125" s="220" t="str">
        <f>IF(O11="","",O11)</f>
        <v/>
      </c>
      <c r="N125" s="220"/>
      <c r="O125" s="220"/>
      <c r="P125" s="220"/>
      <c r="Q125" s="33"/>
      <c r="R125" s="34"/>
    </row>
    <row r="126" spans="2:18" s="1" customFormat="1" ht="6.95" customHeight="1" x14ac:dyDescent="0.3"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4"/>
    </row>
    <row r="127" spans="2:18" s="1" customFormat="1" ht="15" x14ac:dyDescent="0.3">
      <c r="B127" s="32"/>
      <c r="C127" s="29" t="s">
        <v>22</v>
      </c>
      <c r="D127" s="33"/>
      <c r="E127" s="33"/>
      <c r="F127" s="27" t="str">
        <f>E14</f>
        <v>Ministerstvo vnútra SR,Pribinova 2, Bratislava</v>
      </c>
      <c r="G127" s="33"/>
      <c r="H127" s="33"/>
      <c r="I127" s="33"/>
      <c r="J127" s="33"/>
      <c r="K127" s="29" t="s">
        <v>29</v>
      </c>
      <c r="L127" s="33"/>
      <c r="M127" s="176" t="str">
        <f>E20</f>
        <v>Cobra Bauart s.r.o. Športová 40, Balog nad Ipľom</v>
      </c>
      <c r="N127" s="176"/>
      <c r="O127" s="176"/>
      <c r="P127" s="176"/>
      <c r="Q127" s="176"/>
      <c r="R127" s="34"/>
    </row>
    <row r="128" spans="2:18" s="1" customFormat="1" ht="14.45" customHeight="1" x14ac:dyDescent="0.3">
      <c r="B128" s="32"/>
      <c r="C128" s="29" t="s">
        <v>27</v>
      </c>
      <c r="D128" s="33"/>
      <c r="E128" s="33"/>
      <c r="F128" s="27" t="str">
        <f>IF(E17="","",E17)</f>
        <v xml:space="preserve"> </v>
      </c>
      <c r="G128" s="33"/>
      <c r="H128" s="33"/>
      <c r="I128" s="33"/>
      <c r="J128" s="33"/>
      <c r="K128" s="29" t="s">
        <v>35</v>
      </c>
      <c r="L128" s="33"/>
      <c r="M128" s="176" t="str">
        <f>E23</f>
        <v xml:space="preserve"> </v>
      </c>
      <c r="N128" s="176"/>
      <c r="O128" s="176"/>
      <c r="P128" s="176"/>
      <c r="Q128" s="176"/>
      <c r="R128" s="34"/>
    </row>
    <row r="129" spans="2:65" s="1" customFormat="1" ht="10.35" customHeight="1" x14ac:dyDescent="0.3"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4"/>
    </row>
    <row r="130" spans="2:65" s="9" customFormat="1" ht="29.25" customHeight="1" x14ac:dyDescent="0.3">
      <c r="B130" s="127"/>
      <c r="C130" s="128" t="s">
        <v>193</v>
      </c>
      <c r="D130" s="129" t="s">
        <v>194</v>
      </c>
      <c r="E130" s="129" t="s">
        <v>58</v>
      </c>
      <c r="F130" s="231" t="s">
        <v>195</v>
      </c>
      <c r="G130" s="231"/>
      <c r="H130" s="231"/>
      <c r="I130" s="231"/>
      <c r="J130" s="129" t="s">
        <v>196</v>
      </c>
      <c r="K130" s="129" t="s">
        <v>197</v>
      </c>
      <c r="L130" s="231" t="s">
        <v>198</v>
      </c>
      <c r="M130" s="231"/>
      <c r="N130" s="231" t="s">
        <v>181</v>
      </c>
      <c r="O130" s="231"/>
      <c r="P130" s="231"/>
      <c r="Q130" s="232"/>
      <c r="R130" s="130"/>
      <c r="T130" s="73" t="s">
        <v>199</v>
      </c>
      <c r="U130" s="74" t="s">
        <v>40</v>
      </c>
      <c r="V130" s="74" t="s">
        <v>200</v>
      </c>
      <c r="W130" s="74" t="s">
        <v>201</v>
      </c>
      <c r="X130" s="74" t="s">
        <v>202</v>
      </c>
      <c r="Y130" s="74" t="s">
        <v>203</v>
      </c>
      <c r="Z130" s="74" t="s">
        <v>204</v>
      </c>
      <c r="AA130" s="75" t="s">
        <v>205</v>
      </c>
    </row>
    <row r="131" spans="2:65" s="1" customFormat="1" ht="29.25" customHeight="1" x14ac:dyDescent="0.35">
      <c r="B131" s="32"/>
      <c r="C131" s="77" t="s">
        <v>177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243"/>
      <c r="O131" s="244"/>
      <c r="P131" s="244"/>
      <c r="Q131" s="244"/>
      <c r="R131" s="34"/>
      <c r="T131" s="76"/>
      <c r="U131" s="48"/>
      <c r="V131" s="48"/>
      <c r="W131" s="131">
        <f>W132+W189</f>
        <v>89.186454400000002</v>
      </c>
      <c r="X131" s="48"/>
      <c r="Y131" s="131">
        <f>Y132+Y189</f>
        <v>18.127193200000001</v>
      </c>
      <c r="Z131" s="48"/>
      <c r="AA131" s="132">
        <f>AA132+AA189</f>
        <v>0</v>
      </c>
      <c r="AT131" s="19" t="s">
        <v>75</v>
      </c>
      <c r="AU131" s="19" t="s">
        <v>183</v>
      </c>
      <c r="BK131" s="133">
        <f>BK132+BK189</f>
        <v>0</v>
      </c>
    </row>
    <row r="132" spans="2:65" s="10" customFormat="1" ht="37.35" customHeight="1" x14ac:dyDescent="0.35">
      <c r="B132" s="134"/>
      <c r="C132" s="135"/>
      <c r="D132" s="136" t="s">
        <v>184</v>
      </c>
      <c r="E132" s="136"/>
      <c r="F132" s="136"/>
      <c r="G132" s="136"/>
      <c r="H132" s="136"/>
      <c r="I132" s="136"/>
      <c r="J132" s="136"/>
      <c r="K132" s="136"/>
      <c r="L132" s="136"/>
      <c r="M132" s="136"/>
      <c r="N132" s="245"/>
      <c r="O132" s="228"/>
      <c r="P132" s="228"/>
      <c r="Q132" s="228"/>
      <c r="R132" s="137"/>
      <c r="T132" s="138"/>
      <c r="U132" s="135"/>
      <c r="V132" s="135"/>
      <c r="W132" s="139">
        <f>W133+W160+W170+W172+W174+W179+W187</f>
        <v>89.186454400000002</v>
      </c>
      <c r="X132" s="135"/>
      <c r="Y132" s="139">
        <f>Y133+Y160+Y170+Y172+Y174+Y179+Y187</f>
        <v>18.127193200000001</v>
      </c>
      <c r="Z132" s="135"/>
      <c r="AA132" s="140">
        <f>AA133+AA160+AA170+AA172+AA174+AA179+AA187</f>
        <v>0</v>
      </c>
      <c r="AR132" s="141" t="s">
        <v>83</v>
      </c>
      <c r="AT132" s="142" t="s">
        <v>75</v>
      </c>
      <c r="AU132" s="142" t="s">
        <v>76</v>
      </c>
      <c r="AY132" s="141" t="s">
        <v>206</v>
      </c>
      <c r="BK132" s="143">
        <f>BK133+BK160+BK170+BK172+BK174+BK179+BK187</f>
        <v>0</v>
      </c>
    </row>
    <row r="133" spans="2:65" s="10" customFormat="1" ht="19.899999999999999" customHeight="1" x14ac:dyDescent="0.3">
      <c r="B133" s="134"/>
      <c r="C133" s="135"/>
      <c r="D133" s="144" t="s">
        <v>714</v>
      </c>
      <c r="E133" s="144"/>
      <c r="F133" s="144"/>
      <c r="G133" s="144"/>
      <c r="H133" s="144"/>
      <c r="I133" s="144"/>
      <c r="J133" s="144"/>
      <c r="K133" s="144"/>
      <c r="L133" s="144"/>
      <c r="M133" s="144"/>
      <c r="N133" s="246"/>
      <c r="O133" s="247"/>
      <c r="P133" s="247"/>
      <c r="Q133" s="247"/>
      <c r="R133" s="137"/>
      <c r="T133" s="138"/>
      <c r="U133" s="135"/>
      <c r="V133" s="135"/>
      <c r="W133" s="139">
        <f>SUM(W134:W140)</f>
        <v>56.788246399999998</v>
      </c>
      <c r="X133" s="135"/>
      <c r="Y133" s="139">
        <f>SUM(Y134:Y140)</f>
        <v>0</v>
      </c>
      <c r="Z133" s="135"/>
      <c r="AA133" s="140">
        <f>SUM(AA134:AA140)</f>
        <v>0</v>
      </c>
      <c r="AR133" s="141" t="s">
        <v>83</v>
      </c>
      <c r="AT133" s="142" t="s">
        <v>75</v>
      </c>
      <c r="AU133" s="142" t="s">
        <v>83</v>
      </c>
      <c r="AY133" s="141" t="s">
        <v>206</v>
      </c>
      <c r="BK133" s="143">
        <f>SUM(BK134:BK140)</f>
        <v>0</v>
      </c>
    </row>
    <row r="134" spans="2:65" s="1" customFormat="1" ht="38.25" customHeight="1" x14ac:dyDescent="0.3">
      <c r="B134" s="145"/>
      <c r="C134" s="146" t="s">
        <v>83</v>
      </c>
      <c r="D134" s="146" t="s">
        <v>207</v>
      </c>
      <c r="E134" s="147" t="s">
        <v>767</v>
      </c>
      <c r="F134" s="233" t="s">
        <v>2247</v>
      </c>
      <c r="G134" s="233"/>
      <c r="H134" s="233"/>
      <c r="I134" s="233"/>
      <c r="J134" s="148" t="s">
        <v>210</v>
      </c>
      <c r="K134" s="149">
        <v>50.4</v>
      </c>
      <c r="L134" s="234"/>
      <c r="M134" s="234"/>
      <c r="N134" s="235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 t="shared" ref="W134:W140" si="0">V134*K134</f>
        <v>0</v>
      </c>
      <c r="X134" s="152">
        <v>0</v>
      </c>
      <c r="Y134" s="152">
        <f t="shared" ref="Y134:Y140" si="1">X134*K134</f>
        <v>0</v>
      </c>
      <c r="Z134" s="152">
        <v>0</v>
      </c>
      <c r="AA134" s="153">
        <f t="shared" ref="AA134:AA140" si="2">Z134*K134</f>
        <v>0</v>
      </c>
      <c r="AR134" s="19" t="s">
        <v>96</v>
      </c>
      <c r="AT134" s="19" t="s">
        <v>207</v>
      </c>
      <c r="AU134" s="19" t="s">
        <v>87</v>
      </c>
      <c r="AY134" s="19" t="s">
        <v>206</v>
      </c>
      <c r="BE134" s="154">
        <f t="shared" ref="BE134:BE140" si="3">IF(U134="základná",N134,0)</f>
        <v>0</v>
      </c>
      <c r="BF134" s="154">
        <f t="shared" ref="BF134:BF140" si="4">IF(U134="znížená",N134,0)</f>
        <v>0</v>
      </c>
      <c r="BG134" s="154">
        <f t="shared" ref="BG134:BG140" si="5">IF(U134="zákl. prenesená",N134,0)</f>
        <v>0</v>
      </c>
      <c r="BH134" s="154">
        <f t="shared" ref="BH134:BH140" si="6">IF(U134="zníž. prenesená",N134,0)</f>
        <v>0</v>
      </c>
      <c r="BI134" s="154">
        <f t="shared" ref="BI134:BI140" si="7">IF(U134="nulová",N134,0)</f>
        <v>0</v>
      </c>
      <c r="BJ134" s="19" t="s">
        <v>87</v>
      </c>
      <c r="BK134" s="155">
        <f t="shared" ref="BK134:BK140" si="8">ROUND(L134*K134,3)</f>
        <v>0</v>
      </c>
      <c r="BL134" s="19" t="s">
        <v>96</v>
      </c>
      <c r="BM134" s="19" t="s">
        <v>87</v>
      </c>
    </row>
    <row r="135" spans="2:65" s="1" customFormat="1" ht="25.5" customHeight="1" x14ac:dyDescent="0.3">
      <c r="B135" s="145"/>
      <c r="C135" s="146" t="s">
        <v>87</v>
      </c>
      <c r="D135" s="146" t="s">
        <v>207</v>
      </c>
      <c r="E135" s="147" t="s">
        <v>2248</v>
      </c>
      <c r="F135" s="233" t="s">
        <v>2249</v>
      </c>
      <c r="G135" s="233"/>
      <c r="H135" s="233"/>
      <c r="I135" s="233"/>
      <c r="J135" s="148" t="s">
        <v>213</v>
      </c>
      <c r="K135" s="149">
        <v>15.12</v>
      </c>
      <c r="L135" s="234"/>
      <c r="M135" s="234"/>
      <c r="N135" s="235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0</v>
      </c>
      <c r="Y135" s="152">
        <f t="shared" si="1"/>
        <v>0</v>
      </c>
      <c r="Z135" s="152">
        <v>0</v>
      </c>
      <c r="AA135" s="153">
        <f t="shared" si="2"/>
        <v>0</v>
      </c>
      <c r="AR135" s="19" t="s">
        <v>96</v>
      </c>
      <c r="AT135" s="19" t="s">
        <v>207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96</v>
      </c>
      <c r="BM135" s="19" t="s">
        <v>96</v>
      </c>
    </row>
    <row r="136" spans="2:65" s="1" customFormat="1" ht="38.25" customHeight="1" x14ac:dyDescent="0.3">
      <c r="B136" s="145"/>
      <c r="C136" s="146" t="s">
        <v>91</v>
      </c>
      <c r="D136" s="146" t="s">
        <v>207</v>
      </c>
      <c r="E136" s="147" t="s">
        <v>2250</v>
      </c>
      <c r="F136" s="233" t="s">
        <v>2251</v>
      </c>
      <c r="G136" s="233"/>
      <c r="H136" s="233"/>
      <c r="I136" s="233"/>
      <c r="J136" s="148" t="s">
        <v>213</v>
      </c>
      <c r="K136" s="149">
        <v>15.12</v>
      </c>
      <c r="L136" s="234"/>
      <c r="M136" s="234"/>
      <c r="N136" s="235"/>
      <c r="O136" s="235"/>
      <c r="P136" s="235"/>
      <c r="Q136" s="235"/>
      <c r="R136" s="150"/>
      <c r="T136" s="151" t="s">
        <v>5</v>
      </c>
      <c r="U136" s="41" t="s">
        <v>43</v>
      </c>
      <c r="V136" s="152">
        <v>1.0037199999999999</v>
      </c>
      <c r="W136" s="152">
        <f t="shared" si="0"/>
        <v>15.176246399999998</v>
      </c>
      <c r="X136" s="152">
        <v>0</v>
      </c>
      <c r="Y136" s="152">
        <f t="shared" si="1"/>
        <v>0</v>
      </c>
      <c r="Z136" s="152">
        <v>0</v>
      </c>
      <c r="AA136" s="153">
        <f t="shared" si="2"/>
        <v>0</v>
      </c>
      <c r="AR136" s="19" t="s">
        <v>96</v>
      </c>
      <c r="AT136" s="19" t="s">
        <v>207</v>
      </c>
      <c r="AU136" s="19" t="s">
        <v>87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96</v>
      </c>
      <c r="BM136" s="19" t="s">
        <v>2252</v>
      </c>
    </row>
    <row r="137" spans="2:65" s="1" customFormat="1" ht="25.5" customHeight="1" x14ac:dyDescent="0.3">
      <c r="B137" s="145"/>
      <c r="C137" s="146" t="s">
        <v>96</v>
      </c>
      <c r="D137" s="146" t="s">
        <v>207</v>
      </c>
      <c r="E137" s="147" t="s">
        <v>2253</v>
      </c>
      <c r="F137" s="233" t="s">
        <v>2254</v>
      </c>
      <c r="G137" s="233"/>
      <c r="H137" s="233"/>
      <c r="I137" s="233"/>
      <c r="J137" s="148" t="s">
        <v>213</v>
      </c>
      <c r="K137" s="149">
        <v>8.08</v>
      </c>
      <c r="L137" s="234"/>
      <c r="M137" s="234"/>
      <c r="N137" s="235"/>
      <c r="O137" s="235"/>
      <c r="P137" s="235"/>
      <c r="Q137" s="235"/>
      <c r="R137" s="150"/>
      <c r="T137" s="151" t="s">
        <v>5</v>
      </c>
      <c r="U137" s="41" t="s">
        <v>43</v>
      </c>
      <c r="V137" s="152">
        <v>4.2</v>
      </c>
      <c r="W137" s="152">
        <f t="shared" si="0"/>
        <v>33.936</v>
      </c>
      <c r="X137" s="152">
        <v>0</v>
      </c>
      <c r="Y137" s="152">
        <f t="shared" si="1"/>
        <v>0</v>
      </c>
      <c r="Z137" s="152">
        <v>0</v>
      </c>
      <c r="AA137" s="153">
        <f t="shared" si="2"/>
        <v>0</v>
      </c>
      <c r="AR137" s="19" t="s">
        <v>96</v>
      </c>
      <c r="AT137" s="19" t="s">
        <v>207</v>
      </c>
      <c r="AU137" s="19" t="s">
        <v>87</v>
      </c>
      <c r="AY137" s="19" t="s">
        <v>206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87</v>
      </c>
      <c r="BK137" s="155">
        <f t="shared" si="8"/>
        <v>0</v>
      </c>
      <c r="BL137" s="19" t="s">
        <v>96</v>
      </c>
      <c r="BM137" s="19" t="s">
        <v>2255</v>
      </c>
    </row>
    <row r="138" spans="2:65" s="1" customFormat="1" ht="38.25" customHeight="1" x14ac:dyDescent="0.3">
      <c r="B138" s="145"/>
      <c r="C138" s="146" t="s">
        <v>222</v>
      </c>
      <c r="D138" s="146" t="s">
        <v>207</v>
      </c>
      <c r="E138" s="147" t="s">
        <v>2256</v>
      </c>
      <c r="F138" s="233" t="s">
        <v>2257</v>
      </c>
      <c r="G138" s="233"/>
      <c r="H138" s="233"/>
      <c r="I138" s="233"/>
      <c r="J138" s="148" t="s">
        <v>213</v>
      </c>
      <c r="K138" s="149">
        <v>8.08</v>
      </c>
      <c r="L138" s="234"/>
      <c r="M138" s="234"/>
      <c r="N138" s="235"/>
      <c r="O138" s="235"/>
      <c r="P138" s="235"/>
      <c r="Q138" s="235"/>
      <c r="R138" s="150"/>
      <c r="T138" s="151" t="s">
        <v>5</v>
      </c>
      <c r="U138" s="41" t="s">
        <v>43</v>
      </c>
      <c r="V138" s="152">
        <v>0.95</v>
      </c>
      <c r="W138" s="152">
        <f t="shared" si="0"/>
        <v>7.6759999999999993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96</v>
      </c>
      <c r="AT138" s="19" t="s">
        <v>207</v>
      </c>
      <c r="AU138" s="19" t="s">
        <v>87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96</v>
      </c>
      <c r="BM138" s="19" t="s">
        <v>2258</v>
      </c>
    </row>
    <row r="139" spans="2:65" s="1" customFormat="1" ht="25.5" customHeight="1" x14ac:dyDescent="0.3">
      <c r="B139" s="145"/>
      <c r="C139" s="146" t="s">
        <v>219</v>
      </c>
      <c r="D139" s="146" t="s">
        <v>207</v>
      </c>
      <c r="E139" s="147" t="s">
        <v>2259</v>
      </c>
      <c r="F139" s="233" t="s">
        <v>2260</v>
      </c>
      <c r="G139" s="233"/>
      <c r="H139" s="233"/>
      <c r="I139" s="233"/>
      <c r="J139" s="148" t="s">
        <v>213</v>
      </c>
      <c r="K139" s="149">
        <v>23.2</v>
      </c>
      <c r="L139" s="234"/>
      <c r="M139" s="234"/>
      <c r="N139" s="235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96</v>
      </c>
      <c r="AT139" s="19" t="s">
        <v>207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96</v>
      </c>
      <c r="BM139" s="19" t="s">
        <v>219</v>
      </c>
    </row>
    <row r="140" spans="2:65" s="1" customFormat="1" ht="16.5" customHeight="1" x14ac:dyDescent="0.3">
      <c r="B140" s="145"/>
      <c r="C140" s="146" t="s">
        <v>229</v>
      </c>
      <c r="D140" s="146" t="s">
        <v>207</v>
      </c>
      <c r="E140" s="147" t="s">
        <v>2261</v>
      </c>
      <c r="F140" s="233" t="s">
        <v>2262</v>
      </c>
      <c r="G140" s="233"/>
      <c r="H140" s="233"/>
      <c r="I140" s="233"/>
      <c r="J140" s="148" t="s">
        <v>213</v>
      </c>
      <c r="K140" s="149">
        <v>23.2</v>
      </c>
      <c r="L140" s="234"/>
      <c r="M140" s="234"/>
      <c r="N140" s="235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96</v>
      </c>
      <c r="AT140" s="19" t="s">
        <v>207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96</v>
      </c>
      <c r="BM140" s="19" t="s">
        <v>218</v>
      </c>
    </row>
    <row r="141" spans="2:65" s="1" customFormat="1" ht="17.25" customHeight="1" x14ac:dyDescent="0.3">
      <c r="B141" s="145"/>
      <c r="C141" s="146">
        <v>8</v>
      </c>
      <c r="D141" s="146" t="s">
        <v>207</v>
      </c>
      <c r="E141" s="147" t="s">
        <v>729</v>
      </c>
      <c r="F141" s="233" t="s">
        <v>730</v>
      </c>
      <c r="G141" s="233"/>
      <c r="H141" s="233"/>
      <c r="I141" s="233"/>
      <c r="J141" s="148" t="s">
        <v>210</v>
      </c>
      <c r="K141" s="164">
        <v>100</v>
      </c>
      <c r="L141" s="234"/>
      <c r="M141" s="234"/>
      <c r="N141" s="234"/>
      <c r="O141" s="234"/>
      <c r="P141" s="234"/>
      <c r="Q141" s="234"/>
      <c r="R141" s="150"/>
      <c r="T141" s="163"/>
      <c r="U141" s="41"/>
      <c r="V141" s="152"/>
      <c r="W141" s="152"/>
      <c r="X141" s="152"/>
      <c r="Y141" s="152"/>
      <c r="Z141" s="152"/>
      <c r="AA141" s="153"/>
      <c r="AR141" s="19"/>
      <c r="AT141" s="19"/>
      <c r="AU141" s="19"/>
      <c r="AY141" s="19"/>
      <c r="BE141" s="154"/>
      <c r="BF141" s="154"/>
      <c r="BG141" s="154"/>
      <c r="BH141" s="154"/>
      <c r="BI141" s="154"/>
      <c r="BJ141" s="19"/>
      <c r="BK141" s="155"/>
      <c r="BL141" s="19"/>
      <c r="BM141" s="19"/>
    </row>
    <row r="142" spans="2:65" s="1" customFormat="1" ht="26.25" customHeight="1" x14ac:dyDescent="0.3">
      <c r="B142" s="145"/>
      <c r="C142" s="146">
        <v>9</v>
      </c>
      <c r="D142" s="146" t="s">
        <v>207</v>
      </c>
      <c r="E142" s="147" t="s">
        <v>731</v>
      </c>
      <c r="F142" s="233" t="s">
        <v>732</v>
      </c>
      <c r="G142" s="233"/>
      <c r="H142" s="233"/>
      <c r="I142" s="233"/>
      <c r="J142" s="148" t="s">
        <v>210</v>
      </c>
      <c r="K142" s="164">
        <v>100</v>
      </c>
      <c r="L142" s="234"/>
      <c r="M142" s="234"/>
      <c r="N142" s="234"/>
      <c r="O142" s="234"/>
      <c r="P142" s="234"/>
      <c r="Q142" s="234"/>
      <c r="R142" s="150"/>
      <c r="T142" s="163"/>
      <c r="U142" s="41"/>
      <c r="V142" s="152"/>
      <c r="W142" s="152"/>
      <c r="X142" s="152"/>
      <c r="Y142" s="152"/>
      <c r="Z142" s="152"/>
      <c r="AA142" s="153"/>
      <c r="AR142" s="19"/>
      <c r="AT142" s="19"/>
      <c r="AU142" s="19"/>
      <c r="AY142" s="19"/>
      <c r="BE142" s="154"/>
      <c r="BF142" s="154"/>
      <c r="BG142" s="154"/>
      <c r="BH142" s="154"/>
      <c r="BI142" s="154"/>
      <c r="BJ142" s="19"/>
      <c r="BK142" s="155"/>
      <c r="BL142" s="19"/>
      <c r="BM142" s="19"/>
    </row>
    <row r="143" spans="2:65" s="1" customFormat="1" ht="26.25" customHeight="1" x14ac:dyDescent="0.3">
      <c r="B143" s="145"/>
      <c r="C143" s="146">
        <v>10</v>
      </c>
      <c r="D143" s="146" t="s">
        <v>207</v>
      </c>
      <c r="E143" s="147" t="s">
        <v>733</v>
      </c>
      <c r="F143" s="233" t="s">
        <v>734</v>
      </c>
      <c r="G143" s="233"/>
      <c r="H143" s="233"/>
      <c r="I143" s="233"/>
      <c r="J143" s="148" t="s">
        <v>210</v>
      </c>
      <c r="K143" s="164">
        <v>100</v>
      </c>
      <c r="L143" s="234"/>
      <c r="M143" s="234"/>
      <c r="N143" s="234"/>
      <c r="O143" s="234"/>
      <c r="P143" s="234"/>
      <c r="Q143" s="234"/>
      <c r="R143" s="150"/>
      <c r="T143" s="163"/>
      <c r="U143" s="41"/>
      <c r="V143" s="152"/>
      <c r="W143" s="152"/>
      <c r="X143" s="152"/>
      <c r="Y143" s="152"/>
      <c r="Z143" s="152"/>
      <c r="AA143" s="153"/>
      <c r="AR143" s="19"/>
      <c r="AT143" s="19"/>
      <c r="AU143" s="19"/>
      <c r="AY143" s="19"/>
      <c r="BE143" s="154"/>
      <c r="BF143" s="154"/>
      <c r="BG143" s="154"/>
      <c r="BH143" s="154"/>
      <c r="BI143" s="154"/>
      <c r="BJ143" s="19"/>
      <c r="BK143" s="155"/>
      <c r="BL143" s="19"/>
      <c r="BM143" s="19"/>
    </row>
    <row r="144" spans="2:65" s="1" customFormat="1" ht="27" customHeight="1" x14ac:dyDescent="0.3">
      <c r="B144" s="145"/>
      <c r="C144" s="146">
        <v>11</v>
      </c>
      <c r="D144" s="146" t="s">
        <v>207</v>
      </c>
      <c r="E144" s="147" t="s">
        <v>735</v>
      </c>
      <c r="F144" s="233" t="s">
        <v>736</v>
      </c>
      <c r="G144" s="233"/>
      <c r="H144" s="233"/>
      <c r="I144" s="233"/>
      <c r="J144" s="148" t="s">
        <v>372</v>
      </c>
      <c r="K144" s="164">
        <v>2</v>
      </c>
      <c r="L144" s="234"/>
      <c r="M144" s="234"/>
      <c r="N144" s="234"/>
      <c r="O144" s="234"/>
      <c r="P144" s="234"/>
      <c r="Q144" s="234"/>
      <c r="R144" s="150"/>
      <c r="T144" s="163"/>
      <c r="U144" s="41"/>
      <c r="V144" s="152"/>
      <c r="W144" s="152"/>
      <c r="X144" s="152"/>
      <c r="Y144" s="152"/>
      <c r="Z144" s="152"/>
      <c r="AA144" s="153"/>
      <c r="AR144" s="19"/>
      <c r="AT144" s="19"/>
      <c r="AU144" s="19"/>
      <c r="AY144" s="19"/>
      <c r="BE144" s="154"/>
      <c r="BF144" s="154"/>
      <c r="BG144" s="154"/>
      <c r="BH144" s="154"/>
      <c r="BI144" s="154"/>
      <c r="BJ144" s="19"/>
      <c r="BK144" s="155"/>
      <c r="BL144" s="19"/>
      <c r="BM144" s="19"/>
    </row>
    <row r="145" spans="2:65" s="1" customFormat="1" ht="24.75" customHeight="1" x14ac:dyDescent="0.3">
      <c r="B145" s="145"/>
      <c r="C145" s="146">
        <v>12</v>
      </c>
      <c r="D145" s="146" t="s">
        <v>207</v>
      </c>
      <c r="E145" s="147" t="s">
        <v>737</v>
      </c>
      <c r="F145" s="233" t="s">
        <v>738</v>
      </c>
      <c r="G145" s="233"/>
      <c r="H145" s="233"/>
      <c r="I145" s="233"/>
      <c r="J145" s="148" t="s">
        <v>372</v>
      </c>
      <c r="K145" s="164">
        <v>2</v>
      </c>
      <c r="L145" s="234"/>
      <c r="M145" s="234"/>
      <c r="N145" s="234"/>
      <c r="O145" s="234"/>
      <c r="P145" s="234"/>
      <c r="Q145" s="234"/>
      <c r="R145" s="150"/>
      <c r="T145" s="163"/>
      <c r="U145" s="41"/>
      <c r="V145" s="152"/>
      <c r="W145" s="152"/>
      <c r="X145" s="152"/>
      <c r="Y145" s="152"/>
      <c r="Z145" s="152"/>
      <c r="AA145" s="153"/>
      <c r="AR145" s="19"/>
      <c r="AT145" s="19"/>
      <c r="AU145" s="19"/>
      <c r="AY145" s="19"/>
      <c r="BE145" s="154"/>
      <c r="BF145" s="154"/>
      <c r="BG145" s="154"/>
      <c r="BH145" s="154"/>
      <c r="BI145" s="154"/>
      <c r="BJ145" s="19"/>
      <c r="BK145" s="155"/>
      <c r="BL145" s="19"/>
      <c r="BM145" s="19"/>
    </row>
    <row r="146" spans="2:65" s="1" customFormat="1" ht="25.5" customHeight="1" x14ac:dyDescent="0.3">
      <c r="B146" s="145"/>
      <c r="C146" s="146">
        <v>13</v>
      </c>
      <c r="D146" s="146" t="s">
        <v>207</v>
      </c>
      <c r="E146" s="147" t="s">
        <v>739</v>
      </c>
      <c r="F146" s="233" t="s">
        <v>740</v>
      </c>
      <c r="G146" s="233"/>
      <c r="H146" s="233"/>
      <c r="I146" s="233"/>
      <c r="J146" s="148" t="s">
        <v>372</v>
      </c>
      <c r="K146" s="164">
        <v>2</v>
      </c>
      <c r="L146" s="234"/>
      <c r="M146" s="234"/>
      <c r="N146" s="234"/>
      <c r="O146" s="234"/>
      <c r="P146" s="234"/>
      <c r="Q146" s="234"/>
      <c r="R146" s="150"/>
      <c r="T146" s="163"/>
      <c r="U146" s="41"/>
      <c r="V146" s="152"/>
      <c r="W146" s="152"/>
      <c r="X146" s="152"/>
      <c r="Y146" s="152"/>
      <c r="Z146" s="152"/>
      <c r="AA146" s="153"/>
      <c r="AR146" s="19"/>
      <c r="AT146" s="19"/>
      <c r="AU146" s="19"/>
      <c r="AY146" s="19"/>
      <c r="BE146" s="154"/>
      <c r="BF146" s="154"/>
      <c r="BG146" s="154"/>
      <c r="BH146" s="154"/>
      <c r="BI146" s="154"/>
      <c r="BJ146" s="19"/>
      <c r="BK146" s="155"/>
      <c r="BL146" s="19"/>
      <c r="BM146" s="19"/>
    </row>
    <row r="147" spans="2:65" s="1" customFormat="1" ht="26.25" customHeight="1" x14ac:dyDescent="0.3">
      <c r="B147" s="145"/>
      <c r="C147" s="146">
        <v>14</v>
      </c>
      <c r="D147" s="146" t="s">
        <v>207</v>
      </c>
      <c r="E147" s="147" t="s">
        <v>741</v>
      </c>
      <c r="F147" s="233" t="s">
        <v>742</v>
      </c>
      <c r="G147" s="233"/>
      <c r="H147" s="233"/>
      <c r="I147" s="233"/>
      <c r="J147" s="148" t="s">
        <v>372</v>
      </c>
      <c r="K147" s="164">
        <v>2</v>
      </c>
      <c r="L147" s="234"/>
      <c r="M147" s="234"/>
      <c r="N147" s="234"/>
      <c r="O147" s="234"/>
      <c r="P147" s="234"/>
      <c r="Q147" s="234"/>
      <c r="R147" s="150"/>
      <c r="T147" s="163"/>
      <c r="U147" s="41"/>
      <c r="V147" s="152"/>
      <c r="W147" s="152"/>
      <c r="X147" s="152"/>
      <c r="Y147" s="152"/>
      <c r="Z147" s="152"/>
      <c r="AA147" s="153"/>
      <c r="AR147" s="19"/>
      <c r="AT147" s="19"/>
      <c r="AU147" s="19"/>
      <c r="AY147" s="19"/>
      <c r="BE147" s="154"/>
      <c r="BF147" s="154"/>
      <c r="BG147" s="154"/>
      <c r="BH147" s="154"/>
      <c r="BI147" s="154"/>
      <c r="BJ147" s="19"/>
      <c r="BK147" s="155"/>
      <c r="BL147" s="19"/>
      <c r="BM147" s="19"/>
    </row>
    <row r="148" spans="2:65" s="1" customFormat="1" ht="38.25" customHeight="1" x14ac:dyDescent="0.3">
      <c r="B148" s="145"/>
      <c r="C148" s="146">
        <v>15</v>
      </c>
      <c r="D148" s="146" t="s">
        <v>207</v>
      </c>
      <c r="E148" s="147" t="s">
        <v>743</v>
      </c>
      <c r="F148" s="233" t="s">
        <v>744</v>
      </c>
      <c r="G148" s="233"/>
      <c r="H148" s="233"/>
      <c r="I148" s="233"/>
      <c r="J148" s="148" t="s">
        <v>372</v>
      </c>
      <c r="K148" s="164">
        <v>2</v>
      </c>
      <c r="L148" s="234"/>
      <c r="M148" s="234"/>
      <c r="N148" s="234"/>
      <c r="O148" s="234"/>
      <c r="P148" s="234"/>
      <c r="Q148" s="234"/>
      <c r="R148" s="150"/>
      <c r="T148" s="163"/>
      <c r="U148" s="41"/>
      <c r="V148" s="152"/>
      <c r="W148" s="152"/>
      <c r="X148" s="152"/>
      <c r="Y148" s="152"/>
      <c r="Z148" s="152"/>
      <c r="AA148" s="153"/>
      <c r="AR148" s="19"/>
      <c r="AT148" s="19"/>
      <c r="AU148" s="19"/>
      <c r="AY148" s="19"/>
      <c r="BE148" s="154"/>
      <c r="BF148" s="154"/>
      <c r="BG148" s="154"/>
      <c r="BH148" s="154"/>
      <c r="BI148" s="154"/>
      <c r="BJ148" s="19"/>
      <c r="BK148" s="155"/>
      <c r="BL148" s="19"/>
      <c r="BM148" s="19"/>
    </row>
    <row r="149" spans="2:65" s="1" customFormat="1" ht="26.25" customHeight="1" x14ac:dyDescent="0.3">
      <c r="B149" s="145"/>
      <c r="C149" s="146">
        <v>16</v>
      </c>
      <c r="D149" s="146" t="s">
        <v>207</v>
      </c>
      <c r="E149" s="147" t="s">
        <v>745</v>
      </c>
      <c r="F149" s="233" t="s">
        <v>746</v>
      </c>
      <c r="G149" s="233"/>
      <c r="H149" s="233"/>
      <c r="I149" s="233"/>
      <c r="J149" s="148" t="s">
        <v>372</v>
      </c>
      <c r="K149" s="164">
        <v>2</v>
      </c>
      <c r="L149" s="234"/>
      <c r="M149" s="234"/>
      <c r="N149" s="234"/>
      <c r="O149" s="234"/>
      <c r="P149" s="234"/>
      <c r="Q149" s="234"/>
      <c r="R149" s="150"/>
      <c r="T149" s="163"/>
      <c r="U149" s="41"/>
      <c r="V149" s="152"/>
      <c r="W149" s="152"/>
      <c r="X149" s="152"/>
      <c r="Y149" s="152"/>
      <c r="Z149" s="152"/>
      <c r="AA149" s="153"/>
      <c r="AR149" s="19"/>
      <c r="AT149" s="19"/>
      <c r="AU149" s="19"/>
      <c r="AY149" s="19"/>
      <c r="BE149" s="154"/>
      <c r="BF149" s="154"/>
      <c r="BG149" s="154"/>
      <c r="BH149" s="154"/>
      <c r="BI149" s="154"/>
      <c r="BJ149" s="19"/>
      <c r="BK149" s="155"/>
      <c r="BL149" s="19"/>
      <c r="BM149" s="19"/>
    </row>
    <row r="150" spans="2:65" s="1" customFormat="1" ht="27.75" customHeight="1" x14ac:dyDescent="0.3">
      <c r="B150" s="145"/>
      <c r="C150" s="146">
        <v>17</v>
      </c>
      <c r="D150" s="146" t="s">
        <v>207</v>
      </c>
      <c r="E150" s="147" t="s">
        <v>747</v>
      </c>
      <c r="F150" s="233" t="s">
        <v>748</v>
      </c>
      <c r="G150" s="233"/>
      <c r="H150" s="233"/>
      <c r="I150" s="233"/>
      <c r="J150" s="148" t="s">
        <v>372</v>
      </c>
      <c r="K150" s="164">
        <v>2</v>
      </c>
      <c r="L150" s="234"/>
      <c r="M150" s="234"/>
      <c r="N150" s="234"/>
      <c r="O150" s="234"/>
      <c r="P150" s="234"/>
      <c r="Q150" s="234"/>
      <c r="R150" s="150"/>
      <c r="T150" s="163"/>
      <c r="U150" s="41"/>
      <c r="V150" s="152"/>
      <c r="W150" s="152"/>
      <c r="X150" s="152"/>
      <c r="Y150" s="152"/>
      <c r="Z150" s="152"/>
      <c r="AA150" s="153"/>
      <c r="AR150" s="19"/>
      <c r="AT150" s="19"/>
      <c r="AU150" s="19"/>
      <c r="AY150" s="19"/>
      <c r="BE150" s="154"/>
      <c r="BF150" s="154"/>
      <c r="BG150" s="154"/>
      <c r="BH150" s="154"/>
      <c r="BI150" s="154"/>
      <c r="BJ150" s="19"/>
      <c r="BK150" s="155"/>
      <c r="BL150" s="19"/>
      <c r="BM150" s="19"/>
    </row>
    <row r="151" spans="2:65" s="1" customFormat="1" ht="25.5" customHeight="1" x14ac:dyDescent="0.3">
      <c r="B151" s="145"/>
      <c r="C151" s="146">
        <v>18</v>
      </c>
      <c r="D151" s="146" t="s">
        <v>207</v>
      </c>
      <c r="E151" s="147" t="s">
        <v>749</v>
      </c>
      <c r="F151" s="233" t="s">
        <v>750</v>
      </c>
      <c r="G151" s="233"/>
      <c r="H151" s="233"/>
      <c r="I151" s="233"/>
      <c r="J151" s="148" t="s">
        <v>372</v>
      </c>
      <c r="K151" s="164">
        <v>2</v>
      </c>
      <c r="L151" s="234"/>
      <c r="M151" s="234"/>
      <c r="N151" s="234"/>
      <c r="O151" s="234"/>
      <c r="P151" s="234"/>
      <c r="Q151" s="234"/>
      <c r="R151" s="150"/>
      <c r="T151" s="163"/>
      <c r="U151" s="41"/>
      <c r="V151" s="152"/>
      <c r="W151" s="152"/>
      <c r="X151" s="152"/>
      <c r="Y151" s="152"/>
      <c r="Z151" s="152"/>
      <c r="AA151" s="153"/>
      <c r="AR151" s="19"/>
      <c r="AT151" s="19"/>
      <c r="AU151" s="19"/>
      <c r="AY151" s="19"/>
      <c r="BE151" s="154"/>
      <c r="BF151" s="154"/>
      <c r="BG151" s="154"/>
      <c r="BH151" s="154"/>
      <c r="BI151" s="154"/>
      <c r="BJ151" s="19"/>
      <c r="BK151" s="155"/>
      <c r="BL151" s="19"/>
      <c r="BM151" s="19"/>
    </row>
    <row r="152" spans="2:65" s="1" customFormat="1" ht="42" customHeight="1" x14ac:dyDescent="0.3">
      <c r="B152" s="145"/>
      <c r="C152" s="146">
        <v>19</v>
      </c>
      <c r="D152" s="146" t="s">
        <v>207</v>
      </c>
      <c r="E152" s="147" t="s">
        <v>751</v>
      </c>
      <c r="F152" s="233" t="s">
        <v>752</v>
      </c>
      <c r="G152" s="233"/>
      <c r="H152" s="233"/>
      <c r="I152" s="233"/>
      <c r="J152" s="148" t="s">
        <v>372</v>
      </c>
      <c r="K152" s="164">
        <v>1</v>
      </c>
      <c r="L152" s="234"/>
      <c r="M152" s="234"/>
      <c r="N152" s="234"/>
      <c r="O152" s="234"/>
      <c r="P152" s="234"/>
      <c r="Q152" s="234"/>
      <c r="R152" s="150"/>
      <c r="T152" s="163"/>
      <c r="U152" s="41"/>
      <c r="V152" s="152"/>
      <c r="W152" s="152"/>
      <c r="X152" s="152"/>
      <c r="Y152" s="152"/>
      <c r="Z152" s="152"/>
      <c r="AA152" s="153"/>
      <c r="AR152" s="19"/>
      <c r="AT152" s="19"/>
      <c r="AU152" s="19"/>
      <c r="AY152" s="19"/>
      <c r="BE152" s="154"/>
      <c r="BF152" s="154"/>
      <c r="BG152" s="154"/>
      <c r="BH152" s="154"/>
      <c r="BI152" s="154"/>
      <c r="BJ152" s="19"/>
      <c r="BK152" s="155"/>
      <c r="BL152" s="19"/>
      <c r="BM152" s="19"/>
    </row>
    <row r="153" spans="2:65" s="1" customFormat="1" ht="41.25" customHeight="1" x14ac:dyDescent="0.3">
      <c r="B153" s="145"/>
      <c r="C153" s="146">
        <v>20</v>
      </c>
      <c r="D153" s="146" t="s">
        <v>207</v>
      </c>
      <c r="E153" s="147" t="s">
        <v>753</v>
      </c>
      <c r="F153" s="233" t="s">
        <v>754</v>
      </c>
      <c r="G153" s="233"/>
      <c r="H153" s="233"/>
      <c r="I153" s="233"/>
      <c r="J153" s="148" t="s">
        <v>372</v>
      </c>
      <c r="K153" s="164">
        <v>4</v>
      </c>
      <c r="L153" s="234"/>
      <c r="M153" s="234"/>
      <c r="N153" s="235"/>
      <c r="O153" s="235"/>
      <c r="P153" s="235"/>
      <c r="Q153" s="235"/>
      <c r="R153" s="150"/>
      <c r="T153" s="163"/>
      <c r="U153" s="41"/>
      <c r="V153" s="152"/>
      <c r="W153" s="152"/>
      <c r="X153" s="152"/>
      <c r="Y153" s="152"/>
      <c r="Z153" s="152"/>
      <c r="AA153" s="153"/>
      <c r="AR153" s="19"/>
      <c r="AT153" s="19"/>
      <c r="AU153" s="19"/>
      <c r="AY153" s="19"/>
      <c r="BE153" s="154"/>
      <c r="BF153" s="154"/>
      <c r="BG153" s="154"/>
      <c r="BH153" s="154"/>
      <c r="BI153" s="154"/>
      <c r="BJ153" s="19"/>
      <c r="BK153" s="155"/>
      <c r="BL153" s="19"/>
      <c r="BM153" s="19"/>
    </row>
    <row r="154" spans="2:65" s="1" customFormat="1" ht="29.25" customHeight="1" x14ac:dyDescent="0.3">
      <c r="B154" s="145"/>
      <c r="C154" s="146">
        <v>21</v>
      </c>
      <c r="D154" s="146" t="s">
        <v>207</v>
      </c>
      <c r="E154" s="147" t="s">
        <v>755</v>
      </c>
      <c r="F154" s="233" t="s">
        <v>756</v>
      </c>
      <c r="G154" s="233"/>
      <c r="H154" s="233"/>
      <c r="I154" s="233"/>
      <c r="J154" s="148" t="s">
        <v>372</v>
      </c>
      <c r="K154" s="164">
        <v>4</v>
      </c>
      <c r="L154" s="234"/>
      <c r="M154" s="234"/>
      <c r="N154" s="235"/>
      <c r="O154" s="235"/>
      <c r="P154" s="235"/>
      <c r="Q154" s="235"/>
      <c r="R154" s="150"/>
      <c r="T154" s="163"/>
      <c r="U154" s="41"/>
      <c r="V154" s="152"/>
      <c r="W154" s="152"/>
      <c r="X154" s="152"/>
      <c r="Y154" s="152"/>
      <c r="Z154" s="152"/>
      <c r="AA154" s="153"/>
      <c r="AR154" s="19"/>
      <c r="AT154" s="19"/>
      <c r="AU154" s="19"/>
      <c r="AY154" s="19"/>
      <c r="BE154" s="154"/>
      <c r="BF154" s="154"/>
      <c r="BG154" s="154"/>
      <c r="BH154" s="154"/>
      <c r="BI154" s="154"/>
      <c r="BJ154" s="19"/>
      <c r="BK154" s="155"/>
      <c r="BL154" s="19"/>
      <c r="BM154" s="19"/>
    </row>
    <row r="155" spans="2:65" s="1" customFormat="1" ht="25.5" customHeight="1" x14ac:dyDescent="0.3">
      <c r="B155" s="145"/>
      <c r="C155" s="156">
        <v>22</v>
      </c>
      <c r="D155" s="156" t="s">
        <v>214</v>
      </c>
      <c r="E155" s="157" t="s">
        <v>757</v>
      </c>
      <c r="F155" s="236" t="s">
        <v>758</v>
      </c>
      <c r="G155" s="236"/>
      <c r="H155" s="236"/>
      <c r="I155" s="236"/>
      <c r="J155" s="158" t="s">
        <v>372</v>
      </c>
      <c r="K155" s="165">
        <v>2</v>
      </c>
      <c r="L155" s="237"/>
      <c r="M155" s="237"/>
      <c r="N155" s="238"/>
      <c r="O155" s="235"/>
      <c r="P155" s="235"/>
      <c r="Q155" s="235"/>
      <c r="R155" s="150"/>
      <c r="T155" s="163"/>
      <c r="U155" s="41"/>
      <c r="V155" s="152"/>
      <c r="W155" s="152"/>
      <c r="X155" s="152"/>
      <c r="Y155" s="152"/>
      <c r="Z155" s="152"/>
      <c r="AA155" s="153"/>
      <c r="AR155" s="19"/>
      <c r="AT155" s="19"/>
      <c r="AU155" s="19"/>
      <c r="AY155" s="19"/>
      <c r="BE155" s="154"/>
      <c r="BF155" s="154"/>
      <c r="BG155" s="154"/>
      <c r="BH155" s="154"/>
      <c r="BI155" s="154"/>
      <c r="BJ155" s="19"/>
      <c r="BK155" s="155"/>
      <c r="BL155" s="19"/>
      <c r="BM155" s="19"/>
    </row>
    <row r="156" spans="2:65" s="1" customFormat="1" ht="27.75" customHeight="1" x14ac:dyDescent="0.3">
      <c r="B156" s="145"/>
      <c r="C156" s="156">
        <v>23</v>
      </c>
      <c r="D156" s="156" t="s">
        <v>214</v>
      </c>
      <c r="E156" s="157" t="s">
        <v>759</v>
      </c>
      <c r="F156" s="236" t="s">
        <v>760</v>
      </c>
      <c r="G156" s="236"/>
      <c r="H156" s="236"/>
      <c r="I156" s="236"/>
      <c r="J156" s="158" t="s">
        <v>372</v>
      </c>
      <c r="K156" s="165">
        <v>2</v>
      </c>
      <c r="L156" s="237"/>
      <c r="M156" s="237"/>
      <c r="N156" s="238"/>
      <c r="O156" s="235"/>
      <c r="P156" s="235"/>
      <c r="Q156" s="235"/>
      <c r="R156" s="150"/>
      <c r="T156" s="163"/>
      <c r="U156" s="41"/>
      <c r="V156" s="152"/>
      <c r="W156" s="152"/>
      <c r="X156" s="152"/>
      <c r="Y156" s="152"/>
      <c r="Z156" s="152"/>
      <c r="AA156" s="153"/>
      <c r="AR156" s="19"/>
      <c r="AT156" s="19"/>
      <c r="AU156" s="19"/>
      <c r="AY156" s="19"/>
      <c r="BE156" s="154"/>
      <c r="BF156" s="154"/>
      <c r="BG156" s="154"/>
      <c r="BH156" s="154"/>
      <c r="BI156" s="154"/>
      <c r="BJ156" s="19"/>
      <c r="BK156" s="155"/>
      <c r="BL156" s="19"/>
      <c r="BM156" s="19"/>
    </row>
    <row r="157" spans="2:65" s="1" customFormat="1" ht="25.5" customHeight="1" x14ac:dyDescent="0.3">
      <c r="B157" s="145"/>
      <c r="C157" s="146">
        <v>24</v>
      </c>
      <c r="D157" s="146" t="s">
        <v>207</v>
      </c>
      <c r="E157" s="147" t="s">
        <v>761</v>
      </c>
      <c r="F157" s="233" t="s">
        <v>762</v>
      </c>
      <c r="G157" s="233"/>
      <c r="H157" s="233"/>
      <c r="I157" s="233"/>
      <c r="J157" s="148" t="s">
        <v>372</v>
      </c>
      <c r="K157" s="164">
        <v>100</v>
      </c>
      <c r="L157" s="234"/>
      <c r="M157" s="234"/>
      <c r="N157" s="235"/>
      <c r="O157" s="235"/>
      <c r="P157" s="235"/>
      <c r="Q157" s="235"/>
      <c r="R157" s="150"/>
      <c r="T157" s="163"/>
      <c r="U157" s="41"/>
      <c r="V157" s="152"/>
      <c r="W157" s="152"/>
      <c r="X157" s="152"/>
      <c r="Y157" s="152"/>
      <c r="Z157" s="152"/>
      <c r="AA157" s="153"/>
      <c r="AR157" s="19"/>
      <c r="AT157" s="19"/>
      <c r="AU157" s="19"/>
      <c r="AY157" s="19"/>
      <c r="BE157" s="154"/>
      <c r="BF157" s="154"/>
      <c r="BG157" s="154"/>
      <c r="BH157" s="154"/>
      <c r="BI157" s="154"/>
      <c r="BJ157" s="19"/>
      <c r="BK157" s="155"/>
      <c r="BL157" s="19"/>
      <c r="BM157" s="19"/>
    </row>
    <row r="158" spans="2:65" s="1" customFormat="1" ht="27" customHeight="1" x14ac:dyDescent="0.3">
      <c r="B158" s="145"/>
      <c r="C158" s="146">
        <v>25</v>
      </c>
      <c r="D158" s="146" t="s">
        <v>207</v>
      </c>
      <c r="E158" s="147" t="s">
        <v>763</v>
      </c>
      <c r="F158" s="233" t="s">
        <v>764</v>
      </c>
      <c r="G158" s="233"/>
      <c r="H158" s="233"/>
      <c r="I158" s="233"/>
      <c r="J158" s="148" t="s">
        <v>372</v>
      </c>
      <c r="K158" s="164">
        <v>100</v>
      </c>
      <c r="L158" s="234"/>
      <c r="M158" s="234"/>
      <c r="N158" s="235"/>
      <c r="O158" s="235"/>
      <c r="P158" s="235"/>
      <c r="Q158" s="235"/>
      <c r="R158" s="150"/>
      <c r="T158" s="163"/>
      <c r="U158" s="41"/>
      <c r="V158" s="152"/>
      <c r="W158" s="152"/>
      <c r="X158" s="152"/>
      <c r="Y158" s="152"/>
      <c r="Z158" s="152"/>
      <c r="AA158" s="153"/>
      <c r="AR158" s="19"/>
      <c r="AT158" s="19"/>
      <c r="AU158" s="19"/>
      <c r="AY158" s="19"/>
      <c r="BE158" s="154"/>
      <c r="BF158" s="154"/>
      <c r="BG158" s="154"/>
      <c r="BH158" s="154"/>
      <c r="BI158" s="154"/>
      <c r="BJ158" s="19"/>
      <c r="BK158" s="155"/>
      <c r="BL158" s="19"/>
      <c r="BM158" s="19"/>
    </row>
    <row r="159" spans="2:65" s="1" customFormat="1" ht="27" customHeight="1" x14ac:dyDescent="0.3">
      <c r="B159" s="145"/>
      <c r="C159" s="156">
        <v>26</v>
      </c>
      <c r="D159" s="156" t="s">
        <v>214</v>
      </c>
      <c r="E159" s="157" t="s">
        <v>765</v>
      </c>
      <c r="F159" s="236" t="s">
        <v>766</v>
      </c>
      <c r="G159" s="236"/>
      <c r="H159" s="236"/>
      <c r="I159" s="236"/>
      <c r="J159" s="158" t="s">
        <v>372</v>
      </c>
      <c r="K159" s="165">
        <v>100</v>
      </c>
      <c r="L159" s="237"/>
      <c r="M159" s="237"/>
      <c r="N159" s="238"/>
      <c r="O159" s="235"/>
      <c r="P159" s="235"/>
      <c r="Q159" s="235"/>
      <c r="R159" s="150"/>
      <c r="T159" s="163"/>
      <c r="U159" s="41"/>
      <c r="V159" s="152"/>
      <c r="W159" s="152"/>
      <c r="X159" s="152"/>
      <c r="Y159" s="152"/>
      <c r="Z159" s="152"/>
      <c r="AA159" s="153"/>
      <c r="AR159" s="19"/>
      <c r="AT159" s="19"/>
      <c r="AU159" s="19"/>
      <c r="AY159" s="19"/>
      <c r="BE159" s="154"/>
      <c r="BF159" s="154"/>
      <c r="BG159" s="154"/>
      <c r="BH159" s="154"/>
      <c r="BI159" s="154"/>
      <c r="BJ159" s="19"/>
      <c r="BK159" s="155"/>
      <c r="BL159" s="19"/>
      <c r="BM159" s="19"/>
    </row>
    <row r="160" spans="2:65" s="10" customFormat="1" ht="29.85" customHeight="1" x14ac:dyDescent="0.3">
      <c r="B160" s="134"/>
      <c r="C160" s="135"/>
      <c r="D160" s="144" t="s">
        <v>2245</v>
      </c>
      <c r="E160" s="144"/>
      <c r="F160" s="144"/>
      <c r="G160" s="144"/>
      <c r="H160" s="144"/>
      <c r="I160" s="144"/>
      <c r="J160" s="144"/>
      <c r="K160" s="144"/>
      <c r="L160" s="144"/>
      <c r="M160" s="144"/>
      <c r="N160" s="240"/>
      <c r="O160" s="239"/>
      <c r="P160" s="239"/>
      <c r="Q160" s="239"/>
      <c r="R160" s="137"/>
      <c r="T160" s="138"/>
      <c r="U160" s="135"/>
      <c r="V160" s="135"/>
      <c r="W160" s="139">
        <f>SUM(W161:W169)</f>
        <v>32.398208000000004</v>
      </c>
      <c r="X160" s="135"/>
      <c r="Y160" s="139">
        <f>SUM(Y161:Y169)</f>
        <v>18.127193200000001</v>
      </c>
      <c r="Z160" s="135"/>
      <c r="AA160" s="140">
        <f>SUM(AA161:AA169)</f>
        <v>0</v>
      </c>
      <c r="AR160" s="141" t="s">
        <v>83</v>
      </c>
      <c r="AT160" s="142" t="s">
        <v>75</v>
      </c>
      <c r="AU160" s="142" t="s">
        <v>83</v>
      </c>
      <c r="AY160" s="141" t="s">
        <v>206</v>
      </c>
      <c r="BK160" s="143">
        <f>SUM(BK161:BK169)</f>
        <v>0</v>
      </c>
    </row>
    <row r="161" spans="2:65" s="1" customFormat="1" ht="25.5" customHeight="1" x14ac:dyDescent="0.3">
      <c r="B161" s="145"/>
      <c r="C161" s="146">
        <v>27</v>
      </c>
      <c r="D161" s="146" t="s">
        <v>207</v>
      </c>
      <c r="E161" s="147" t="s">
        <v>2058</v>
      </c>
      <c r="F161" s="233" t="s">
        <v>2059</v>
      </c>
      <c r="G161" s="233"/>
      <c r="H161" s="233"/>
      <c r="I161" s="233"/>
      <c r="J161" s="148" t="s">
        <v>210</v>
      </c>
      <c r="K161" s="149">
        <v>20.2</v>
      </c>
      <c r="L161" s="234"/>
      <c r="M161" s="234"/>
      <c r="N161" s="235"/>
      <c r="O161" s="235"/>
      <c r="P161" s="235"/>
      <c r="Q161" s="235"/>
      <c r="R161" s="150"/>
      <c r="T161" s="151" t="s">
        <v>5</v>
      </c>
      <c r="U161" s="41" t="s">
        <v>43</v>
      </c>
      <c r="V161" s="152">
        <v>0.79900000000000004</v>
      </c>
      <c r="W161" s="152">
        <f t="shared" ref="W161:W169" si="9">V161*K161</f>
        <v>16.139800000000001</v>
      </c>
      <c r="X161" s="152">
        <v>4.0699999999999998E-3</v>
      </c>
      <c r="Y161" s="152">
        <f t="shared" ref="Y161:Y169" si="10">X161*K161</f>
        <v>8.2213999999999995E-2</v>
      </c>
      <c r="Z161" s="152">
        <v>0</v>
      </c>
      <c r="AA161" s="153">
        <f t="shared" ref="AA161:AA169" si="11">Z161*K161</f>
        <v>0</v>
      </c>
      <c r="AR161" s="19" t="s">
        <v>96</v>
      </c>
      <c r="AT161" s="19" t="s">
        <v>207</v>
      </c>
      <c r="AU161" s="19" t="s">
        <v>87</v>
      </c>
      <c r="AY161" s="19" t="s">
        <v>206</v>
      </c>
      <c r="BE161" s="154">
        <f t="shared" ref="BE161:BE169" si="12">IF(U161="základná",N161,0)</f>
        <v>0</v>
      </c>
      <c r="BF161" s="154">
        <f t="shared" ref="BF161:BF169" si="13">IF(U161="znížená",N161,0)</f>
        <v>0</v>
      </c>
      <c r="BG161" s="154">
        <f t="shared" ref="BG161:BG169" si="14">IF(U161="zákl. prenesená",N161,0)</f>
        <v>0</v>
      </c>
      <c r="BH161" s="154">
        <f t="shared" ref="BH161:BH169" si="15">IF(U161="zníž. prenesená",N161,0)</f>
        <v>0</v>
      </c>
      <c r="BI161" s="154">
        <f t="shared" ref="BI161:BI169" si="16">IF(U161="nulová",N161,0)</f>
        <v>0</v>
      </c>
      <c r="BJ161" s="19" t="s">
        <v>87</v>
      </c>
      <c r="BK161" s="155">
        <f t="shared" ref="BK161:BK169" si="17">ROUND(L161*K161,3)</f>
        <v>0</v>
      </c>
      <c r="BL161" s="19" t="s">
        <v>96</v>
      </c>
      <c r="BM161" s="19" t="s">
        <v>2263</v>
      </c>
    </row>
    <row r="162" spans="2:65" s="1" customFormat="1" ht="25.5" customHeight="1" x14ac:dyDescent="0.3">
      <c r="B162" s="145"/>
      <c r="C162" s="146">
        <v>28</v>
      </c>
      <c r="D162" s="146" t="s">
        <v>207</v>
      </c>
      <c r="E162" s="147" t="s">
        <v>2060</v>
      </c>
      <c r="F162" s="233" t="s">
        <v>2061</v>
      </c>
      <c r="G162" s="233"/>
      <c r="H162" s="233"/>
      <c r="I162" s="233"/>
      <c r="J162" s="148" t="s">
        <v>210</v>
      </c>
      <c r="K162" s="149">
        <v>20.2</v>
      </c>
      <c r="L162" s="234"/>
      <c r="M162" s="234"/>
      <c r="N162" s="235"/>
      <c r="O162" s="235"/>
      <c r="P162" s="235"/>
      <c r="Q162" s="235"/>
      <c r="R162" s="150"/>
      <c r="T162" s="151" t="s">
        <v>5</v>
      </c>
      <c r="U162" s="41" t="s">
        <v>43</v>
      </c>
      <c r="V162" s="152">
        <v>0.32700000000000001</v>
      </c>
      <c r="W162" s="152">
        <f t="shared" si="9"/>
        <v>6.6054000000000004</v>
      </c>
      <c r="X162" s="152">
        <v>0</v>
      </c>
      <c r="Y162" s="152">
        <f t="shared" si="10"/>
        <v>0</v>
      </c>
      <c r="Z162" s="152">
        <v>0</v>
      </c>
      <c r="AA162" s="153">
        <f t="shared" si="11"/>
        <v>0</v>
      </c>
      <c r="AR162" s="19" t="s">
        <v>96</v>
      </c>
      <c r="AT162" s="19" t="s">
        <v>207</v>
      </c>
      <c r="AU162" s="19" t="s">
        <v>87</v>
      </c>
      <c r="AY162" s="19" t="s">
        <v>206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9" t="s">
        <v>87</v>
      </c>
      <c r="BK162" s="155">
        <f t="shared" si="17"/>
        <v>0</v>
      </c>
      <c r="BL162" s="19" t="s">
        <v>96</v>
      </c>
      <c r="BM162" s="19" t="s">
        <v>2264</v>
      </c>
    </row>
    <row r="163" spans="2:65" s="1" customFormat="1" ht="25.5" customHeight="1" x14ac:dyDescent="0.3">
      <c r="B163" s="145"/>
      <c r="C163" s="146">
        <v>29</v>
      </c>
      <c r="D163" s="146" t="s">
        <v>207</v>
      </c>
      <c r="E163" s="147" t="s">
        <v>2056</v>
      </c>
      <c r="F163" s="233" t="s">
        <v>2265</v>
      </c>
      <c r="G163" s="233"/>
      <c r="H163" s="233"/>
      <c r="I163" s="233"/>
      <c r="J163" s="148" t="s">
        <v>213</v>
      </c>
      <c r="K163" s="149">
        <v>8.08</v>
      </c>
      <c r="L163" s="234"/>
      <c r="M163" s="234"/>
      <c r="N163" s="235"/>
      <c r="O163" s="235"/>
      <c r="P163" s="235"/>
      <c r="Q163" s="235"/>
      <c r="R163" s="150"/>
      <c r="T163" s="151" t="s">
        <v>5</v>
      </c>
      <c r="U163" s="41" t="s">
        <v>43</v>
      </c>
      <c r="V163" s="152">
        <v>0.58299999999999996</v>
      </c>
      <c r="W163" s="152">
        <f t="shared" si="9"/>
        <v>4.7106399999999997</v>
      </c>
      <c r="X163" s="152">
        <v>2.2151299999999998</v>
      </c>
      <c r="Y163" s="152">
        <f t="shared" si="10"/>
        <v>17.898250399999998</v>
      </c>
      <c r="Z163" s="152">
        <v>0</v>
      </c>
      <c r="AA163" s="153">
        <f t="shared" si="11"/>
        <v>0</v>
      </c>
      <c r="AR163" s="19" t="s">
        <v>96</v>
      </c>
      <c r="AT163" s="19" t="s">
        <v>207</v>
      </c>
      <c r="AU163" s="19" t="s">
        <v>87</v>
      </c>
      <c r="AY163" s="19" t="s">
        <v>206</v>
      </c>
      <c r="BE163" s="154">
        <f t="shared" si="12"/>
        <v>0</v>
      </c>
      <c r="BF163" s="154">
        <f t="shared" si="13"/>
        <v>0</v>
      </c>
      <c r="BG163" s="154">
        <f t="shared" si="14"/>
        <v>0</v>
      </c>
      <c r="BH163" s="154">
        <f t="shared" si="15"/>
        <v>0</v>
      </c>
      <c r="BI163" s="154">
        <f t="shared" si="16"/>
        <v>0</v>
      </c>
      <c r="BJ163" s="19" t="s">
        <v>87</v>
      </c>
      <c r="BK163" s="155">
        <f t="shared" si="17"/>
        <v>0</v>
      </c>
      <c r="BL163" s="19" t="s">
        <v>96</v>
      </c>
      <c r="BM163" s="19" t="s">
        <v>2266</v>
      </c>
    </row>
    <row r="164" spans="2:65" s="1" customFormat="1" ht="16.5" customHeight="1" x14ac:dyDescent="0.3">
      <c r="B164" s="145"/>
      <c r="C164" s="146">
        <v>30</v>
      </c>
      <c r="D164" s="146" t="s">
        <v>207</v>
      </c>
      <c r="E164" s="147" t="s">
        <v>2062</v>
      </c>
      <c r="F164" s="233" t="s">
        <v>2063</v>
      </c>
      <c r="G164" s="233"/>
      <c r="H164" s="233"/>
      <c r="I164" s="233"/>
      <c r="J164" s="148" t="s">
        <v>329</v>
      </c>
      <c r="K164" s="149">
        <v>0.14399999999999999</v>
      </c>
      <c r="L164" s="234"/>
      <c r="M164" s="234"/>
      <c r="N164" s="235"/>
      <c r="O164" s="235"/>
      <c r="P164" s="235"/>
      <c r="Q164" s="235"/>
      <c r="R164" s="150"/>
      <c r="T164" s="151" t="s">
        <v>5</v>
      </c>
      <c r="U164" s="41" t="s">
        <v>43</v>
      </c>
      <c r="V164" s="152">
        <v>34.322000000000003</v>
      </c>
      <c r="W164" s="152">
        <f t="shared" si="9"/>
        <v>4.9423680000000001</v>
      </c>
      <c r="X164" s="152">
        <v>1.01895</v>
      </c>
      <c r="Y164" s="152">
        <f t="shared" si="10"/>
        <v>0.14672879999999999</v>
      </c>
      <c r="Z164" s="152">
        <v>0</v>
      </c>
      <c r="AA164" s="153">
        <f t="shared" si="11"/>
        <v>0</v>
      </c>
      <c r="AR164" s="19" t="s">
        <v>96</v>
      </c>
      <c r="AT164" s="19" t="s">
        <v>207</v>
      </c>
      <c r="AU164" s="19" t="s">
        <v>87</v>
      </c>
      <c r="AY164" s="19" t="s">
        <v>206</v>
      </c>
      <c r="BE164" s="154">
        <f t="shared" si="12"/>
        <v>0</v>
      </c>
      <c r="BF164" s="154">
        <f t="shared" si="13"/>
        <v>0</v>
      </c>
      <c r="BG164" s="154">
        <f t="shared" si="14"/>
        <v>0</v>
      </c>
      <c r="BH164" s="154">
        <f t="shared" si="15"/>
        <v>0</v>
      </c>
      <c r="BI164" s="154">
        <f t="shared" si="16"/>
        <v>0</v>
      </c>
      <c r="BJ164" s="19" t="s">
        <v>87</v>
      </c>
      <c r="BK164" s="155">
        <f t="shared" si="17"/>
        <v>0</v>
      </c>
      <c r="BL164" s="19" t="s">
        <v>96</v>
      </c>
      <c r="BM164" s="19" t="s">
        <v>2267</v>
      </c>
    </row>
    <row r="165" spans="2:65" s="1" customFormat="1" ht="25.5" customHeight="1" x14ac:dyDescent="0.3">
      <c r="B165" s="145"/>
      <c r="C165" s="146">
        <v>31</v>
      </c>
      <c r="D165" s="146" t="s">
        <v>207</v>
      </c>
      <c r="E165" s="147" t="s">
        <v>2268</v>
      </c>
      <c r="F165" s="233" t="s">
        <v>2269</v>
      </c>
      <c r="G165" s="233"/>
      <c r="H165" s="233"/>
      <c r="I165" s="233"/>
      <c r="J165" s="148" t="s">
        <v>210</v>
      </c>
      <c r="K165" s="149">
        <v>11.95</v>
      </c>
      <c r="L165" s="234"/>
      <c r="M165" s="234"/>
      <c r="N165" s="235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9"/>
        <v>0</v>
      </c>
      <c r="X165" s="152">
        <v>0</v>
      </c>
      <c r="Y165" s="152">
        <f t="shared" si="10"/>
        <v>0</v>
      </c>
      <c r="Z165" s="152">
        <v>0</v>
      </c>
      <c r="AA165" s="153">
        <f t="shared" si="11"/>
        <v>0</v>
      </c>
      <c r="AR165" s="19" t="s">
        <v>96</v>
      </c>
      <c r="AT165" s="19" t="s">
        <v>207</v>
      </c>
      <c r="AU165" s="19" t="s">
        <v>87</v>
      </c>
      <c r="AY165" s="19" t="s">
        <v>206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9" t="s">
        <v>87</v>
      </c>
      <c r="BK165" s="155">
        <f t="shared" si="17"/>
        <v>0</v>
      </c>
      <c r="BL165" s="19" t="s">
        <v>96</v>
      </c>
      <c r="BM165" s="19" t="s">
        <v>225</v>
      </c>
    </row>
    <row r="166" spans="2:65" s="1" customFormat="1" ht="25.5" customHeight="1" x14ac:dyDescent="0.3">
      <c r="B166" s="145"/>
      <c r="C166" s="146">
        <v>32</v>
      </c>
      <c r="D166" s="146" t="s">
        <v>207</v>
      </c>
      <c r="E166" s="147" t="s">
        <v>2270</v>
      </c>
      <c r="F166" s="233" t="s">
        <v>2271</v>
      </c>
      <c r="G166" s="233"/>
      <c r="H166" s="233"/>
      <c r="I166" s="233"/>
      <c r="J166" s="148" t="s">
        <v>210</v>
      </c>
      <c r="K166" s="149">
        <v>11.95</v>
      </c>
      <c r="L166" s="234"/>
      <c r="M166" s="234"/>
      <c r="N166" s="235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 t="shared" si="9"/>
        <v>0</v>
      </c>
      <c r="X166" s="152">
        <v>0</v>
      </c>
      <c r="Y166" s="152">
        <f t="shared" si="10"/>
        <v>0</v>
      </c>
      <c r="Z166" s="152">
        <v>0</v>
      </c>
      <c r="AA166" s="153">
        <f t="shared" si="11"/>
        <v>0</v>
      </c>
      <c r="AR166" s="19" t="s">
        <v>96</v>
      </c>
      <c r="AT166" s="19" t="s">
        <v>207</v>
      </c>
      <c r="AU166" s="19" t="s">
        <v>87</v>
      </c>
      <c r="AY166" s="19" t="s">
        <v>206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9" t="s">
        <v>87</v>
      </c>
      <c r="BK166" s="155">
        <f t="shared" si="17"/>
        <v>0</v>
      </c>
      <c r="BL166" s="19" t="s">
        <v>96</v>
      </c>
      <c r="BM166" s="19" t="s">
        <v>228</v>
      </c>
    </row>
    <row r="167" spans="2:65" s="1" customFormat="1" ht="25.5" customHeight="1" x14ac:dyDescent="0.3">
      <c r="B167" s="145"/>
      <c r="C167" s="146">
        <v>33</v>
      </c>
      <c r="D167" s="146" t="s">
        <v>207</v>
      </c>
      <c r="E167" s="147" t="s">
        <v>2272</v>
      </c>
      <c r="F167" s="233" t="s">
        <v>2273</v>
      </c>
      <c r="G167" s="233"/>
      <c r="H167" s="233"/>
      <c r="I167" s="233"/>
      <c r="J167" s="148" t="s">
        <v>329</v>
      </c>
      <c r="K167" s="149">
        <v>0.26600000000000001</v>
      </c>
      <c r="L167" s="234"/>
      <c r="M167" s="234"/>
      <c r="N167" s="235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 t="shared" si="9"/>
        <v>0</v>
      </c>
      <c r="X167" s="152">
        <v>0</v>
      </c>
      <c r="Y167" s="152">
        <f t="shared" si="10"/>
        <v>0</v>
      </c>
      <c r="Z167" s="152">
        <v>0</v>
      </c>
      <c r="AA167" s="153">
        <f t="shared" si="11"/>
        <v>0</v>
      </c>
      <c r="AR167" s="19" t="s">
        <v>96</v>
      </c>
      <c r="AT167" s="19" t="s">
        <v>207</v>
      </c>
      <c r="AU167" s="19" t="s">
        <v>87</v>
      </c>
      <c r="AY167" s="19" t="s">
        <v>206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9" t="s">
        <v>87</v>
      </c>
      <c r="BK167" s="155">
        <f t="shared" si="17"/>
        <v>0</v>
      </c>
      <c r="BL167" s="19" t="s">
        <v>96</v>
      </c>
      <c r="BM167" s="19" t="s">
        <v>232</v>
      </c>
    </row>
    <row r="168" spans="2:65" s="1" customFormat="1" ht="25.5" customHeight="1" x14ac:dyDescent="0.3">
      <c r="B168" s="145"/>
      <c r="C168" s="146">
        <v>34</v>
      </c>
      <c r="D168" s="146" t="s">
        <v>207</v>
      </c>
      <c r="E168" s="147" t="s">
        <v>2274</v>
      </c>
      <c r="F168" s="233" t="s">
        <v>2275</v>
      </c>
      <c r="G168" s="233"/>
      <c r="H168" s="233"/>
      <c r="I168" s="233"/>
      <c r="J168" s="148" t="s">
        <v>213</v>
      </c>
      <c r="K168" s="149">
        <v>10.08</v>
      </c>
      <c r="L168" s="234"/>
      <c r="M168" s="234"/>
      <c r="N168" s="235"/>
      <c r="O168" s="235"/>
      <c r="P168" s="235"/>
      <c r="Q168" s="235"/>
      <c r="R168" s="150"/>
      <c r="T168" s="151" t="s">
        <v>5</v>
      </c>
      <c r="U168" s="41" t="s">
        <v>43</v>
      </c>
      <c r="V168" s="152">
        <v>0</v>
      </c>
      <c r="W168" s="152">
        <f t="shared" si="9"/>
        <v>0</v>
      </c>
      <c r="X168" s="152">
        <v>0</v>
      </c>
      <c r="Y168" s="152">
        <f t="shared" si="10"/>
        <v>0</v>
      </c>
      <c r="Z168" s="152">
        <v>0</v>
      </c>
      <c r="AA168" s="153">
        <f t="shared" si="11"/>
        <v>0</v>
      </c>
      <c r="AR168" s="19" t="s">
        <v>96</v>
      </c>
      <c r="AT168" s="19" t="s">
        <v>207</v>
      </c>
      <c r="AU168" s="19" t="s">
        <v>87</v>
      </c>
      <c r="AY168" s="19" t="s">
        <v>206</v>
      </c>
      <c r="BE168" s="154">
        <f t="shared" si="12"/>
        <v>0</v>
      </c>
      <c r="BF168" s="154">
        <f t="shared" si="13"/>
        <v>0</v>
      </c>
      <c r="BG168" s="154">
        <f t="shared" si="14"/>
        <v>0</v>
      </c>
      <c r="BH168" s="154">
        <f t="shared" si="15"/>
        <v>0</v>
      </c>
      <c r="BI168" s="154">
        <f t="shared" si="16"/>
        <v>0</v>
      </c>
      <c r="BJ168" s="19" t="s">
        <v>87</v>
      </c>
      <c r="BK168" s="155">
        <f t="shared" si="17"/>
        <v>0</v>
      </c>
      <c r="BL168" s="19" t="s">
        <v>96</v>
      </c>
      <c r="BM168" s="19" t="s">
        <v>235</v>
      </c>
    </row>
    <row r="169" spans="2:65" s="1" customFormat="1" ht="38.25" customHeight="1" x14ac:dyDescent="0.3">
      <c r="B169" s="145"/>
      <c r="C169" s="146">
        <v>35</v>
      </c>
      <c r="D169" s="146" t="s">
        <v>207</v>
      </c>
      <c r="E169" s="147" t="s">
        <v>208</v>
      </c>
      <c r="F169" s="233" t="s">
        <v>2276</v>
      </c>
      <c r="G169" s="233"/>
      <c r="H169" s="233"/>
      <c r="I169" s="233"/>
      <c r="J169" s="148" t="s">
        <v>210</v>
      </c>
      <c r="K169" s="149">
        <v>66.521000000000001</v>
      </c>
      <c r="L169" s="234"/>
      <c r="M169" s="234"/>
      <c r="N169" s="235"/>
      <c r="O169" s="235"/>
      <c r="P169" s="235"/>
      <c r="Q169" s="235"/>
      <c r="R169" s="150"/>
      <c r="T169" s="151" t="s">
        <v>5</v>
      </c>
      <c r="U169" s="41" t="s">
        <v>43</v>
      </c>
      <c r="V169" s="152">
        <v>0</v>
      </c>
      <c r="W169" s="152">
        <f t="shared" si="9"/>
        <v>0</v>
      </c>
      <c r="X169" s="152">
        <v>0</v>
      </c>
      <c r="Y169" s="152">
        <f t="shared" si="10"/>
        <v>0</v>
      </c>
      <c r="Z169" s="152">
        <v>0</v>
      </c>
      <c r="AA169" s="153">
        <f t="shared" si="11"/>
        <v>0</v>
      </c>
      <c r="AR169" s="19" t="s">
        <v>96</v>
      </c>
      <c r="AT169" s="19" t="s">
        <v>207</v>
      </c>
      <c r="AU169" s="19" t="s">
        <v>87</v>
      </c>
      <c r="AY169" s="19" t="s">
        <v>206</v>
      </c>
      <c r="BE169" s="154">
        <f t="shared" si="12"/>
        <v>0</v>
      </c>
      <c r="BF169" s="154">
        <f t="shared" si="13"/>
        <v>0</v>
      </c>
      <c r="BG169" s="154">
        <f t="shared" si="14"/>
        <v>0</v>
      </c>
      <c r="BH169" s="154">
        <f t="shared" si="15"/>
        <v>0</v>
      </c>
      <c r="BI169" s="154">
        <f t="shared" si="16"/>
        <v>0</v>
      </c>
      <c r="BJ169" s="19" t="s">
        <v>87</v>
      </c>
      <c r="BK169" s="155">
        <f t="shared" si="17"/>
        <v>0</v>
      </c>
      <c r="BL169" s="19" t="s">
        <v>96</v>
      </c>
      <c r="BM169" s="19" t="s">
        <v>239</v>
      </c>
    </row>
    <row r="170" spans="2:65" s="10" customFormat="1" ht="29.85" customHeight="1" x14ac:dyDescent="0.3">
      <c r="B170" s="134"/>
      <c r="C170" s="135"/>
      <c r="D170" s="144" t="s">
        <v>186</v>
      </c>
      <c r="E170" s="144"/>
      <c r="F170" s="144"/>
      <c r="G170" s="144"/>
      <c r="H170" s="144"/>
      <c r="I170" s="144"/>
      <c r="J170" s="144"/>
      <c r="K170" s="144"/>
      <c r="L170" s="144"/>
      <c r="M170" s="144"/>
      <c r="N170" s="240"/>
      <c r="O170" s="239"/>
      <c r="P170" s="239"/>
      <c r="Q170" s="239"/>
      <c r="R170" s="137"/>
      <c r="T170" s="138"/>
      <c r="U170" s="135"/>
      <c r="V170" s="135"/>
      <c r="W170" s="139">
        <f>W171</f>
        <v>0</v>
      </c>
      <c r="X170" s="135"/>
      <c r="Y170" s="139">
        <f>Y171</f>
        <v>0</v>
      </c>
      <c r="Z170" s="135"/>
      <c r="AA170" s="140">
        <f>AA171</f>
        <v>0</v>
      </c>
      <c r="AR170" s="141" t="s">
        <v>83</v>
      </c>
      <c r="AT170" s="142" t="s">
        <v>75</v>
      </c>
      <c r="AU170" s="142" t="s">
        <v>83</v>
      </c>
      <c r="AY170" s="141" t="s">
        <v>206</v>
      </c>
      <c r="BK170" s="143">
        <f>BK171</f>
        <v>0</v>
      </c>
    </row>
    <row r="171" spans="2:65" s="1" customFormat="1" ht="38.25" customHeight="1" x14ac:dyDescent="0.3">
      <c r="B171" s="145"/>
      <c r="C171" s="146">
        <v>36</v>
      </c>
      <c r="D171" s="146" t="s">
        <v>207</v>
      </c>
      <c r="E171" s="147" t="s">
        <v>2277</v>
      </c>
      <c r="F171" s="233" t="s">
        <v>2278</v>
      </c>
      <c r="G171" s="233"/>
      <c r="H171" s="233"/>
      <c r="I171" s="233"/>
      <c r="J171" s="148" t="s">
        <v>213</v>
      </c>
      <c r="K171" s="149">
        <v>5.39</v>
      </c>
      <c r="L171" s="234"/>
      <c r="M171" s="234"/>
      <c r="N171" s="235"/>
      <c r="O171" s="235"/>
      <c r="P171" s="235"/>
      <c r="Q171" s="235"/>
      <c r="R171" s="150"/>
      <c r="T171" s="151" t="s">
        <v>5</v>
      </c>
      <c r="U171" s="41" t="s">
        <v>43</v>
      </c>
      <c r="V171" s="152">
        <v>0</v>
      </c>
      <c r="W171" s="152">
        <f>V171*K171</f>
        <v>0</v>
      </c>
      <c r="X171" s="152">
        <v>0</v>
      </c>
      <c r="Y171" s="152">
        <f>X171*K171</f>
        <v>0</v>
      </c>
      <c r="Z171" s="152">
        <v>0</v>
      </c>
      <c r="AA171" s="153">
        <f>Z171*K171</f>
        <v>0</v>
      </c>
      <c r="AR171" s="19" t="s">
        <v>96</v>
      </c>
      <c r="AT171" s="19" t="s">
        <v>207</v>
      </c>
      <c r="AU171" s="19" t="s">
        <v>87</v>
      </c>
      <c r="AY171" s="19" t="s">
        <v>206</v>
      </c>
      <c r="BE171" s="154">
        <f>IF(U171="základná",N171,0)</f>
        <v>0</v>
      </c>
      <c r="BF171" s="154">
        <f>IF(U171="znížená",N171,0)</f>
        <v>0</v>
      </c>
      <c r="BG171" s="154">
        <f>IF(U171="zákl. prenesená",N171,0)</f>
        <v>0</v>
      </c>
      <c r="BH171" s="154">
        <f>IF(U171="zníž. prenesená",N171,0)</f>
        <v>0</v>
      </c>
      <c r="BI171" s="154">
        <f>IF(U171="nulová",N171,0)</f>
        <v>0</v>
      </c>
      <c r="BJ171" s="19" t="s">
        <v>87</v>
      </c>
      <c r="BK171" s="155">
        <f>ROUND(L171*K171,3)</f>
        <v>0</v>
      </c>
      <c r="BL171" s="19" t="s">
        <v>96</v>
      </c>
      <c r="BM171" s="19" t="s">
        <v>10</v>
      </c>
    </row>
    <row r="172" spans="2:65" s="10" customFormat="1" ht="29.85" customHeight="1" x14ac:dyDescent="0.3">
      <c r="B172" s="134"/>
      <c r="C172" s="135"/>
      <c r="D172" s="144" t="s">
        <v>2246</v>
      </c>
      <c r="E172" s="144"/>
      <c r="F172" s="144"/>
      <c r="G172" s="144"/>
      <c r="H172" s="144"/>
      <c r="I172" s="144"/>
      <c r="J172" s="144"/>
      <c r="K172" s="144"/>
      <c r="L172" s="144"/>
      <c r="M172" s="144"/>
      <c r="N172" s="240"/>
      <c r="O172" s="239"/>
      <c r="P172" s="239"/>
      <c r="Q172" s="239"/>
      <c r="R172" s="137"/>
      <c r="T172" s="138"/>
      <c r="U172" s="135"/>
      <c r="V172" s="135"/>
      <c r="W172" s="139">
        <f>W173</f>
        <v>0</v>
      </c>
      <c r="X172" s="135"/>
      <c r="Y172" s="139">
        <f>Y173</f>
        <v>0</v>
      </c>
      <c r="Z172" s="135"/>
      <c r="AA172" s="140">
        <f>AA173</f>
        <v>0</v>
      </c>
      <c r="AR172" s="141" t="s">
        <v>83</v>
      </c>
      <c r="AT172" s="142" t="s">
        <v>75</v>
      </c>
      <c r="AU172" s="142" t="s">
        <v>83</v>
      </c>
      <c r="AY172" s="141" t="s">
        <v>206</v>
      </c>
      <c r="BK172" s="143">
        <f>BK173</f>
        <v>0</v>
      </c>
    </row>
    <row r="173" spans="2:65" s="1" customFormat="1" ht="25.5" customHeight="1" x14ac:dyDescent="0.3">
      <c r="B173" s="145"/>
      <c r="C173" s="146">
        <v>37</v>
      </c>
      <c r="D173" s="146" t="s">
        <v>207</v>
      </c>
      <c r="E173" s="147" t="s">
        <v>2279</v>
      </c>
      <c r="F173" s="233" t="s">
        <v>2280</v>
      </c>
      <c r="G173" s="233"/>
      <c r="H173" s="233"/>
      <c r="I173" s="233"/>
      <c r="J173" s="148" t="s">
        <v>210</v>
      </c>
      <c r="K173" s="149">
        <v>2.2679999999999998</v>
      </c>
      <c r="L173" s="234"/>
      <c r="M173" s="234"/>
      <c r="N173" s="235"/>
      <c r="O173" s="235"/>
      <c r="P173" s="235"/>
      <c r="Q173" s="235"/>
      <c r="R173" s="150"/>
      <c r="T173" s="151" t="s">
        <v>5</v>
      </c>
      <c r="U173" s="41" t="s">
        <v>43</v>
      </c>
      <c r="V173" s="152">
        <v>0</v>
      </c>
      <c r="W173" s="152">
        <f>V173*K173</f>
        <v>0</v>
      </c>
      <c r="X173" s="152">
        <v>0</v>
      </c>
      <c r="Y173" s="152">
        <f>X173*K173</f>
        <v>0</v>
      </c>
      <c r="Z173" s="152">
        <v>0</v>
      </c>
      <c r="AA173" s="153">
        <f>Z173*K173</f>
        <v>0</v>
      </c>
      <c r="AR173" s="19" t="s">
        <v>96</v>
      </c>
      <c r="AT173" s="19" t="s">
        <v>207</v>
      </c>
      <c r="AU173" s="19" t="s">
        <v>87</v>
      </c>
      <c r="AY173" s="19" t="s">
        <v>206</v>
      </c>
      <c r="BE173" s="154">
        <f>IF(U173="základná",N173,0)</f>
        <v>0</v>
      </c>
      <c r="BF173" s="154">
        <f>IF(U173="znížená",N173,0)</f>
        <v>0</v>
      </c>
      <c r="BG173" s="154">
        <f>IF(U173="zákl. prenesená",N173,0)</f>
        <v>0</v>
      </c>
      <c r="BH173" s="154">
        <f>IF(U173="zníž. prenesená",N173,0)</f>
        <v>0</v>
      </c>
      <c r="BI173" s="154">
        <f>IF(U173="nulová",N173,0)</f>
        <v>0</v>
      </c>
      <c r="BJ173" s="19" t="s">
        <v>87</v>
      </c>
      <c r="BK173" s="155">
        <f>ROUND(L173*K173,3)</f>
        <v>0</v>
      </c>
      <c r="BL173" s="19" t="s">
        <v>96</v>
      </c>
      <c r="BM173" s="19" t="s">
        <v>245</v>
      </c>
    </row>
    <row r="174" spans="2:65" s="10" customFormat="1" ht="29.85" customHeight="1" x14ac:dyDescent="0.3">
      <c r="B174" s="134"/>
      <c r="C174" s="135"/>
      <c r="D174" s="144" t="s">
        <v>187</v>
      </c>
      <c r="E174" s="144"/>
      <c r="F174" s="144"/>
      <c r="G174" s="144"/>
      <c r="H174" s="144"/>
      <c r="I174" s="144"/>
      <c r="J174" s="144"/>
      <c r="K174" s="144"/>
      <c r="L174" s="144"/>
      <c r="M174" s="144"/>
      <c r="N174" s="240"/>
      <c r="O174" s="239"/>
      <c r="P174" s="239"/>
      <c r="Q174" s="239"/>
      <c r="R174" s="137"/>
      <c r="T174" s="138"/>
      <c r="U174" s="135"/>
      <c r="V174" s="135"/>
      <c r="W174" s="139">
        <f>SUM(W175:W178)</f>
        <v>0</v>
      </c>
      <c r="X174" s="135"/>
      <c r="Y174" s="139">
        <f>SUM(Y175:Y178)</f>
        <v>0</v>
      </c>
      <c r="Z174" s="135"/>
      <c r="AA174" s="140">
        <f>SUM(AA175:AA178)</f>
        <v>0</v>
      </c>
      <c r="AR174" s="141" t="s">
        <v>83</v>
      </c>
      <c r="AT174" s="142" t="s">
        <v>75</v>
      </c>
      <c r="AU174" s="142" t="s">
        <v>83</v>
      </c>
      <c r="AY174" s="141" t="s">
        <v>206</v>
      </c>
      <c r="BK174" s="143">
        <f>SUM(BK175:BK178)</f>
        <v>0</v>
      </c>
    </row>
    <row r="175" spans="2:65" s="1" customFormat="1" ht="38.25" customHeight="1" x14ac:dyDescent="0.3">
      <c r="B175" s="145"/>
      <c r="C175" s="146">
        <v>38</v>
      </c>
      <c r="D175" s="146" t="s">
        <v>207</v>
      </c>
      <c r="E175" s="147" t="s">
        <v>2081</v>
      </c>
      <c r="F175" s="233" t="s">
        <v>2082</v>
      </c>
      <c r="G175" s="233"/>
      <c r="H175" s="233"/>
      <c r="I175" s="233"/>
      <c r="J175" s="148" t="s">
        <v>210</v>
      </c>
      <c r="K175" s="149">
        <v>52.094999999999999</v>
      </c>
      <c r="L175" s="234"/>
      <c r="M175" s="234"/>
      <c r="N175" s="235"/>
      <c r="O175" s="235"/>
      <c r="P175" s="235"/>
      <c r="Q175" s="235"/>
      <c r="R175" s="150"/>
      <c r="T175" s="151" t="s">
        <v>5</v>
      </c>
      <c r="U175" s="41" t="s">
        <v>43</v>
      </c>
      <c r="V175" s="152">
        <v>0</v>
      </c>
      <c r="W175" s="152">
        <f>V175*K175</f>
        <v>0</v>
      </c>
      <c r="X175" s="152">
        <v>0</v>
      </c>
      <c r="Y175" s="152">
        <f>X175*K175</f>
        <v>0</v>
      </c>
      <c r="Z175" s="152">
        <v>0</v>
      </c>
      <c r="AA175" s="153">
        <f>Z175*K175</f>
        <v>0</v>
      </c>
      <c r="AR175" s="19" t="s">
        <v>96</v>
      </c>
      <c r="AT175" s="19" t="s">
        <v>207</v>
      </c>
      <c r="AU175" s="19" t="s">
        <v>87</v>
      </c>
      <c r="AY175" s="19" t="s">
        <v>206</v>
      </c>
      <c r="BE175" s="154">
        <f>IF(U175="základná",N175,0)</f>
        <v>0</v>
      </c>
      <c r="BF175" s="154">
        <f>IF(U175="znížená",N175,0)</f>
        <v>0</v>
      </c>
      <c r="BG175" s="154">
        <f>IF(U175="zákl. prenesená",N175,0)</f>
        <v>0</v>
      </c>
      <c r="BH175" s="154">
        <f>IF(U175="zníž. prenesená",N175,0)</f>
        <v>0</v>
      </c>
      <c r="BI175" s="154">
        <f>IF(U175="nulová",N175,0)</f>
        <v>0</v>
      </c>
      <c r="BJ175" s="19" t="s">
        <v>87</v>
      </c>
      <c r="BK175" s="155">
        <f>ROUND(L175*K175,3)</f>
        <v>0</v>
      </c>
      <c r="BL175" s="19" t="s">
        <v>96</v>
      </c>
      <c r="BM175" s="19" t="s">
        <v>248</v>
      </c>
    </row>
    <row r="176" spans="2:65" s="1" customFormat="1" ht="38.25" customHeight="1" x14ac:dyDescent="0.3">
      <c r="B176" s="145"/>
      <c r="C176" s="146">
        <v>39</v>
      </c>
      <c r="D176" s="146" t="s">
        <v>207</v>
      </c>
      <c r="E176" s="147" t="s">
        <v>246</v>
      </c>
      <c r="F176" s="233" t="s">
        <v>2281</v>
      </c>
      <c r="G176" s="233"/>
      <c r="H176" s="233"/>
      <c r="I176" s="233"/>
      <c r="J176" s="148" t="s">
        <v>210</v>
      </c>
      <c r="K176" s="149">
        <v>5.55</v>
      </c>
      <c r="L176" s="234"/>
      <c r="M176" s="234"/>
      <c r="N176" s="235"/>
      <c r="O176" s="235"/>
      <c r="P176" s="235"/>
      <c r="Q176" s="235"/>
      <c r="R176" s="150"/>
      <c r="T176" s="151" t="s">
        <v>5</v>
      </c>
      <c r="U176" s="41" t="s">
        <v>43</v>
      </c>
      <c r="V176" s="152">
        <v>0</v>
      </c>
      <c r="W176" s="152">
        <f>V176*K176</f>
        <v>0</v>
      </c>
      <c r="X176" s="152">
        <v>0</v>
      </c>
      <c r="Y176" s="152">
        <f>X176*K176</f>
        <v>0</v>
      </c>
      <c r="Z176" s="152">
        <v>0</v>
      </c>
      <c r="AA176" s="153">
        <f>Z176*K176</f>
        <v>0</v>
      </c>
      <c r="AR176" s="19" t="s">
        <v>96</v>
      </c>
      <c r="AT176" s="19" t="s">
        <v>207</v>
      </c>
      <c r="AU176" s="19" t="s">
        <v>87</v>
      </c>
      <c r="AY176" s="19" t="s">
        <v>206</v>
      </c>
      <c r="BE176" s="154">
        <f>IF(U176="základná",N176,0)</f>
        <v>0</v>
      </c>
      <c r="BF176" s="154">
        <f>IF(U176="znížená",N176,0)</f>
        <v>0</v>
      </c>
      <c r="BG176" s="154">
        <f>IF(U176="zákl. prenesená",N176,0)</f>
        <v>0</v>
      </c>
      <c r="BH176" s="154">
        <f>IF(U176="zníž. prenesená",N176,0)</f>
        <v>0</v>
      </c>
      <c r="BI176" s="154">
        <f>IF(U176="nulová",N176,0)</f>
        <v>0</v>
      </c>
      <c r="BJ176" s="19" t="s">
        <v>87</v>
      </c>
      <c r="BK176" s="155">
        <f>ROUND(L176*K176,3)</f>
        <v>0</v>
      </c>
      <c r="BL176" s="19" t="s">
        <v>96</v>
      </c>
      <c r="BM176" s="19" t="s">
        <v>252</v>
      </c>
    </row>
    <row r="177" spans="2:65" s="1" customFormat="1" ht="25.5" customHeight="1" x14ac:dyDescent="0.3">
      <c r="B177" s="145"/>
      <c r="C177" s="146">
        <v>40</v>
      </c>
      <c r="D177" s="146" t="s">
        <v>207</v>
      </c>
      <c r="E177" s="147" t="s">
        <v>2282</v>
      </c>
      <c r="F177" s="233" t="s">
        <v>2283</v>
      </c>
      <c r="G177" s="233"/>
      <c r="H177" s="233"/>
      <c r="I177" s="233"/>
      <c r="J177" s="148" t="s">
        <v>213</v>
      </c>
      <c r="K177" s="149">
        <v>5.04</v>
      </c>
      <c r="L177" s="234"/>
      <c r="M177" s="234"/>
      <c r="N177" s="235"/>
      <c r="O177" s="235"/>
      <c r="P177" s="235"/>
      <c r="Q177" s="235"/>
      <c r="R177" s="150"/>
      <c r="T177" s="151" t="s">
        <v>5</v>
      </c>
      <c r="U177" s="41" t="s">
        <v>43</v>
      </c>
      <c r="V177" s="152">
        <v>0</v>
      </c>
      <c r="W177" s="152">
        <f>V177*K177</f>
        <v>0</v>
      </c>
      <c r="X177" s="152">
        <v>0</v>
      </c>
      <c r="Y177" s="152">
        <f>X177*K177</f>
        <v>0</v>
      </c>
      <c r="Z177" s="152">
        <v>0</v>
      </c>
      <c r="AA177" s="153">
        <f>Z177*K177</f>
        <v>0</v>
      </c>
      <c r="AR177" s="19" t="s">
        <v>96</v>
      </c>
      <c r="AT177" s="19" t="s">
        <v>207</v>
      </c>
      <c r="AU177" s="19" t="s">
        <v>87</v>
      </c>
      <c r="AY177" s="19" t="s">
        <v>206</v>
      </c>
      <c r="BE177" s="154">
        <f>IF(U177="základná",N177,0)</f>
        <v>0</v>
      </c>
      <c r="BF177" s="154">
        <f>IF(U177="znížená",N177,0)</f>
        <v>0</v>
      </c>
      <c r="BG177" s="154">
        <f>IF(U177="zákl. prenesená",N177,0)</f>
        <v>0</v>
      </c>
      <c r="BH177" s="154">
        <f>IF(U177="zníž. prenesená",N177,0)</f>
        <v>0</v>
      </c>
      <c r="BI177" s="154">
        <f>IF(U177="nulová",N177,0)</f>
        <v>0</v>
      </c>
      <c r="BJ177" s="19" t="s">
        <v>87</v>
      </c>
      <c r="BK177" s="155">
        <f>ROUND(L177*K177,3)</f>
        <v>0</v>
      </c>
      <c r="BL177" s="19" t="s">
        <v>96</v>
      </c>
      <c r="BM177" s="19" t="s">
        <v>255</v>
      </c>
    </row>
    <row r="178" spans="2:65" s="1" customFormat="1" ht="38.25" customHeight="1" x14ac:dyDescent="0.3">
      <c r="B178" s="145"/>
      <c r="C178" s="146">
        <v>41</v>
      </c>
      <c r="D178" s="146" t="s">
        <v>207</v>
      </c>
      <c r="E178" s="147" t="s">
        <v>2284</v>
      </c>
      <c r="F178" s="233" t="s">
        <v>2285</v>
      </c>
      <c r="G178" s="233"/>
      <c r="H178" s="233"/>
      <c r="I178" s="233"/>
      <c r="J178" s="148" t="s">
        <v>210</v>
      </c>
      <c r="K178" s="149">
        <v>50.4</v>
      </c>
      <c r="L178" s="234"/>
      <c r="M178" s="234"/>
      <c r="N178" s="235"/>
      <c r="O178" s="235"/>
      <c r="P178" s="235"/>
      <c r="Q178" s="235"/>
      <c r="R178" s="150"/>
      <c r="T178" s="151" t="s">
        <v>5</v>
      </c>
      <c r="U178" s="41" t="s">
        <v>43</v>
      </c>
      <c r="V178" s="152">
        <v>0</v>
      </c>
      <c r="W178" s="152">
        <f>V178*K178</f>
        <v>0</v>
      </c>
      <c r="X178" s="152">
        <v>0</v>
      </c>
      <c r="Y178" s="152">
        <f>X178*K178</f>
        <v>0</v>
      </c>
      <c r="Z178" s="152">
        <v>0</v>
      </c>
      <c r="AA178" s="153">
        <f>Z178*K178</f>
        <v>0</v>
      </c>
      <c r="AR178" s="19" t="s">
        <v>96</v>
      </c>
      <c r="AT178" s="19" t="s">
        <v>207</v>
      </c>
      <c r="AU178" s="19" t="s">
        <v>87</v>
      </c>
      <c r="AY178" s="19" t="s">
        <v>206</v>
      </c>
      <c r="BE178" s="154">
        <f>IF(U178="základná",N178,0)</f>
        <v>0</v>
      </c>
      <c r="BF178" s="154">
        <f>IF(U178="znížená",N178,0)</f>
        <v>0</v>
      </c>
      <c r="BG178" s="154">
        <f>IF(U178="zákl. prenesená",N178,0)</f>
        <v>0</v>
      </c>
      <c r="BH178" s="154">
        <f>IF(U178="zníž. prenesená",N178,0)</f>
        <v>0</v>
      </c>
      <c r="BI178" s="154">
        <f>IF(U178="nulová",N178,0)</f>
        <v>0</v>
      </c>
      <c r="BJ178" s="19" t="s">
        <v>87</v>
      </c>
      <c r="BK178" s="155">
        <f>ROUND(L178*K178,3)</f>
        <v>0</v>
      </c>
      <c r="BL178" s="19" t="s">
        <v>96</v>
      </c>
      <c r="BM178" s="19" t="s">
        <v>259</v>
      </c>
    </row>
    <row r="179" spans="2:65" s="10" customFormat="1" ht="29.85" customHeight="1" x14ac:dyDescent="0.3">
      <c r="B179" s="134"/>
      <c r="C179" s="135"/>
      <c r="D179" s="144" t="s">
        <v>463</v>
      </c>
      <c r="E179" s="144"/>
      <c r="F179" s="144"/>
      <c r="G179" s="144"/>
      <c r="H179" s="144"/>
      <c r="I179" s="144"/>
      <c r="J179" s="144"/>
      <c r="K179" s="144"/>
      <c r="L179" s="144"/>
      <c r="M179" s="144"/>
      <c r="N179" s="240"/>
      <c r="O179" s="239"/>
      <c r="P179" s="239"/>
      <c r="Q179" s="239"/>
      <c r="R179" s="137"/>
      <c r="T179" s="138"/>
      <c r="U179" s="135"/>
      <c r="V179" s="135"/>
      <c r="W179" s="139">
        <f>SUM(W180:W186)</f>
        <v>0</v>
      </c>
      <c r="X179" s="135"/>
      <c r="Y179" s="139">
        <f>SUM(Y180:Y186)</f>
        <v>0</v>
      </c>
      <c r="Z179" s="135"/>
      <c r="AA179" s="140">
        <f>SUM(AA180:AA186)</f>
        <v>0</v>
      </c>
      <c r="AR179" s="141" t="s">
        <v>83</v>
      </c>
      <c r="AT179" s="142" t="s">
        <v>75</v>
      </c>
      <c r="AU179" s="142" t="s">
        <v>83</v>
      </c>
      <c r="AY179" s="141" t="s">
        <v>206</v>
      </c>
      <c r="BK179" s="143">
        <f>SUM(BK180:BK186)</f>
        <v>0</v>
      </c>
    </row>
    <row r="180" spans="2:65" s="1" customFormat="1" ht="38.25" customHeight="1" x14ac:dyDescent="0.3">
      <c r="B180" s="145"/>
      <c r="C180" s="146">
        <v>42</v>
      </c>
      <c r="D180" s="146" t="s">
        <v>207</v>
      </c>
      <c r="E180" s="147" t="s">
        <v>327</v>
      </c>
      <c r="F180" s="233" t="s">
        <v>328</v>
      </c>
      <c r="G180" s="233"/>
      <c r="H180" s="233"/>
      <c r="I180" s="233"/>
      <c r="J180" s="148" t="s">
        <v>329</v>
      </c>
      <c r="K180" s="149">
        <v>13.313000000000001</v>
      </c>
      <c r="L180" s="234"/>
      <c r="M180" s="234"/>
      <c r="N180" s="235"/>
      <c r="O180" s="235"/>
      <c r="P180" s="235"/>
      <c r="Q180" s="235"/>
      <c r="R180" s="150"/>
      <c r="T180" s="151" t="s">
        <v>5</v>
      </c>
      <c r="U180" s="41" t="s">
        <v>43</v>
      </c>
      <c r="V180" s="152">
        <v>0</v>
      </c>
      <c r="W180" s="152">
        <f t="shared" ref="W180:W186" si="18">V180*K180</f>
        <v>0</v>
      </c>
      <c r="X180" s="152">
        <v>0</v>
      </c>
      <c r="Y180" s="152">
        <f t="shared" ref="Y180:Y186" si="19">X180*K180</f>
        <v>0</v>
      </c>
      <c r="Z180" s="152">
        <v>0</v>
      </c>
      <c r="AA180" s="153">
        <f t="shared" ref="AA180:AA186" si="20">Z180*K180</f>
        <v>0</v>
      </c>
      <c r="AR180" s="19" t="s">
        <v>96</v>
      </c>
      <c r="AT180" s="19" t="s">
        <v>207</v>
      </c>
      <c r="AU180" s="19" t="s">
        <v>87</v>
      </c>
      <c r="AY180" s="19" t="s">
        <v>206</v>
      </c>
      <c r="BE180" s="154">
        <f t="shared" ref="BE180:BE186" si="21">IF(U180="základná",N180,0)</f>
        <v>0</v>
      </c>
      <c r="BF180" s="154">
        <f t="shared" ref="BF180:BF186" si="22">IF(U180="znížená",N180,0)</f>
        <v>0</v>
      </c>
      <c r="BG180" s="154">
        <f t="shared" ref="BG180:BG186" si="23">IF(U180="zákl. prenesená",N180,0)</f>
        <v>0</v>
      </c>
      <c r="BH180" s="154">
        <f t="shared" ref="BH180:BH186" si="24">IF(U180="zníž. prenesená",N180,0)</f>
        <v>0</v>
      </c>
      <c r="BI180" s="154">
        <f t="shared" ref="BI180:BI186" si="25">IF(U180="nulová",N180,0)</f>
        <v>0</v>
      </c>
      <c r="BJ180" s="19" t="s">
        <v>87</v>
      </c>
      <c r="BK180" s="155">
        <f t="shared" ref="BK180:BK186" si="26">ROUND(L180*K180,3)</f>
        <v>0</v>
      </c>
      <c r="BL180" s="19" t="s">
        <v>96</v>
      </c>
      <c r="BM180" s="19" t="s">
        <v>262</v>
      </c>
    </row>
    <row r="181" spans="2:65" s="1" customFormat="1" ht="25.5" customHeight="1" x14ac:dyDescent="0.3">
      <c r="B181" s="145"/>
      <c r="C181" s="146">
        <v>43</v>
      </c>
      <c r="D181" s="146" t="s">
        <v>207</v>
      </c>
      <c r="E181" s="147" t="s">
        <v>335</v>
      </c>
      <c r="F181" s="233" t="s">
        <v>336</v>
      </c>
      <c r="G181" s="233"/>
      <c r="H181" s="233"/>
      <c r="I181" s="233"/>
      <c r="J181" s="148" t="s">
        <v>329</v>
      </c>
      <c r="K181" s="149">
        <v>13.313000000000001</v>
      </c>
      <c r="L181" s="234"/>
      <c r="M181" s="234"/>
      <c r="N181" s="235"/>
      <c r="O181" s="235"/>
      <c r="P181" s="235"/>
      <c r="Q181" s="235"/>
      <c r="R181" s="150"/>
      <c r="T181" s="151" t="s">
        <v>5</v>
      </c>
      <c r="U181" s="41" t="s">
        <v>43</v>
      </c>
      <c r="V181" s="152">
        <v>0</v>
      </c>
      <c r="W181" s="152">
        <f t="shared" si="18"/>
        <v>0</v>
      </c>
      <c r="X181" s="152">
        <v>0</v>
      </c>
      <c r="Y181" s="152">
        <f t="shared" si="19"/>
        <v>0</v>
      </c>
      <c r="Z181" s="152">
        <v>0</v>
      </c>
      <c r="AA181" s="153">
        <f t="shared" si="20"/>
        <v>0</v>
      </c>
      <c r="AR181" s="19" t="s">
        <v>96</v>
      </c>
      <c r="AT181" s="19" t="s">
        <v>207</v>
      </c>
      <c r="AU181" s="19" t="s">
        <v>87</v>
      </c>
      <c r="AY181" s="19" t="s">
        <v>206</v>
      </c>
      <c r="BE181" s="154">
        <f t="shared" si="21"/>
        <v>0</v>
      </c>
      <c r="BF181" s="154">
        <f t="shared" si="22"/>
        <v>0</v>
      </c>
      <c r="BG181" s="154">
        <f t="shared" si="23"/>
        <v>0</v>
      </c>
      <c r="BH181" s="154">
        <f t="shared" si="24"/>
        <v>0</v>
      </c>
      <c r="BI181" s="154">
        <f t="shared" si="25"/>
        <v>0</v>
      </c>
      <c r="BJ181" s="19" t="s">
        <v>87</v>
      </c>
      <c r="BK181" s="155">
        <f t="shared" si="26"/>
        <v>0</v>
      </c>
      <c r="BL181" s="19" t="s">
        <v>96</v>
      </c>
      <c r="BM181" s="19" t="s">
        <v>266</v>
      </c>
    </row>
    <row r="182" spans="2:65" s="1" customFormat="1" ht="25.5" customHeight="1" x14ac:dyDescent="0.3">
      <c r="B182" s="145"/>
      <c r="C182" s="146">
        <v>44</v>
      </c>
      <c r="D182" s="146" t="s">
        <v>207</v>
      </c>
      <c r="E182" s="147" t="s">
        <v>338</v>
      </c>
      <c r="F182" s="233" t="s">
        <v>339</v>
      </c>
      <c r="G182" s="233"/>
      <c r="H182" s="233"/>
      <c r="I182" s="233"/>
      <c r="J182" s="148" t="s">
        <v>329</v>
      </c>
      <c r="K182" s="149">
        <v>13.313000000000001</v>
      </c>
      <c r="L182" s="234"/>
      <c r="M182" s="234"/>
      <c r="N182" s="235"/>
      <c r="O182" s="235"/>
      <c r="P182" s="235"/>
      <c r="Q182" s="235"/>
      <c r="R182" s="150"/>
      <c r="T182" s="151" t="s">
        <v>5</v>
      </c>
      <c r="U182" s="41" t="s">
        <v>43</v>
      </c>
      <c r="V182" s="152">
        <v>0</v>
      </c>
      <c r="W182" s="152">
        <f t="shared" si="18"/>
        <v>0</v>
      </c>
      <c r="X182" s="152">
        <v>0</v>
      </c>
      <c r="Y182" s="152">
        <f t="shared" si="19"/>
        <v>0</v>
      </c>
      <c r="Z182" s="152">
        <v>0</v>
      </c>
      <c r="AA182" s="153">
        <f t="shared" si="20"/>
        <v>0</v>
      </c>
      <c r="AR182" s="19" t="s">
        <v>96</v>
      </c>
      <c r="AT182" s="19" t="s">
        <v>207</v>
      </c>
      <c r="AU182" s="19" t="s">
        <v>87</v>
      </c>
      <c r="AY182" s="19" t="s">
        <v>206</v>
      </c>
      <c r="BE182" s="154">
        <f t="shared" si="21"/>
        <v>0</v>
      </c>
      <c r="BF182" s="154">
        <f t="shared" si="22"/>
        <v>0</v>
      </c>
      <c r="BG182" s="154">
        <f t="shared" si="23"/>
        <v>0</v>
      </c>
      <c r="BH182" s="154">
        <f t="shared" si="24"/>
        <v>0</v>
      </c>
      <c r="BI182" s="154">
        <f t="shared" si="25"/>
        <v>0</v>
      </c>
      <c r="BJ182" s="19" t="s">
        <v>87</v>
      </c>
      <c r="BK182" s="155">
        <f t="shared" si="26"/>
        <v>0</v>
      </c>
      <c r="BL182" s="19" t="s">
        <v>96</v>
      </c>
      <c r="BM182" s="19" t="s">
        <v>269</v>
      </c>
    </row>
    <row r="183" spans="2:65" s="1" customFormat="1" ht="25.5" customHeight="1" x14ac:dyDescent="0.3">
      <c r="B183" s="145"/>
      <c r="C183" s="146">
        <v>45</v>
      </c>
      <c r="D183" s="146" t="s">
        <v>207</v>
      </c>
      <c r="E183" s="147" t="s">
        <v>342</v>
      </c>
      <c r="F183" s="233" t="s">
        <v>343</v>
      </c>
      <c r="G183" s="233"/>
      <c r="H183" s="233"/>
      <c r="I183" s="233"/>
      <c r="J183" s="148" t="s">
        <v>329</v>
      </c>
      <c r="K183" s="149">
        <v>13.313000000000001</v>
      </c>
      <c r="L183" s="234"/>
      <c r="M183" s="234"/>
      <c r="N183" s="235"/>
      <c r="O183" s="235"/>
      <c r="P183" s="235"/>
      <c r="Q183" s="235"/>
      <c r="R183" s="150"/>
      <c r="T183" s="151" t="s">
        <v>5</v>
      </c>
      <c r="U183" s="41" t="s">
        <v>43</v>
      </c>
      <c r="V183" s="152">
        <v>0</v>
      </c>
      <c r="W183" s="152">
        <f t="shared" si="18"/>
        <v>0</v>
      </c>
      <c r="X183" s="152">
        <v>0</v>
      </c>
      <c r="Y183" s="152">
        <f t="shared" si="19"/>
        <v>0</v>
      </c>
      <c r="Z183" s="152">
        <v>0</v>
      </c>
      <c r="AA183" s="153">
        <f t="shared" si="20"/>
        <v>0</v>
      </c>
      <c r="AR183" s="19" t="s">
        <v>96</v>
      </c>
      <c r="AT183" s="19" t="s">
        <v>207</v>
      </c>
      <c r="AU183" s="19" t="s">
        <v>87</v>
      </c>
      <c r="AY183" s="19" t="s">
        <v>206</v>
      </c>
      <c r="BE183" s="154">
        <f t="shared" si="21"/>
        <v>0</v>
      </c>
      <c r="BF183" s="154">
        <f t="shared" si="22"/>
        <v>0</v>
      </c>
      <c r="BG183" s="154">
        <f t="shared" si="23"/>
        <v>0</v>
      </c>
      <c r="BH183" s="154">
        <f t="shared" si="24"/>
        <v>0</v>
      </c>
      <c r="BI183" s="154">
        <f t="shared" si="25"/>
        <v>0</v>
      </c>
      <c r="BJ183" s="19" t="s">
        <v>87</v>
      </c>
      <c r="BK183" s="155">
        <f t="shared" si="26"/>
        <v>0</v>
      </c>
      <c r="BL183" s="19" t="s">
        <v>96</v>
      </c>
      <c r="BM183" s="19" t="s">
        <v>273</v>
      </c>
    </row>
    <row r="184" spans="2:65" s="1" customFormat="1" ht="25.5" customHeight="1" x14ac:dyDescent="0.3">
      <c r="B184" s="145"/>
      <c r="C184" s="146">
        <v>46</v>
      </c>
      <c r="D184" s="146" t="s">
        <v>207</v>
      </c>
      <c r="E184" s="147" t="s">
        <v>345</v>
      </c>
      <c r="F184" s="233" t="s">
        <v>346</v>
      </c>
      <c r="G184" s="233"/>
      <c r="H184" s="233"/>
      <c r="I184" s="233"/>
      <c r="J184" s="148" t="s">
        <v>329</v>
      </c>
      <c r="K184" s="149">
        <v>13.313000000000001</v>
      </c>
      <c r="L184" s="234"/>
      <c r="M184" s="234"/>
      <c r="N184" s="235"/>
      <c r="O184" s="235"/>
      <c r="P184" s="235"/>
      <c r="Q184" s="235"/>
      <c r="R184" s="150"/>
      <c r="T184" s="151" t="s">
        <v>5</v>
      </c>
      <c r="U184" s="41" t="s">
        <v>43</v>
      </c>
      <c r="V184" s="152">
        <v>0</v>
      </c>
      <c r="W184" s="152">
        <f t="shared" si="18"/>
        <v>0</v>
      </c>
      <c r="X184" s="152">
        <v>0</v>
      </c>
      <c r="Y184" s="152">
        <f t="shared" si="19"/>
        <v>0</v>
      </c>
      <c r="Z184" s="152">
        <v>0</v>
      </c>
      <c r="AA184" s="153">
        <f t="shared" si="20"/>
        <v>0</v>
      </c>
      <c r="AR184" s="19" t="s">
        <v>96</v>
      </c>
      <c r="AT184" s="19" t="s">
        <v>207</v>
      </c>
      <c r="AU184" s="19" t="s">
        <v>87</v>
      </c>
      <c r="AY184" s="19" t="s">
        <v>206</v>
      </c>
      <c r="BE184" s="154">
        <f t="shared" si="21"/>
        <v>0</v>
      </c>
      <c r="BF184" s="154">
        <f t="shared" si="22"/>
        <v>0</v>
      </c>
      <c r="BG184" s="154">
        <f t="shared" si="23"/>
        <v>0</v>
      </c>
      <c r="BH184" s="154">
        <f t="shared" si="24"/>
        <v>0</v>
      </c>
      <c r="BI184" s="154">
        <f t="shared" si="25"/>
        <v>0</v>
      </c>
      <c r="BJ184" s="19" t="s">
        <v>87</v>
      </c>
      <c r="BK184" s="155">
        <f t="shared" si="26"/>
        <v>0</v>
      </c>
      <c r="BL184" s="19" t="s">
        <v>96</v>
      </c>
      <c r="BM184" s="19" t="s">
        <v>276</v>
      </c>
    </row>
    <row r="185" spans="2:65" s="1" customFormat="1" ht="25.5" customHeight="1" x14ac:dyDescent="0.3">
      <c r="B185" s="145"/>
      <c r="C185" s="146">
        <v>47</v>
      </c>
      <c r="D185" s="146" t="s">
        <v>207</v>
      </c>
      <c r="E185" s="147" t="s">
        <v>349</v>
      </c>
      <c r="F185" s="233" t="s">
        <v>350</v>
      </c>
      <c r="G185" s="233"/>
      <c r="H185" s="233"/>
      <c r="I185" s="233"/>
      <c r="J185" s="148" t="s">
        <v>329</v>
      </c>
      <c r="K185" s="149">
        <v>252.947</v>
      </c>
      <c r="L185" s="234"/>
      <c r="M185" s="234"/>
      <c r="N185" s="235"/>
      <c r="O185" s="235"/>
      <c r="P185" s="235"/>
      <c r="Q185" s="235"/>
      <c r="R185" s="150"/>
      <c r="T185" s="151" t="s">
        <v>5</v>
      </c>
      <c r="U185" s="41" t="s">
        <v>43</v>
      </c>
      <c r="V185" s="152">
        <v>0</v>
      </c>
      <c r="W185" s="152">
        <f t="shared" si="18"/>
        <v>0</v>
      </c>
      <c r="X185" s="152">
        <v>0</v>
      </c>
      <c r="Y185" s="152">
        <f t="shared" si="19"/>
        <v>0</v>
      </c>
      <c r="Z185" s="152">
        <v>0</v>
      </c>
      <c r="AA185" s="153">
        <f t="shared" si="20"/>
        <v>0</v>
      </c>
      <c r="AR185" s="19" t="s">
        <v>96</v>
      </c>
      <c r="AT185" s="19" t="s">
        <v>207</v>
      </c>
      <c r="AU185" s="19" t="s">
        <v>87</v>
      </c>
      <c r="AY185" s="19" t="s">
        <v>206</v>
      </c>
      <c r="BE185" s="154">
        <f t="shared" si="21"/>
        <v>0</v>
      </c>
      <c r="BF185" s="154">
        <f t="shared" si="22"/>
        <v>0</v>
      </c>
      <c r="BG185" s="154">
        <f t="shared" si="23"/>
        <v>0</v>
      </c>
      <c r="BH185" s="154">
        <f t="shared" si="24"/>
        <v>0</v>
      </c>
      <c r="BI185" s="154">
        <f t="shared" si="25"/>
        <v>0</v>
      </c>
      <c r="BJ185" s="19" t="s">
        <v>87</v>
      </c>
      <c r="BK185" s="155">
        <f t="shared" si="26"/>
        <v>0</v>
      </c>
      <c r="BL185" s="19" t="s">
        <v>96</v>
      </c>
      <c r="BM185" s="19" t="s">
        <v>280</v>
      </c>
    </row>
    <row r="186" spans="2:65" s="1" customFormat="1" ht="25.5" customHeight="1" x14ac:dyDescent="0.3">
      <c r="B186" s="145"/>
      <c r="C186" s="146">
        <v>48</v>
      </c>
      <c r="D186" s="146" t="s">
        <v>207</v>
      </c>
      <c r="E186" s="147" t="s">
        <v>352</v>
      </c>
      <c r="F186" s="233" t="s">
        <v>353</v>
      </c>
      <c r="G186" s="233"/>
      <c r="H186" s="233"/>
      <c r="I186" s="233"/>
      <c r="J186" s="148" t="s">
        <v>329</v>
      </c>
      <c r="K186" s="149">
        <v>13.313000000000001</v>
      </c>
      <c r="L186" s="234"/>
      <c r="M186" s="234"/>
      <c r="N186" s="235"/>
      <c r="O186" s="235"/>
      <c r="P186" s="235"/>
      <c r="Q186" s="235"/>
      <c r="R186" s="150"/>
      <c r="T186" s="151" t="s">
        <v>5</v>
      </c>
      <c r="U186" s="41" t="s">
        <v>43</v>
      </c>
      <c r="V186" s="152">
        <v>0</v>
      </c>
      <c r="W186" s="152">
        <f t="shared" si="18"/>
        <v>0</v>
      </c>
      <c r="X186" s="152">
        <v>0</v>
      </c>
      <c r="Y186" s="152">
        <f t="shared" si="19"/>
        <v>0</v>
      </c>
      <c r="Z186" s="152">
        <v>0</v>
      </c>
      <c r="AA186" s="153">
        <f t="shared" si="20"/>
        <v>0</v>
      </c>
      <c r="AR186" s="19" t="s">
        <v>96</v>
      </c>
      <c r="AT186" s="19" t="s">
        <v>207</v>
      </c>
      <c r="AU186" s="19" t="s">
        <v>87</v>
      </c>
      <c r="AY186" s="19" t="s">
        <v>206</v>
      </c>
      <c r="BE186" s="154">
        <f t="shared" si="21"/>
        <v>0</v>
      </c>
      <c r="BF186" s="154">
        <f t="shared" si="22"/>
        <v>0</v>
      </c>
      <c r="BG186" s="154">
        <f t="shared" si="23"/>
        <v>0</v>
      </c>
      <c r="BH186" s="154">
        <f t="shared" si="24"/>
        <v>0</v>
      </c>
      <c r="BI186" s="154">
        <f t="shared" si="25"/>
        <v>0</v>
      </c>
      <c r="BJ186" s="19" t="s">
        <v>87</v>
      </c>
      <c r="BK186" s="155">
        <f t="shared" si="26"/>
        <v>0</v>
      </c>
      <c r="BL186" s="19" t="s">
        <v>96</v>
      </c>
      <c r="BM186" s="19" t="s">
        <v>283</v>
      </c>
    </row>
    <row r="187" spans="2:65" s="10" customFormat="1" ht="29.85" customHeight="1" x14ac:dyDescent="0.3">
      <c r="B187" s="134"/>
      <c r="C187" s="135"/>
      <c r="D187" s="144" t="s">
        <v>715</v>
      </c>
      <c r="E187" s="144"/>
      <c r="F187" s="144"/>
      <c r="G187" s="144"/>
      <c r="H187" s="144"/>
      <c r="I187" s="144"/>
      <c r="J187" s="144"/>
      <c r="K187" s="144"/>
      <c r="L187" s="144"/>
      <c r="M187" s="144"/>
      <c r="N187" s="240"/>
      <c r="O187" s="239"/>
      <c r="P187" s="239"/>
      <c r="Q187" s="239"/>
      <c r="R187" s="137"/>
      <c r="T187" s="138"/>
      <c r="U187" s="135"/>
      <c r="V187" s="135"/>
      <c r="W187" s="139">
        <f>W188</f>
        <v>0</v>
      </c>
      <c r="X187" s="135"/>
      <c r="Y187" s="139">
        <f>Y188</f>
        <v>0</v>
      </c>
      <c r="Z187" s="135"/>
      <c r="AA187" s="140">
        <f>AA188</f>
        <v>0</v>
      </c>
      <c r="AR187" s="141" t="s">
        <v>83</v>
      </c>
      <c r="AT187" s="142" t="s">
        <v>75</v>
      </c>
      <c r="AU187" s="142" t="s">
        <v>83</v>
      </c>
      <c r="AY187" s="141" t="s">
        <v>206</v>
      </c>
      <c r="BK187" s="143">
        <f>BK188</f>
        <v>0</v>
      </c>
    </row>
    <row r="188" spans="2:65" s="1" customFormat="1" ht="25.5" customHeight="1" x14ac:dyDescent="0.3">
      <c r="B188" s="145"/>
      <c r="C188" s="146">
        <v>49</v>
      </c>
      <c r="D188" s="146" t="s">
        <v>207</v>
      </c>
      <c r="E188" s="147" t="s">
        <v>356</v>
      </c>
      <c r="F188" s="233" t="s">
        <v>2108</v>
      </c>
      <c r="G188" s="233"/>
      <c r="H188" s="233"/>
      <c r="I188" s="233"/>
      <c r="J188" s="148" t="s">
        <v>329</v>
      </c>
      <c r="K188" s="149">
        <v>38.674999999999997</v>
      </c>
      <c r="L188" s="234"/>
      <c r="M188" s="234"/>
      <c r="N188" s="235"/>
      <c r="O188" s="235"/>
      <c r="P188" s="235"/>
      <c r="Q188" s="235"/>
      <c r="R188" s="150"/>
      <c r="T188" s="151" t="s">
        <v>5</v>
      </c>
      <c r="U188" s="41" t="s">
        <v>43</v>
      </c>
      <c r="V188" s="152">
        <v>0</v>
      </c>
      <c r="W188" s="152">
        <f>V188*K188</f>
        <v>0</v>
      </c>
      <c r="X188" s="152">
        <v>0</v>
      </c>
      <c r="Y188" s="152">
        <f>X188*K188</f>
        <v>0</v>
      </c>
      <c r="Z188" s="152">
        <v>0</v>
      </c>
      <c r="AA188" s="153">
        <f>Z188*K188</f>
        <v>0</v>
      </c>
      <c r="AR188" s="19" t="s">
        <v>96</v>
      </c>
      <c r="AT188" s="19" t="s">
        <v>207</v>
      </c>
      <c r="AU188" s="19" t="s">
        <v>87</v>
      </c>
      <c r="AY188" s="19" t="s">
        <v>206</v>
      </c>
      <c r="BE188" s="154">
        <f>IF(U188="základná",N188,0)</f>
        <v>0</v>
      </c>
      <c r="BF188" s="154">
        <f>IF(U188="znížená",N188,0)</f>
        <v>0</v>
      </c>
      <c r="BG188" s="154">
        <f>IF(U188="zákl. prenesená",N188,0)</f>
        <v>0</v>
      </c>
      <c r="BH188" s="154">
        <f>IF(U188="zníž. prenesená",N188,0)</f>
        <v>0</v>
      </c>
      <c r="BI188" s="154">
        <f>IF(U188="nulová",N188,0)</f>
        <v>0</v>
      </c>
      <c r="BJ188" s="19" t="s">
        <v>87</v>
      </c>
      <c r="BK188" s="155">
        <f>ROUND(L188*K188,3)</f>
        <v>0</v>
      </c>
      <c r="BL188" s="19" t="s">
        <v>96</v>
      </c>
      <c r="BM188" s="19" t="s">
        <v>287</v>
      </c>
    </row>
    <row r="189" spans="2:65" s="10" customFormat="1" ht="37.35" customHeight="1" x14ac:dyDescent="0.35">
      <c r="B189" s="134"/>
      <c r="C189" s="135"/>
      <c r="D189" s="136" t="s">
        <v>188</v>
      </c>
      <c r="E189" s="136"/>
      <c r="F189" s="136"/>
      <c r="G189" s="136"/>
      <c r="H189" s="136"/>
      <c r="I189" s="136"/>
      <c r="J189" s="136"/>
      <c r="K189" s="136"/>
      <c r="L189" s="136"/>
      <c r="M189" s="136"/>
      <c r="N189" s="248"/>
      <c r="O189" s="249"/>
      <c r="P189" s="249"/>
      <c r="Q189" s="249"/>
      <c r="R189" s="137"/>
      <c r="T189" s="138"/>
      <c r="U189" s="135"/>
      <c r="V189" s="135"/>
      <c r="W189" s="139">
        <f>W190+W201+W205+W215</f>
        <v>0</v>
      </c>
      <c r="X189" s="135"/>
      <c r="Y189" s="139">
        <f>Y190+Y201+Y205+Y215</f>
        <v>0</v>
      </c>
      <c r="Z189" s="135"/>
      <c r="AA189" s="140">
        <f>AA190+AA201+AA205+AA215</f>
        <v>0</v>
      </c>
      <c r="AR189" s="141" t="s">
        <v>87</v>
      </c>
      <c r="AT189" s="142" t="s">
        <v>75</v>
      </c>
      <c r="AU189" s="142" t="s">
        <v>76</v>
      </c>
      <c r="AY189" s="141" t="s">
        <v>206</v>
      </c>
      <c r="BK189" s="143">
        <f>BK190+BK201+BK205+BK215</f>
        <v>0</v>
      </c>
    </row>
    <row r="190" spans="2:65" s="10" customFormat="1" ht="19.899999999999999" customHeight="1" x14ac:dyDescent="0.3">
      <c r="B190" s="134"/>
      <c r="C190" s="135"/>
      <c r="D190" s="144" t="s">
        <v>648</v>
      </c>
      <c r="E190" s="144"/>
      <c r="F190" s="144"/>
      <c r="G190" s="144"/>
      <c r="H190" s="144"/>
      <c r="I190" s="144"/>
      <c r="J190" s="144"/>
      <c r="K190" s="144"/>
      <c r="L190" s="144"/>
      <c r="M190" s="144"/>
      <c r="N190" s="250"/>
      <c r="O190" s="205"/>
      <c r="P190" s="205"/>
      <c r="Q190" s="205"/>
      <c r="R190" s="137"/>
      <c r="T190" s="138"/>
      <c r="U190" s="135"/>
      <c r="V190" s="135"/>
      <c r="W190" s="139">
        <f>W191+W197</f>
        <v>0</v>
      </c>
      <c r="X190" s="135"/>
      <c r="Y190" s="139">
        <f>Y191+Y197</f>
        <v>0</v>
      </c>
      <c r="Z190" s="135"/>
      <c r="AA190" s="140">
        <f>AA191+AA197</f>
        <v>0</v>
      </c>
      <c r="AR190" s="141" t="s">
        <v>87</v>
      </c>
      <c r="AT190" s="142" t="s">
        <v>75</v>
      </c>
      <c r="AU190" s="142" t="s">
        <v>83</v>
      </c>
      <c r="AY190" s="141" t="s">
        <v>206</v>
      </c>
      <c r="BK190" s="143">
        <f>BK191+BK197</f>
        <v>0</v>
      </c>
    </row>
    <row r="191" spans="2:65" s="10" customFormat="1" ht="14.85" customHeight="1" x14ac:dyDescent="0.3">
      <c r="B191" s="134"/>
      <c r="C191" s="135"/>
      <c r="D191" s="144" t="s">
        <v>649</v>
      </c>
      <c r="E191" s="144"/>
      <c r="F191" s="144"/>
      <c r="G191" s="144"/>
      <c r="H191" s="144"/>
      <c r="I191" s="144"/>
      <c r="J191" s="144"/>
      <c r="K191" s="144"/>
      <c r="L191" s="144"/>
      <c r="M191" s="144"/>
      <c r="N191" s="246"/>
      <c r="O191" s="247"/>
      <c r="P191" s="247"/>
      <c r="Q191" s="247"/>
      <c r="R191" s="137"/>
      <c r="T191" s="138"/>
      <c r="U191" s="135"/>
      <c r="V191" s="135"/>
      <c r="W191" s="139">
        <f>SUM(W192:W196)</f>
        <v>0</v>
      </c>
      <c r="X191" s="135"/>
      <c r="Y191" s="139">
        <f>SUM(Y192:Y196)</f>
        <v>0</v>
      </c>
      <c r="Z191" s="135"/>
      <c r="AA191" s="140">
        <f>SUM(AA192:AA196)</f>
        <v>0</v>
      </c>
      <c r="AR191" s="141" t="s">
        <v>87</v>
      </c>
      <c r="AT191" s="142" t="s">
        <v>75</v>
      </c>
      <c r="AU191" s="142" t="s">
        <v>87</v>
      </c>
      <c r="AY191" s="141" t="s">
        <v>206</v>
      </c>
      <c r="BK191" s="143">
        <f>SUM(BK192:BK196)</f>
        <v>0</v>
      </c>
    </row>
    <row r="192" spans="2:65" s="1" customFormat="1" ht="25.5" customHeight="1" x14ac:dyDescent="0.3">
      <c r="B192" s="145"/>
      <c r="C192" s="146">
        <v>50</v>
      </c>
      <c r="D192" s="146" t="s">
        <v>207</v>
      </c>
      <c r="E192" s="147" t="s">
        <v>2286</v>
      </c>
      <c r="F192" s="233" t="s">
        <v>2287</v>
      </c>
      <c r="G192" s="233"/>
      <c r="H192" s="233"/>
      <c r="I192" s="233"/>
      <c r="J192" s="148" t="s">
        <v>210</v>
      </c>
      <c r="K192" s="149">
        <v>50.4</v>
      </c>
      <c r="L192" s="234"/>
      <c r="M192" s="234"/>
      <c r="N192" s="235"/>
      <c r="O192" s="235"/>
      <c r="P192" s="235"/>
      <c r="Q192" s="235"/>
      <c r="R192" s="150"/>
      <c r="T192" s="151" t="s">
        <v>5</v>
      </c>
      <c r="U192" s="41" t="s">
        <v>43</v>
      </c>
      <c r="V192" s="152">
        <v>0</v>
      </c>
      <c r="W192" s="152">
        <f>V192*K192</f>
        <v>0</v>
      </c>
      <c r="X192" s="152">
        <v>0</v>
      </c>
      <c r="Y192" s="152">
        <f>X192*K192</f>
        <v>0</v>
      </c>
      <c r="Z192" s="152">
        <v>0</v>
      </c>
      <c r="AA192" s="153">
        <f>Z192*K192</f>
        <v>0</v>
      </c>
      <c r="AR192" s="19" t="s">
        <v>235</v>
      </c>
      <c r="AT192" s="19" t="s">
        <v>207</v>
      </c>
      <c r="AU192" s="19" t="s">
        <v>91</v>
      </c>
      <c r="AY192" s="19" t="s">
        <v>206</v>
      </c>
      <c r="BE192" s="154">
        <f>IF(U192="základná",N192,0)</f>
        <v>0</v>
      </c>
      <c r="BF192" s="154">
        <f>IF(U192="znížená",N192,0)</f>
        <v>0</v>
      </c>
      <c r="BG192" s="154">
        <f>IF(U192="zákl. prenesená",N192,0)</f>
        <v>0</v>
      </c>
      <c r="BH192" s="154">
        <f>IF(U192="zníž. prenesená",N192,0)</f>
        <v>0</v>
      </c>
      <c r="BI192" s="154">
        <f>IF(U192="nulová",N192,0)</f>
        <v>0</v>
      </c>
      <c r="BJ192" s="19" t="s">
        <v>87</v>
      </c>
      <c r="BK192" s="155">
        <f>ROUND(L192*K192,3)</f>
        <v>0</v>
      </c>
      <c r="BL192" s="19" t="s">
        <v>235</v>
      </c>
      <c r="BM192" s="19" t="s">
        <v>290</v>
      </c>
    </row>
    <row r="193" spans="2:65" s="1" customFormat="1" ht="25.5" customHeight="1" x14ac:dyDescent="0.3">
      <c r="B193" s="145"/>
      <c r="C193" s="156">
        <v>51</v>
      </c>
      <c r="D193" s="156" t="s">
        <v>214</v>
      </c>
      <c r="E193" s="157" t="s">
        <v>2288</v>
      </c>
      <c r="F193" s="236" t="s">
        <v>2289</v>
      </c>
      <c r="G193" s="236"/>
      <c r="H193" s="236"/>
      <c r="I193" s="236"/>
      <c r="J193" s="158" t="s">
        <v>329</v>
      </c>
      <c r="K193" s="159">
        <v>0.121</v>
      </c>
      <c r="L193" s="237"/>
      <c r="M193" s="237"/>
      <c r="N193" s="238"/>
      <c r="O193" s="235"/>
      <c r="P193" s="235"/>
      <c r="Q193" s="235"/>
      <c r="R193" s="150"/>
      <c r="T193" s="151" t="s">
        <v>5</v>
      </c>
      <c r="U193" s="41" t="s">
        <v>43</v>
      </c>
      <c r="V193" s="152">
        <v>0</v>
      </c>
      <c r="W193" s="152">
        <f>V193*K193</f>
        <v>0</v>
      </c>
      <c r="X193" s="152">
        <v>0</v>
      </c>
      <c r="Y193" s="152">
        <f>X193*K193</f>
        <v>0</v>
      </c>
      <c r="Z193" s="152">
        <v>0</v>
      </c>
      <c r="AA193" s="153">
        <f>Z193*K193</f>
        <v>0</v>
      </c>
      <c r="AR193" s="19" t="s">
        <v>262</v>
      </c>
      <c r="AT193" s="19" t="s">
        <v>214</v>
      </c>
      <c r="AU193" s="19" t="s">
        <v>91</v>
      </c>
      <c r="AY193" s="19" t="s">
        <v>206</v>
      </c>
      <c r="BE193" s="154">
        <f>IF(U193="základná",N193,0)</f>
        <v>0</v>
      </c>
      <c r="BF193" s="154">
        <f>IF(U193="znížená",N193,0)</f>
        <v>0</v>
      </c>
      <c r="BG193" s="154">
        <f>IF(U193="zákl. prenesená",N193,0)</f>
        <v>0</v>
      </c>
      <c r="BH193" s="154">
        <f>IF(U193="zníž. prenesená",N193,0)</f>
        <v>0</v>
      </c>
      <c r="BI193" s="154">
        <f>IF(U193="nulová",N193,0)</f>
        <v>0</v>
      </c>
      <c r="BJ193" s="19" t="s">
        <v>87</v>
      </c>
      <c r="BK193" s="155">
        <f>ROUND(L193*K193,3)</f>
        <v>0</v>
      </c>
      <c r="BL193" s="19" t="s">
        <v>235</v>
      </c>
      <c r="BM193" s="19" t="s">
        <v>294</v>
      </c>
    </row>
    <row r="194" spans="2:65" s="1" customFormat="1" ht="25.5" customHeight="1" x14ac:dyDescent="0.3">
      <c r="B194" s="145"/>
      <c r="C194" s="146">
        <v>52</v>
      </c>
      <c r="D194" s="146" t="s">
        <v>207</v>
      </c>
      <c r="E194" s="147" t="s">
        <v>2290</v>
      </c>
      <c r="F194" s="233" t="s">
        <v>2291</v>
      </c>
      <c r="G194" s="233"/>
      <c r="H194" s="233"/>
      <c r="I194" s="233"/>
      <c r="J194" s="148" t="s">
        <v>210</v>
      </c>
      <c r="K194" s="149">
        <v>50.4</v>
      </c>
      <c r="L194" s="234"/>
      <c r="M194" s="234"/>
      <c r="N194" s="235"/>
      <c r="O194" s="235"/>
      <c r="P194" s="235"/>
      <c r="Q194" s="235"/>
      <c r="R194" s="150"/>
      <c r="T194" s="151" t="s">
        <v>5</v>
      </c>
      <c r="U194" s="41" t="s">
        <v>43</v>
      </c>
      <c r="V194" s="152">
        <v>0</v>
      </c>
      <c r="W194" s="152">
        <f>V194*K194</f>
        <v>0</v>
      </c>
      <c r="X194" s="152">
        <v>0</v>
      </c>
      <c r="Y194" s="152">
        <f>X194*K194</f>
        <v>0</v>
      </c>
      <c r="Z194" s="152">
        <v>0</v>
      </c>
      <c r="AA194" s="153">
        <f>Z194*K194</f>
        <v>0</v>
      </c>
      <c r="AR194" s="19" t="s">
        <v>235</v>
      </c>
      <c r="AT194" s="19" t="s">
        <v>207</v>
      </c>
      <c r="AU194" s="19" t="s">
        <v>91</v>
      </c>
      <c r="AY194" s="19" t="s">
        <v>206</v>
      </c>
      <c r="BE194" s="154">
        <f>IF(U194="základná",N194,0)</f>
        <v>0</v>
      </c>
      <c r="BF194" s="154">
        <f>IF(U194="znížená",N194,0)</f>
        <v>0</v>
      </c>
      <c r="BG194" s="154">
        <f>IF(U194="zákl. prenesená",N194,0)</f>
        <v>0</v>
      </c>
      <c r="BH194" s="154">
        <f>IF(U194="zníž. prenesená",N194,0)</f>
        <v>0</v>
      </c>
      <c r="BI194" s="154">
        <f>IF(U194="nulová",N194,0)</f>
        <v>0</v>
      </c>
      <c r="BJ194" s="19" t="s">
        <v>87</v>
      </c>
      <c r="BK194" s="155">
        <f>ROUND(L194*K194,3)</f>
        <v>0</v>
      </c>
      <c r="BL194" s="19" t="s">
        <v>235</v>
      </c>
      <c r="BM194" s="19" t="s">
        <v>297</v>
      </c>
    </row>
    <row r="195" spans="2:65" s="1" customFormat="1" ht="25.5" customHeight="1" x14ac:dyDescent="0.3">
      <c r="B195" s="145"/>
      <c r="C195" s="156">
        <v>53</v>
      </c>
      <c r="D195" s="156" t="s">
        <v>214</v>
      </c>
      <c r="E195" s="157" t="s">
        <v>2292</v>
      </c>
      <c r="F195" s="236" t="s">
        <v>2293</v>
      </c>
      <c r="G195" s="236"/>
      <c r="H195" s="236"/>
      <c r="I195" s="236"/>
      <c r="J195" s="158" t="s">
        <v>210</v>
      </c>
      <c r="K195" s="159">
        <v>57.96</v>
      </c>
      <c r="L195" s="237"/>
      <c r="M195" s="237"/>
      <c r="N195" s="238"/>
      <c r="O195" s="235"/>
      <c r="P195" s="235"/>
      <c r="Q195" s="235"/>
      <c r="R195" s="150"/>
      <c r="T195" s="151" t="s">
        <v>5</v>
      </c>
      <c r="U195" s="41" t="s">
        <v>43</v>
      </c>
      <c r="V195" s="152">
        <v>0</v>
      </c>
      <c r="W195" s="152">
        <f>V195*K195</f>
        <v>0</v>
      </c>
      <c r="X195" s="152">
        <v>0</v>
      </c>
      <c r="Y195" s="152">
        <f>X195*K195</f>
        <v>0</v>
      </c>
      <c r="Z195" s="152">
        <v>0</v>
      </c>
      <c r="AA195" s="153">
        <f>Z195*K195</f>
        <v>0</v>
      </c>
      <c r="AR195" s="19" t="s">
        <v>262</v>
      </c>
      <c r="AT195" s="19" t="s">
        <v>214</v>
      </c>
      <c r="AU195" s="19" t="s">
        <v>91</v>
      </c>
      <c r="AY195" s="19" t="s">
        <v>206</v>
      </c>
      <c r="BE195" s="154">
        <f>IF(U195="základná",N195,0)</f>
        <v>0</v>
      </c>
      <c r="BF195" s="154">
        <f>IF(U195="znížená",N195,0)</f>
        <v>0</v>
      </c>
      <c r="BG195" s="154">
        <f>IF(U195="zákl. prenesená",N195,0)</f>
        <v>0</v>
      </c>
      <c r="BH195" s="154">
        <f>IF(U195="zníž. prenesená",N195,0)</f>
        <v>0</v>
      </c>
      <c r="BI195" s="154">
        <f>IF(U195="nulová",N195,0)</f>
        <v>0</v>
      </c>
      <c r="BJ195" s="19" t="s">
        <v>87</v>
      </c>
      <c r="BK195" s="155">
        <f>ROUND(L195*K195,3)</f>
        <v>0</v>
      </c>
      <c r="BL195" s="19" t="s">
        <v>235</v>
      </c>
      <c r="BM195" s="19" t="s">
        <v>301</v>
      </c>
    </row>
    <row r="196" spans="2:65" s="1" customFormat="1" ht="25.5" customHeight="1" x14ac:dyDescent="0.3">
      <c r="B196" s="145"/>
      <c r="C196" s="146">
        <v>54</v>
      </c>
      <c r="D196" s="146" t="s">
        <v>207</v>
      </c>
      <c r="E196" s="147" t="s">
        <v>831</v>
      </c>
      <c r="F196" s="233" t="s">
        <v>832</v>
      </c>
      <c r="G196" s="233"/>
      <c r="H196" s="233"/>
      <c r="I196" s="233"/>
      <c r="J196" s="148" t="s">
        <v>329</v>
      </c>
      <c r="K196" s="149">
        <v>0.39500000000000002</v>
      </c>
      <c r="L196" s="234"/>
      <c r="M196" s="234"/>
      <c r="N196" s="235"/>
      <c r="O196" s="235"/>
      <c r="P196" s="235"/>
      <c r="Q196" s="235"/>
      <c r="R196" s="150"/>
      <c r="T196" s="151" t="s">
        <v>5</v>
      </c>
      <c r="U196" s="41" t="s">
        <v>43</v>
      </c>
      <c r="V196" s="152">
        <v>0</v>
      </c>
      <c r="W196" s="152">
        <f>V196*K196</f>
        <v>0</v>
      </c>
      <c r="X196" s="152">
        <v>0</v>
      </c>
      <c r="Y196" s="152">
        <f>X196*K196</f>
        <v>0</v>
      </c>
      <c r="Z196" s="152">
        <v>0</v>
      </c>
      <c r="AA196" s="153">
        <f>Z196*K196</f>
        <v>0</v>
      </c>
      <c r="AR196" s="19" t="s">
        <v>235</v>
      </c>
      <c r="AT196" s="19" t="s">
        <v>207</v>
      </c>
      <c r="AU196" s="19" t="s">
        <v>91</v>
      </c>
      <c r="AY196" s="19" t="s">
        <v>206</v>
      </c>
      <c r="BE196" s="154">
        <f>IF(U196="základná",N196,0)</f>
        <v>0</v>
      </c>
      <c r="BF196" s="154">
        <f>IF(U196="znížená",N196,0)</f>
        <v>0</v>
      </c>
      <c r="BG196" s="154">
        <f>IF(U196="zákl. prenesená",N196,0)</f>
        <v>0</v>
      </c>
      <c r="BH196" s="154">
        <f>IF(U196="zníž. prenesená",N196,0)</f>
        <v>0</v>
      </c>
      <c r="BI196" s="154">
        <f>IF(U196="nulová",N196,0)</f>
        <v>0</v>
      </c>
      <c r="BJ196" s="19" t="s">
        <v>87</v>
      </c>
      <c r="BK196" s="155">
        <f>ROUND(L196*K196,3)</f>
        <v>0</v>
      </c>
      <c r="BL196" s="19" t="s">
        <v>235</v>
      </c>
      <c r="BM196" s="19" t="s">
        <v>304</v>
      </c>
    </row>
    <row r="197" spans="2:65" s="10" customFormat="1" ht="22.35" customHeight="1" x14ac:dyDescent="0.3">
      <c r="B197" s="134"/>
      <c r="C197" s="135"/>
      <c r="D197" s="144" t="s">
        <v>651</v>
      </c>
      <c r="E197" s="144"/>
      <c r="F197" s="144"/>
      <c r="G197" s="144"/>
      <c r="H197" s="144"/>
      <c r="I197" s="144"/>
      <c r="J197" s="144"/>
      <c r="K197" s="144"/>
      <c r="L197" s="144"/>
      <c r="M197" s="144"/>
      <c r="N197" s="240"/>
      <c r="O197" s="239"/>
      <c r="P197" s="239"/>
      <c r="Q197" s="239"/>
      <c r="R197" s="137"/>
      <c r="T197" s="138"/>
      <c r="U197" s="135"/>
      <c r="V197" s="135"/>
      <c r="W197" s="139">
        <f>SUM(W198:W200)</f>
        <v>0</v>
      </c>
      <c r="X197" s="135"/>
      <c r="Y197" s="139">
        <f>SUM(Y198:Y200)</f>
        <v>0</v>
      </c>
      <c r="Z197" s="135"/>
      <c r="AA197" s="140">
        <f>SUM(AA198:AA200)</f>
        <v>0</v>
      </c>
      <c r="AR197" s="141" t="s">
        <v>87</v>
      </c>
      <c r="AT197" s="142" t="s">
        <v>75</v>
      </c>
      <c r="AU197" s="142" t="s">
        <v>87</v>
      </c>
      <c r="AY197" s="141" t="s">
        <v>206</v>
      </c>
      <c r="BK197" s="143">
        <f>SUM(BK198:BK200)</f>
        <v>0</v>
      </c>
    </row>
    <row r="198" spans="2:65" s="1" customFormat="1" ht="25.5" customHeight="1" x14ac:dyDescent="0.3">
      <c r="B198" s="145"/>
      <c r="C198" s="146">
        <v>55</v>
      </c>
      <c r="D198" s="146" t="s">
        <v>207</v>
      </c>
      <c r="E198" s="147" t="s">
        <v>2294</v>
      </c>
      <c r="F198" s="233" t="s">
        <v>2295</v>
      </c>
      <c r="G198" s="233"/>
      <c r="H198" s="233"/>
      <c r="I198" s="233"/>
      <c r="J198" s="148" t="s">
        <v>210</v>
      </c>
      <c r="K198" s="149">
        <v>46.2</v>
      </c>
      <c r="L198" s="234"/>
      <c r="M198" s="234"/>
      <c r="N198" s="235"/>
      <c r="O198" s="235"/>
      <c r="P198" s="235"/>
      <c r="Q198" s="235"/>
      <c r="R198" s="150"/>
      <c r="T198" s="151" t="s">
        <v>5</v>
      </c>
      <c r="U198" s="41" t="s">
        <v>43</v>
      </c>
      <c r="V198" s="152">
        <v>0</v>
      </c>
      <c r="W198" s="152">
        <f>V198*K198</f>
        <v>0</v>
      </c>
      <c r="X198" s="152">
        <v>0</v>
      </c>
      <c r="Y198" s="152">
        <f>X198*K198</f>
        <v>0</v>
      </c>
      <c r="Z198" s="152">
        <v>0</v>
      </c>
      <c r="AA198" s="153">
        <f>Z198*K198</f>
        <v>0</v>
      </c>
      <c r="AR198" s="19" t="s">
        <v>235</v>
      </c>
      <c r="AT198" s="19" t="s">
        <v>207</v>
      </c>
      <c r="AU198" s="19" t="s">
        <v>91</v>
      </c>
      <c r="AY198" s="19" t="s">
        <v>206</v>
      </c>
      <c r="BE198" s="154">
        <f>IF(U198="základná",N198,0)</f>
        <v>0</v>
      </c>
      <c r="BF198" s="154">
        <f>IF(U198="znížená",N198,0)</f>
        <v>0</v>
      </c>
      <c r="BG198" s="154">
        <f>IF(U198="zákl. prenesená",N198,0)</f>
        <v>0</v>
      </c>
      <c r="BH198" s="154">
        <f>IF(U198="zníž. prenesená",N198,0)</f>
        <v>0</v>
      </c>
      <c r="BI198" s="154">
        <f>IF(U198="nulová",N198,0)</f>
        <v>0</v>
      </c>
      <c r="BJ198" s="19" t="s">
        <v>87</v>
      </c>
      <c r="BK198" s="155">
        <f>ROUND(L198*K198,3)</f>
        <v>0</v>
      </c>
      <c r="BL198" s="19" t="s">
        <v>235</v>
      </c>
      <c r="BM198" s="19" t="s">
        <v>308</v>
      </c>
    </row>
    <row r="199" spans="2:65" s="1" customFormat="1" ht="25.5" customHeight="1" x14ac:dyDescent="0.3">
      <c r="B199" s="145"/>
      <c r="C199" s="156">
        <v>56</v>
      </c>
      <c r="D199" s="156" t="s">
        <v>214</v>
      </c>
      <c r="E199" s="157" t="s">
        <v>2296</v>
      </c>
      <c r="F199" s="236" t="s">
        <v>2297</v>
      </c>
      <c r="G199" s="236"/>
      <c r="H199" s="236"/>
      <c r="I199" s="236"/>
      <c r="J199" s="158" t="s">
        <v>210</v>
      </c>
      <c r="K199" s="159">
        <v>47</v>
      </c>
      <c r="L199" s="237"/>
      <c r="M199" s="237"/>
      <c r="N199" s="238"/>
      <c r="O199" s="235"/>
      <c r="P199" s="235"/>
      <c r="Q199" s="235"/>
      <c r="R199" s="150"/>
      <c r="T199" s="151" t="s">
        <v>5</v>
      </c>
      <c r="U199" s="41" t="s">
        <v>43</v>
      </c>
      <c r="V199" s="152">
        <v>0</v>
      </c>
      <c r="W199" s="152">
        <f>V199*K199</f>
        <v>0</v>
      </c>
      <c r="X199" s="152">
        <v>0</v>
      </c>
      <c r="Y199" s="152">
        <f>X199*K199</f>
        <v>0</v>
      </c>
      <c r="Z199" s="152">
        <v>0</v>
      </c>
      <c r="AA199" s="153">
        <f>Z199*K199</f>
        <v>0</v>
      </c>
      <c r="AR199" s="19" t="s">
        <v>262</v>
      </c>
      <c r="AT199" s="19" t="s">
        <v>214</v>
      </c>
      <c r="AU199" s="19" t="s">
        <v>91</v>
      </c>
      <c r="AY199" s="19" t="s">
        <v>206</v>
      </c>
      <c r="BE199" s="154">
        <f>IF(U199="základná",N199,0)</f>
        <v>0</v>
      </c>
      <c r="BF199" s="154">
        <f>IF(U199="znížená",N199,0)</f>
        <v>0</v>
      </c>
      <c r="BG199" s="154">
        <f>IF(U199="zákl. prenesená",N199,0)</f>
        <v>0</v>
      </c>
      <c r="BH199" s="154">
        <f>IF(U199="zníž. prenesená",N199,0)</f>
        <v>0</v>
      </c>
      <c r="BI199" s="154">
        <f>IF(U199="nulová",N199,0)</f>
        <v>0</v>
      </c>
      <c r="BJ199" s="19" t="s">
        <v>87</v>
      </c>
      <c r="BK199" s="155">
        <f>ROUND(L199*K199,3)</f>
        <v>0</v>
      </c>
      <c r="BL199" s="19" t="s">
        <v>235</v>
      </c>
      <c r="BM199" s="19" t="s">
        <v>330</v>
      </c>
    </row>
    <row r="200" spans="2:65" s="1" customFormat="1" ht="25.5" customHeight="1" x14ac:dyDescent="0.3">
      <c r="B200" s="145"/>
      <c r="C200" s="146">
        <v>57</v>
      </c>
      <c r="D200" s="146" t="s">
        <v>207</v>
      </c>
      <c r="E200" s="147" t="s">
        <v>841</v>
      </c>
      <c r="F200" s="233" t="s">
        <v>842</v>
      </c>
      <c r="G200" s="233"/>
      <c r="H200" s="233"/>
      <c r="I200" s="233"/>
      <c r="J200" s="148" t="s">
        <v>329</v>
      </c>
      <c r="K200" s="149">
        <v>0.11700000000000001</v>
      </c>
      <c r="L200" s="234"/>
      <c r="M200" s="234"/>
      <c r="N200" s="235"/>
      <c r="O200" s="235"/>
      <c r="P200" s="235"/>
      <c r="Q200" s="235"/>
      <c r="R200" s="150"/>
      <c r="T200" s="151" t="s">
        <v>5</v>
      </c>
      <c r="U200" s="41" t="s">
        <v>43</v>
      </c>
      <c r="V200" s="152">
        <v>0</v>
      </c>
      <c r="W200" s="152">
        <f>V200*K200</f>
        <v>0</v>
      </c>
      <c r="X200" s="152">
        <v>0</v>
      </c>
      <c r="Y200" s="152">
        <f>X200*K200</f>
        <v>0</v>
      </c>
      <c r="Z200" s="152">
        <v>0</v>
      </c>
      <c r="AA200" s="153">
        <f>Z200*K200</f>
        <v>0</v>
      </c>
      <c r="AR200" s="19" t="s">
        <v>235</v>
      </c>
      <c r="AT200" s="19" t="s">
        <v>207</v>
      </c>
      <c r="AU200" s="19" t="s">
        <v>91</v>
      </c>
      <c r="AY200" s="19" t="s">
        <v>206</v>
      </c>
      <c r="BE200" s="154">
        <f>IF(U200="základná",N200,0)</f>
        <v>0</v>
      </c>
      <c r="BF200" s="154">
        <f>IF(U200="znížená",N200,0)</f>
        <v>0</v>
      </c>
      <c r="BG200" s="154">
        <f>IF(U200="zákl. prenesená",N200,0)</f>
        <v>0</v>
      </c>
      <c r="BH200" s="154">
        <f>IF(U200="zníž. prenesená",N200,0)</f>
        <v>0</v>
      </c>
      <c r="BI200" s="154">
        <f>IF(U200="nulová",N200,0)</f>
        <v>0</v>
      </c>
      <c r="BJ200" s="19" t="s">
        <v>87</v>
      </c>
      <c r="BK200" s="155">
        <f>ROUND(L200*K200,3)</f>
        <v>0</v>
      </c>
      <c r="BL200" s="19" t="s">
        <v>235</v>
      </c>
      <c r="BM200" s="19" t="s">
        <v>333</v>
      </c>
    </row>
    <row r="201" spans="2:65" s="10" customFormat="1" ht="29.85" customHeight="1" x14ac:dyDescent="0.3">
      <c r="B201" s="134"/>
      <c r="C201" s="135"/>
      <c r="D201" s="144" t="s">
        <v>189</v>
      </c>
      <c r="E201" s="144"/>
      <c r="F201" s="144"/>
      <c r="G201" s="144"/>
      <c r="H201" s="144"/>
      <c r="I201" s="144"/>
      <c r="J201" s="144"/>
      <c r="K201" s="144"/>
      <c r="L201" s="144"/>
      <c r="M201" s="144"/>
      <c r="N201" s="251"/>
      <c r="O201" s="252"/>
      <c r="P201" s="252"/>
      <c r="Q201" s="252"/>
      <c r="R201" s="137"/>
      <c r="T201" s="138"/>
      <c r="U201" s="135"/>
      <c r="V201" s="135"/>
      <c r="W201" s="139">
        <f>W202</f>
        <v>0</v>
      </c>
      <c r="X201" s="135"/>
      <c r="Y201" s="139">
        <f>Y202</f>
        <v>0</v>
      </c>
      <c r="Z201" s="135"/>
      <c r="AA201" s="140">
        <f>AA202</f>
        <v>0</v>
      </c>
      <c r="AR201" s="141" t="s">
        <v>87</v>
      </c>
      <c r="AT201" s="142" t="s">
        <v>75</v>
      </c>
      <c r="AU201" s="142" t="s">
        <v>83</v>
      </c>
      <c r="AY201" s="141" t="s">
        <v>206</v>
      </c>
      <c r="BK201" s="143">
        <f>BK202</f>
        <v>0</v>
      </c>
    </row>
    <row r="202" spans="2:65" s="10" customFormat="1" ht="14.85" customHeight="1" x14ac:dyDescent="0.3">
      <c r="B202" s="134"/>
      <c r="C202" s="135"/>
      <c r="D202" s="144" t="s">
        <v>718</v>
      </c>
      <c r="E202" s="144"/>
      <c r="F202" s="144"/>
      <c r="G202" s="144"/>
      <c r="H202" s="144"/>
      <c r="I202" s="144"/>
      <c r="J202" s="144"/>
      <c r="K202" s="144"/>
      <c r="L202" s="144"/>
      <c r="M202" s="144"/>
      <c r="N202" s="246"/>
      <c r="O202" s="247"/>
      <c r="P202" s="247"/>
      <c r="Q202" s="247"/>
      <c r="R202" s="137"/>
      <c r="T202" s="138"/>
      <c r="U202" s="135"/>
      <c r="V202" s="135"/>
      <c r="W202" s="139">
        <f>SUM(W203:W204)</f>
        <v>0</v>
      </c>
      <c r="X202" s="135"/>
      <c r="Y202" s="139">
        <f>SUM(Y203:Y204)</f>
        <v>0</v>
      </c>
      <c r="Z202" s="135"/>
      <c r="AA202" s="140">
        <f>SUM(AA203:AA204)</f>
        <v>0</v>
      </c>
      <c r="AR202" s="141" t="s">
        <v>87</v>
      </c>
      <c r="AT202" s="142" t="s">
        <v>75</v>
      </c>
      <c r="AU202" s="142" t="s">
        <v>87</v>
      </c>
      <c r="AY202" s="141" t="s">
        <v>206</v>
      </c>
      <c r="BK202" s="143">
        <f>SUM(BK203:BK204)</f>
        <v>0</v>
      </c>
    </row>
    <row r="203" spans="2:65" s="1" customFormat="1" ht="38.25" customHeight="1" x14ac:dyDescent="0.3">
      <c r="B203" s="145"/>
      <c r="C203" s="146">
        <v>58</v>
      </c>
      <c r="D203" s="146" t="s">
        <v>207</v>
      </c>
      <c r="E203" s="147" t="s">
        <v>2115</v>
      </c>
      <c r="F203" s="233" t="s">
        <v>2116</v>
      </c>
      <c r="G203" s="233"/>
      <c r="H203" s="233"/>
      <c r="I203" s="233"/>
      <c r="J203" s="148" t="s">
        <v>210</v>
      </c>
      <c r="K203" s="149">
        <v>46.2</v>
      </c>
      <c r="L203" s="234"/>
      <c r="M203" s="234"/>
      <c r="N203" s="235"/>
      <c r="O203" s="235"/>
      <c r="P203" s="235"/>
      <c r="Q203" s="235"/>
      <c r="R203" s="150"/>
      <c r="T203" s="151" t="s">
        <v>5</v>
      </c>
      <c r="U203" s="41" t="s">
        <v>43</v>
      </c>
      <c r="V203" s="152">
        <v>0</v>
      </c>
      <c r="W203" s="152">
        <f>V203*K203</f>
        <v>0</v>
      </c>
      <c r="X203" s="152">
        <v>0</v>
      </c>
      <c r="Y203" s="152">
        <f>X203*K203</f>
        <v>0</v>
      </c>
      <c r="Z203" s="152">
        <v>0</v>
      </c>
      <c r="AA203" s="153">
        <f>Z203*K203</f>
        <v>0</v>
      </c>
      <c r="AR203" s="19" t="s">
        <v>235</v>
      </c>
      <c r="AT203" s="19" t="s">
        <v>207</v>
      </c>
      <c r="AU203" s="19" t="s">
        <v>91</v>
      </c>
      <c r="AY203" s="19" t="s">
        <v>206</v>
      </c>
      <c r="BE203" s="154">
        <f>IF(U203="základná",N203,0)</f>
        <v>0</v>
      </c>
      <c r="BF203" s="154">
        <f>IF(U203="znížená",N203,0)</f>
        <v>0</v>
      </c>
      <c r="BG203" s="154">
        <f>IF(U203="zákl. prenesená",N203,0)</f>
        <v>0</v>
      </c>
      <c r="BH203" s="154">
        <f>IF(U203="zníž. prenesená",N203,0)</f>
        <v>0</v>
      </c>
      <c r="BI203" s="154">
        <f>IF(U203="nulová",N203,0)</f>
        <v>0</v>
      </c>
      <c r="BJ203" s="19" t="s">
        <v>87</v>
      </c>
      <c r="BK203" s="155">
        <f>ROUND(L203*K203,3)</f>
        <v>0</v>
      </c>
      <c r="BL203" s="19" t="s">
        <v>235</v>
      </c>
      <c r="BM203" s="19" t="s">
        <v>337</v>
      </c>
    </row>
    <row r="204" spans="2:65" s="1" customFormat="1" ht="25.5" customHeight="1" x14ac:dyDescent="0.3">
      <c r="B204" s="145"/>
      <c r="C204" s="146">
        <v>59</v>
      </c>
      <c r="D204" s="146" t="s">
        <v>207</v>
      </c>
      <c r="E204" s="147" t="s">
        <v>2298</v>
      </c>
      <c r="F204" s="233" t="s">
        <v>2299</v>
      </c>
      <c r="G204" s="233"/>
      <c r="H204" s="233"/>
      <c r="I204" s="233"/>
      <c r="J204" s="148" t="s">
        <v>329</v>
      </c>
      <c r="K204" s="149">
        <v>0.501</v>
      </c>
      <c r="L204" s="234"/>
      <c r="M204" s="234"/>
      <c r="N204" s="235"/>
      <c r="O204" s="235"/>
      <c r="P204" s="235"/>
      <c r="Q204" s="235"/>
      <c r="R204" s="150"/>
      <c r="T204" s="151" t="s">
        <v>5</v>
      </c>
      <c r="U204" s="41" t="s">
        <v>43</v>
      </c>
      <c r="V204" s="152">
        <v>0</v>
      </c>
      <c r="W204" s="152">
        <f>V204*K204</f>
        <v>0</v>
      </c>
      <c r="X204" s="152">
        <v>0</v>
      </c>
      <c r="Y204" s="152">
        <f>X204*K204</f>
        <v>0</v>
      </c>
      <c r="Z204" s="152">
        <v>0</v>
      </c>
      <c r="AA204" s="153">
        <f>Z204*K204</f>
        <v>0</v>
      </c>
      <c r="AR204" s="19" t="s">
        <v>235</v>
      </c>
      <c r="AT204" s="19" t="s">
        <v>207</v>
      </c>
      <c r="AU204" s="19" t="s">
        <v>91</v>
      </c>
      <c r="AY204" s="19" t="s">
        <v>206</v>
      </c>
      <c r="BE204" s="154">
        <f>IF(U204="základná",N204,0)</f>
        <v>0</v>
      </c>
      <c r="BF204" s="154">
        <f>IF(U204="znížená",N204,0)</f>
        <v>0</v>
      </c>
      <c r="BG204" s="154">
        <f>IF(U204="zákl. prenesená",N204,0)</f>
        <v>0</v>
      </c>
      <c r="BH204" s="154">
        <f>IF(U204="zníž. prenesená",N204,0)</f>
        <v>0</v>
      </c>
      <c r="BI204" s="154">
        <f>IF(U204="nulová",N204,0)</f>
        <v>0</v>
      </c>
      <c r="BJ204" s="19" t="s">
        <v>87</v>
      </c>
      <c r="BK204" s="155">
        <f>ROUND(L204*K204,3)</f>
        <v>0</v>
      </c>
      <c r="BL204" s="19" t="s">
        <v>235</v>
      </c>
      <c r="BM204" s="19" t="s">
        <v>340</v>
      </c>
    </row>
    <row r="205" spans="2:65" s="10" customFormat="1" ht="29.85" customHeight="1" x14ac:dyDescent="0.3">
      <c r="B205" s="134"/>
      <c r="C205" s="135"/>
      <c r="D205" s="144" t="s">
        <v>720</v>
      </c>
      <c r="E205" s="144"/>
      <c r="F205" s="144"/>
      <c r="G205" s="144"/>
      <c r="H205" s="144"/>
      <c r="I205" s="144"/>
      <c r="J205" s="144"/>
      <c r="K205" s="144"/>
      <c r="L205" s="144"/>
      <c r="M205" s="144"/>
      <c r="N205" s="251"/>
      <c r="O205" s="252"/>
      <c r="P205" s="252"/>
      <c r="Q205" s="252"/>
      <c r="R205" s="137"/>
      <c r="T205" s="138"/>
      <c r="U205" s="135"/>
      <c r="V205" s="135"/>
      <c r="W205" s="139">
        <f>W206</f>
        <v>0</v>
      </c>
      <c r="X205" s="135"/>
      <c r="Y205" s="139">
        <f>Y206</f>
        <v>0</v>
      </c>
      <c r="Z205" s="135"/>
      <c r="AA205" s="140">
        <f>AA206</f>
        <v>0</v>
      </c>
      <c r="AR205" s="141" t="s">
        <v>87</v>
      </c>
      <c r="AT205" s="142" t="s">
        <v>75</v>
      </c>
      <c r="AU205" s="142" t="s">
        <v>83</v>
      </c>
      <c r="AY205" s="141" t="s">
        <v>206</v>
      </c>
      <c r="BK205" s="143">
        <f>BK206</f>
        <v>0</v>
      </c>
    </row>
    <row r="206" spans="2:65" s="10" customFormat="1" ht="14.85" customHeight="1" x14ac:dyDescent="0.3">
      <c r="B206" s="134"/>
      <c r="C206" s="135"/>
      <c r="D206" s="144" t="s">
        <v>721</v>
      </c>
      <c r="E206" s="144"/>
      <c r="F206" s="144"/>
      <c r="G206" s="144"/>
      <c r="H206" s="144"/>
      <c r="I206" s="144"/>
      <c r="J206" s="144"/>
      <c r="K206" s="144"/>
      <c r="L206" s="144"/>
      <c r="M206" s="144"/>
      <c r="N206" s="246"/>
      <c r="O206" s="247"/>
      <c r="P206" s="247"/>
      <c r="Q206" s="247"/>
      <c r="R206" s="137"/>
      <c r="T206" s="138"/>
      <c r="U206" s="135"/>
      <c r="V206" s="135"/>
      <c r="W206" s="139">
        <f>SUM(W207:W214)</f>
        <v>0</v>
      </c>
      <c r="X206" s="135"/>
      <c r="Y206" s="139">
        <f>SUM(Y207:Y214)</f>
        <v>0</v>
      </c>
      <c r="Z206" s="135"/>
      <c r="AA206" s="140">
        <f>SUM(AA207:AA214)</f>
        <v>0</v>
      </c>
      <c r="AR206" s="141" t="s">
        <v>87</v>
      </c>
      <c r="AT206" s="142" t="s">
        <v>75</v>
      </c>
      <c r="AU206" s="142" t="s">
        <v>87</v>
      </c>
      <c r="AY206" s="141" t="s">
        <v>206</v>
      </c>
      <c r="BK206" s="143">
        <f>SUM(BK207:BK214)</f>
        <v>0</v>
      </c>
    </row>
    <row r="207" spans="2:65" s="1" customFormat="1" ht="38.25" customHeight="1" x14ac:dyDescent="0.3">
      <c r="B207" s="145"/>
      <c r="C207" s="146">
        <v>60</v>
      </c>
      <c r="D207" s="146" t="s">
        <v>207</v>
      </c>
      <c r="E207" s="147" t="s">
        <v>2186</v>
      </c>
      <c r="F207" s="233" t="s">
        <v>2187</v>
      </c>
      <c r="G207" s="233"/>
      <c r="H207" s="233"/>
      <c r="I207" s="233"/>
      <c r="J207" s="148" t="s">
        <v>210</v>
      </c>
      <c r="K207" s="149">
        <v>46.2</v>
      </c>
      <c r="L207" s="234"/>
      <c r="M207" s="234"/>
      <c r="N207" s="235"/>
      <c r="O207" s="235"/>
      <c r="P207" s="235"/>
      <c r="Q207" s="235"/>
      <c r="R207" s="150"/>
      <c r="T207" s="151" t="s">
        <v>5</v>
      </c>
      <c r="U207" s="41" t="s">
        <v>43</v>
      </c>
      <c r="V207" s="152">
        <v>0</v>
      </c>
      <c r="W207" s="152">
        <f t="shared" ref="W207:W214" si="27">V207*K207</f>
        <v>0</v>
      </c>
      <c r="X207" s="152">
        <v>0</v>
      </c>
      <c r="Y207" s="152">
        <f t="shared" ref="Y207:Y214" si="28">X207*K207</f>
        <v>0</v>
      </c>
      <c r="Z207" s="152">
        <v>0</v>
      </c>
      <c r="AA207" s="153">
        <f t="shared" ref="AA207:AA214" si="29">Z207*K207</f>
        <v>0</v>
      </c>
      <c r="AR207" s="19" t="s">
        <v>235</v>
      </c>
      <c r="AT207" s="19" t="s">
        <v>207</v>
      </c>
      <c r="AU207" s="19" t="s">
        <v>91</v>
      </c>
      <c r="AY207" s="19" t="s">
        <v>206</v>
      </c>
      <c r="BE207" s="154">
        <f t="shared" ref="BE207:BE214" si="30">IF(U207="základná",N207,0)</f>
        <v>0</v>
      </c>
      <c r="BF207" s="154">
        <f t="shared" ref="BF207:BF214" si="31">IF(U207="znížená",N207,0)</f>
        <v>0</v>
      </c>
      <c r="BG207" s="154">
        <f t="shared" ref="BG207:BG214" si="32">IF(U207="zákl. prenesená",N207,0)</f>
        <v>0</v>
      </c>
      <c r="BH207" s="154">
        <f t="shared" ref="BH207:BH214" si="33">IF(U207="zníž. prenesená",N207,0)</f>
        <v>0</v>
      </c>
      <c r="BI207" s="154">
        <f t="shared" ref="BI207:BI214" si="34">IF(U207="nulová",N207,0)</f>
        <v>0</v>
      </c>
      <c r="BJ207" s="19" t="s">
        <v>87</v>
      </c>
      <c r="BK207" s="155">
        <f t="shared" ref="BK207:BK214" si="35">ROUND(L207*K207,3)</f>
        <v>0</v>
      </c>
      <c r="BL207" s="19" t="s">
        <v>235</v>
      </c>
      <c r="BM207" s="19" t="s">
        <v>344</v>
      </c>
    </row>
    <row r="208" spans="2:65" s="1" customFormat="1" ht="25.5" customHeight="1" x14ac:dyDescent="0.3">
      <c r="B208" s="145"/>
      <c r="C208" s="156">
        <v>61</v>
      </c>
      <c r="D208" s="156" t="s">
        <v>214</v>
      </c>
      <c r="E208" s="157" t="s">
        <v>2188</v>
      </c>
      <c r="F208" s="236" t="s">
        <v>2189</v>
      </c>
      <c r="G208" s="236"/>
      <c r="H208" s="236"/>
      <c r="I208" s="236"/>
      <c r="J208" s="158" t="s">
        <v>210</v>
      </c>
      <c r="K208" s="159">
        <v>47</v>
      </c>
      <c r="L208" s="237"/>
      <c r="M208" s="237"/>
      <c r="N208" s="238"/>
      <c r="O208" s="235"/>
      <c r="P208" s="235"/>
      <c r="Q208" s="235"/>
      <c r="R208" s="150"/>
      <c r="T208" s="151" t="s">
        <v>5</v>
      </c>
      <c r="U208" s="41" t="s">
        <v>43</v>
      </c>
      <c r="V208" s="152">
        <v>0</v>
      </c>
      <c r="W208" s="152">
        <f t="shared" si="27"/>
        <v>0</v>
      </c>
      <c r="X208" s="152">
        <v>0</v>
      </c>
      <c r="Y208" s="152">
        <f t="shared" si="28"/>
        <v>0</v>
      </c>
      <c r="Z208" s="152">
        <v>0</v>
      </c>
      <c r="AA208" s="153">
        <f t="shared" si="29"/>
        <v>0</v>
      </c>
      <c r="AR208" s="19" t="s">
        <v>262</v>
      </c>
      <c r="AT208" s="19" t="s">
        <v>214</v>
      </c>
      <c r="AU208" s="19" t="s">
        <v>91</v>
      </c>
      <c r="AY208" s="19" t="s">
        <v>206</v>
      </c>
      <c r="BE208" s="154">
        <f t="shared" si="30"/>
        <v>0</v>
      </c>
      <c r="BF208" s="154">
        <f t="shared" si="31"/>
        <v>0</v>
      </c>
      <c r="BG208" s="154">
        <f t="shared" si="32"/>
        <v>0</v>
      </c>
      <c r="BH208" s="154">
        <f t="shared" si="33"/>
        <v>0</v>
      </c>
      <c r="BI208" s="154">
        <f t="shared" si="34"/>
        <v>0</v>
      </c>
      <c r="BJ208" s="19" t="s">
        <v>87</v>
      </c>
      <c r="BK208" s="155">
        <f t="shared" si="35"/>
        <v>0</v>
      </c>
      <c r="BL208" s="19" t="s">
        <v>235</v>
      </c>
      <c r="BM208" s="19" t="s">
        <v>347</v>
      </c>
    </row>
    <row r="209" spans="2:65" s="1" customFormat="1" ht="25.5" customHeight="1" x14ac:dyDescent="0.3">
      <c r="B209" s="145"/>
      <c r="C209" s="146">
        <v>62</v>
      </c>
      <c r="D209" s="146" t="s">
        <v>207</v>
      </c>
      <c r="E209" s="147" t="s">
        <v>2175</v>
      </c>
      <c r="F209" s="233" t="s">
        <v>2176</v>
      </c>
      <c r="G209" s="233"/>
      <c r="H209" s="233"/>
      <c r="I209" s="233"/>
      <c r="J209" s="148" t="s">
        <v>217</v>
      </c>
      <c r="K209" s="149">
        <v>39.5</v>
      </c>
      <c r="L209" s="234"/>
      <c r="M209" s="234"/>
      <c r="N209" s="235"/>
      <c r="O209" s="235"/>
      <c r="P209" s="235"/>
      <c r="Q209" s="235"/>
      <c r="R209" s="150"/>
      <c r="T209" s="151" t="s">
        <v>5</v>
      </c>
      <c r="U209" s="41" t="s">
        <v>43</v>
      </c>
      <c r="V209" s="152">
        <v>0</v>
      </c>
      <c r="W209" s="152">
        <f t="shared" si="27"/>
        <v>0</v>
      </c>
      <c r="X209" s="152">
        <v>0</v>
      </c>
      <c r="Y209" s="152">
        <f t="shared" si="28"/>
        <v>0</v>
      </c>
      <c r="Z209" s="152">
        <v>0</v>
      </c>
      <c r="AA209" s="153">
        <f t="shared" si="29"/>
        <v>0</v>
      </c>
      <c r="AR209" s="19" t="s">
        <v>235</v>
      </c>
      <c r="AT209" s="19" t="s">
        <v>207</v>
      </c>
      <c r="AU209" s="19" t="s">
        <v>91</v>
      </c>
      <c r="AY209" s="19" t="s">
        <v>206</v>
      </c>
      <c r="BE209" s="154">
        <f t="shared" si="30"/>
        <v>0</v>
      </c>
      <c r="BF209" s="154">
        <f t="shared" si="31"/>
        <v>0</v>
      </c>
      <c r="BG209" s="154">
        <f t="shared" si="32"/>
        <v>0</v>
      </c>
      <c r="BH209" s="154">
        <f t="shared" si="33"/>
        <v>0</v>
      </c>
      <c r="BI209" s="154">
        <f t="shared" si="34"/>
        <v>0</v>
      </c>
      <c r="BJ209" s="19" t="s">
        <v>87</v>
      </c>
      <c r="BK209" s="155">
        <f t="shared" si="35"/>
        <v>0</v>
      </c>
      <c r="BL209" s="19" t="s">
        <v>235</v>
      </c>
      <c r="BM209" s="19" t="s">
        <v>351</v>
      </c>
    </row>
    <row r="210" spans="2:65" s="1" customFormat="1" ht="16.5" customHeight="1" x14ac:dyDescent="0.3">
      <c r="B210" s="145"/>
      <c r="C210" s="156">
        <v>63</v>
      </c>
      <c r="D210" s="156" t="s">
        <v>214</v>
      </c>
      <c r="E210" s="157" t="s">
        <v>2177</v>
      </c>
      <c r="F210" s="236" t="s">
        <v>2178</v>
      </c>
      <c r="G210" s="236"/>
      <c r="H210" s="236"/>
      <c r="I210" s="236"/>
      <c r="J210" s="158" t="s">
        <v>372</v>
      </c>
      <c r="K210" s="159">
        <v>66</v>
      </c>
      <c r="L210" s="237"/>
      <c r="M210" s="237"/>
      <c r="N210" s="238"/>
      <c r="O210" s="235"/>
      <c r="P210" s="235"/>
      <c r="Q210" s="235"/>
      <c r="R210" s="150"/>
      <c r="T210" s="151" t="s">
        <v>5</v>
      </c>
      <c r="U210" s="41" t="s">
        <v>43</v>
      </c>
      <c r="V210" s="152">
        <v>0</v>
      </c>
      <c r="W210" s="152">
        <f t="shared" si="27"/>
        <v>0</v>
      </c>
      <c r="X210" s="152">
        <v>0</v>
      </c>
      <c r="Y210" s="152">
        <f t="shared" si="28"/>
        <v>0</v>
      </c>
      <c r="Z210" s="152">
        <v>0</v>
      </c>
      <c r="AA210" s="153">
        <f t="shared" si="29"/>
        <v>0</v>
      </c>
      <c r="AR210" s="19" t="s">
        <v>262</v>
      </c>
      <c r="AT210" s="19" t="s">
        <v>214</v>
      </c>
      <c r="AU210" s="19" t="s">
        <v>91</v>
      </c>
      <c r="AY210" s="19" t="s">
        <v>206</v>
      </c>
      <c r="BE210" s="154">
        <f t="shared" si="30"/>
        <v>0</v>
      </c>
      <c r="BF210" s="154">
        <f t="shared" si="31"/>
        <v>0</v>
      </c>
      <c r="BG210" s="154">
        <f t="shared" si="32"/>
        <v>0</v>
      </c>
      <c r="BH210" s="154">
        <f t="shared" si="33"/>
        <v>0</v>
      </c>
      <c r="BI210" s="154">
        <f t="shared" si="34"/>
        <v>0</v>
      </c>
      <c r="BJ210" s="19" t="s">
        <v>87</v>
      </c>
      <c r="BK210" s="155">
        <f t="shared" si="35"/>
        <v>0</v>
      </c>
      <c r="BL210" s="19" t="s">
        <v>235</v>
      </c>
      <c r="BM210" s="19" t="s">
        <v>354</v>
      </c>
    </row>
    <row r="211" spans="2:65" s="1" customFormat="1" ht="51" customHeight="1" x14ac:dyDescent="0.3">
      <c r="B211" s="145"/>
      <c r="C211" s="156">
        <v>64</v>
      </c>
      <c r="D211" s="156" t="s">
        <v>214</v>
      </c>
      <c r="E211" s="157" t="s">
        <v>948</v>
      </c>
      <c r="F211" s="236" t="s">
        <v>949</v>
      </c>
      <c r="G211" s="236"/>
      <c r="H211" s="236"/>
      <c r="I211" s="236"/>
      <c r="J211" s="158" t="s">
        <v>950</v>
      </c>
      <c r="K211" s="159">
        <v>320.90499999999997</v>
      </c>
      <c r="L211" s="237"/>
      <c r="M211" s="237"/>
      <c r="N211" s="238"/>
      <c r="O211" s="235"/>
      <c r="P211" s="235"/>
      <c r="Q211" s="235"/>
      <c r="R211" s="150"/>
      <c r="T211" s="151" t="s">
        <v>5</v>
      </c>
      <c r="U211" s="41" t="s">
        <v>43</v>
      </c>
      <c r="V211" s="152">
        <v>0</v>
      </c>
      <c r="W211" s="152">
        <f t="shared" si="27"/>
        <v>0</v>
      </c>
      <c r="X211" s="152">
        <v>0</v>
      </c>
      <c r="Y211" s="152">
        <f t="shared" si="28"/>
        <v>0</v>
      </c>
      <c r="Z211" s="152">
        <v>0</v>
      </c>
      <c r="AA211" s="153">
        <f t="shared" si="29"/>
        <v>0</v>
      </c>
      <c r="AR211" s="19" t="s">
        <v>262</v>
      </c>
      <c r="AT211" s="19" t="s">
        <v>214</v>
      </c>
      <c r="AU211" s="19" t="s">
        <v>91</v>
      </c>
      <c r="AY211" s="19" t="s">
        <v>206</v>
      </c>
      <c r="BE211" s="154">
        <f t="shared" si="30"/>
        <v>0</v>
      </c>
      <c r="BF211" s="154">
        <f t="shared" si="31"/>
        <v>0</v>
      </c>
      <c r="BG211" s="154">
        <f t="shared" si="32"/>
        <v>0</v>
      </c>
      <c r="BH211" s="154">
        <f t="shared" si="33"/>
        <v>0</v>
      </c>
      <c r="BI211" s="154">
        <f t="shared" si="34"/>
        <v>0</v>
      </c>
      <c r="BJ211" s="19" t="s">
        <v>87</v>
      </c>
      <c r="BK211" s="155">
        <f t="shared" si="35"/>
        <v>0</v>
      </c>
      <c r="BL211" s="19" t="s">
        <v>235</v>
      </c>
      <c r="BM211" s="19" t="s">
        <v>358</v>
      </c>
    </row>
    <row r="212" spans="2:65" s="1" customFormat="1" ht="25.5" customHeight="1" x14ac:dyDescent="0.3">
      <c r="B212" s="145"/>
      <c r="C212" s="146">
        <v>65</v>
      </c>
      <c r="D212" s="146" t="s">
        <v>207</v>
      </c>
      <c r="E212" s="147" t="s">
        <v>953</v>
      </c>
      <c r="F212" s="233" t="s">
        <v>954</v>
      </c>
      <c r="G212" s="233"/>
      <c r="H212" s="233"/>
      <c r="I212" s="233"/>
      <c r="J212" s="148" t="s">
        <v>210</v>
      </c>
      <c r="K212" s="149">
        <v>85.7</v>
      </c>
      <c r="L212" s="234"/>
      <c r="M212" s="234"/>
      <c r="N212" s="235"/>
      <c r="O212" s="235"/>
      <c r="P212" s="235"/>
      <c r="Q212" s="235"/>
      <c r="R212" s="150"/>
      <c r="T212" s="151" t="s">
        <v>5</v>
      </c>
      <c r="U212" s="41" t="s">
        <v>43</v>
      </c>
      <c r="V212" s="152">
        <v>0</v>
      </c>
      <c r="W212" s="152">
        <f t="shared" si="27"/>
        <v>0</v>
      </c>
      <c r="X212" s="152">
        <v>0</v>
      </c>
      <c r="Y212" s="152">
        <f t="shared" si="28"/>
        <v>0</v>
      </c>
      <c r="Z212" s="152">
        <v>0</v>
      </c>
      <c r="AA212" s="153">
        <f t="shared" si="29"/>
        <v>0</v>
      </c>
      <c r="AR212" s="19" t="s">
        <v>235</v>
      </c>
      <c r="AT212" s="19" t="s">
        <v>207</v>
      </c>
      <c r="AU212" s="19" t="s">
        <v>91</v>
      </c>
      <c r="AY212" s="19" t="s">
        <v>206</v>
      </c>
      <c r="BE212" s="154">
        <f t="shared" si="30"/>
        <v>0</v>
      </c>
      <c r="BF212" s="154">
        <f t="shared" si="31"/>
        <v>0</v>
      </c>
      <c r="BG212" s="154">
        <f t="shared" si="32"/>
        <v>0</v>
      </c>
      <c r="BH212" s="154">
        <f t="shared" si="33"/>
        <v>0</v>
      </c>
      <c r="BI212" s="154">
        <f t="shared" si="34"/>
        <v>0</v>
      </c>
      <c r="BJ212" s="19" t="s">
        <v>87</v>
      </c>
      <c r="BK212" s="155">
        <f t="shared" si="35"/>
        <v>0</v>
      </c>
      <c r="BL212" s="19" t="s">
        <v>235</v>
      </c>
      <c r="BM212" s="19" t="s">
        <v>545</v>
      </c>
    </row>
    <row r="213" spans="2:65" s="1" customFormat="1" ht="16.5" customHeight="1" x14ac:dyDescent="0.3">
      <c r="B213" s="145"/>
      <c r="C213" s="156">
        <v>66</v>
      </c>
      <c r="D213" s="156" t="s">
        <v>214</v>
      </c>
      <c r="E213" s="157" t="s">
        <v>956</v>
      </c>
      <c r="F213" s="236" t="s">
        <v>957</v>
      </c>
      <c r="G213" s="236"/>
      <c r="H213" s="236"/>
      <c r="I213" s="236"/>
      <c r="J213" s="158" t="s">
        <v>950</v>
      </c>
      <c r="K213" s="159">
        <v>34.28</v>
      </c>
      <c r="L213" s="237"/>
      <c r="M213" s="237"/>
      <c r="N213" s="238"/>
      <c r="O213" s="235"/>
      <c r="P213" s="235"/>
      <c r="Q213" s="235"/>
      <c r="R213" s="150"/>
      <c r="T213" s="151" t="s">
        <v>5</v>
      </c>
      <c r="U213" s="41" t="s">
        <v>43</v>
      </c>
      <c r="V213" s="152">
        <v>0</v>
      </c>
      <c r="W213" s="152">
        <f t="shared" si="27"/>
        <v>0</v>
      </c>
      <c r="X213" s="152">
        <v>0</v>
      </c>
      <c r="Y213" s="152">
        <f t="shared" si="28"/>
        <v>0</v>
      </c>
      <c r="Z213" s="152">
        <v>0</v>
      </c>
      <c r="AA213" s="153">
        <f t="shared" si="29"/>
        <v>0</v>
      </c>
      <c r="AR213" s="19" t="s">
        <v>262</v>
      </c>
      <c r="AT213" s="19" t="s">
        <v>214</v>
      </c>
      <c r="AU213" s="19" t="s">
        <v>91</v>
      </c>
      <c r="AY213" s="19" t="s">
        <v>206</v>
      </c>
      <c r="BE213" s="154">
        <f t="shared" si="30"/>
        <v>0</v>
      </c>
      <c r="BF213" s="154">
        <f t="shared" si="31"/>
        <v>0</v>
      </c>
      <c r="BG213" s="154">
        <f t="shared" si="32"/>
        <v>0</v>
      </c>
      <c r="BH213" s="154">
        <f t="shared" si="33"/>
        <v>0</v>
      </c>
      <c r="BI213" s="154">
        <f t="shared" si="34"/>
        <v>0</v>
      </c>
      <c r="BJ213" s="19" t="s">
        <v>87</v>
      </c>
      <c r="BK213" s="155">
        <f t="shared" si="35"/>
        <v>0</v>
      </c>
      <c r="BL213" s="19" t="s">
        <v>235</v>
      </c>
      <c r="BM213" s="19" t="s">
        <v>548</v>
      </c>
    </row>
    <row r="214" spans="2:65" s="1" customFormat="1" ht="25.5" customHeight="1" x14ac:dyDescent="0.3">
      <c r="B214" s="145"/>
      <c r="C214" s="146">
        <v>67</v>
      </c>
      <c r="D214" s="146" t="s">
        <v>207</v>
      </c>
      <c r="E214" s="147" t="s">
        <v>960</v>
      </c>
      <c r="F214" s="233" t="s">
        <v>961</v>
      </c>
      <c r="G214" s="233"/>
      <c r="H214" s="233"/>
      <c r="I214" s="233"/>
      <c r="J214" s="148" t="s">
        <v>329</v>
      </c>
      <c r="K214" s="149">
        <v>2.5739999999999998</v>
      </c>
      <c r="L214" s="234"/>
      <c r="M214" s="234"/>
      <c r="N214" s="235"/>
      <c r="O214" s="235"/>
      <c r="P214" s="235"/>
      <c r="Q214" s="235"/>
      <c r="R214" s="150"/>
      <c r="T214" s="151" t="s">
        <v>5</v>
      </c>
      <c r="U214" s="41" t="s">
        <v>43</v>
      </c>
      <c r="V214" s="152">
        <v>0</v>
      </c>
      <c r="W214" s="152">
        <f t="shared" si="27"/>
        <v>0</v>
      </c>
      <c r="X214" s="152">
        <v>0</v>
      </c>
      <c r="Y214" s="152">
        <f t="shared" si="28"/>
        <v>0</v>
      </c>
      <c r="Z214" s="152">
        <v>0</v>
      </c>
      <c r="AA214" s="153">
        <f t="shared" si="29"/>
        <v>0</v>
      </c>
      <c r="AR214" s="19" t="s">
        <v>235</v>
      </c>
      <c r="AT214" s="19" t="s">
        <v>207</v>
      </c>
      <c r="AU214" s="19" t="s">
        <v>91</v>
      </c>
      <c r="AY214" s="19" t="s">
        <v>206</v>
      </c>
      <c r="BE214" s="154">
        <f t="shared" si="30"/>
        <v>0</v>
      </c>
      <c r="BF214" s="154">
        <f t="shared" si="31"/>
        <v>0</v>
      </c>
      <c r="BG214" s="154">
        <f t="shared" si="32"/>
        <v>0</v>
      </c>
      <c r="BH214" s="154">
        <f t="shared" si="33"/>
        <v>0</v>
      </c>
      <c r="BI214" s="154">
        <f t="shared" si="34"/>
        <v>0</v>
      </c>
      <c r="BJ214" s="19" t="s">
        <v>87</v>
      </c>
      <c r="BK214" s="155">
        <f t="shared" si="35"/>
        <v>0</v>
      </c>
      <c r="BL214" s="19" t="s">
        <v>235</v>
      </c>
      <c r="BM214" s="19" t="s">
        <v>373</v>
      </c>
    </row>
    <row r="215" spans="2:65" s="10" customFormat="1" ht="29.85" customHeight="1" x14ac:dyDescent="0.3">
      <c r="B215" s="134"/>
      <c r="C215" s="135"/>
      <c r="D215" s="144" t="s">
        <v>467</v>
      </c>
      <c r="E215" s="144"/>
      <c r="F215" s="144"/>
      <c r="G215" s="144"/>
      <c r="H215" s="144"/>
      <c r="I215" s="144"/>
      <c r="J215" s="144"/>
      <c r="K215" s="144"/>
      <c r="L215" s="144"/>
      <c r="M215" s="144"/>
      <c r="N215" s="251"/>
      <c r="O215" s="252"/>
      <c r="P215" s="252"/>
      <c r="Q215" s="252"/>
      <c r="R215" s="137"/>
      <c r="T215" s="138"/>
      <c r="U215" s="135"/>
      <c r="V215" s="135"/>
      <c r="W215" s="139">
        <f>W216</f>
        <v>0</v>
      </c>
      <c r="X215" s="135"/>
      <c r="Y215" s="139">
        <f>Y216</f>
        <v>0</v>
      </c>
      <c r="Z215" s="135"/>
      <c r="AA215" s="140">
        <f>AA216</f>
        <v>0</v>
      </c>
      <c r="AR215" s="141" t="s">
        <v>87</v>
      </c>
      <c r="AT215" s="142" t="s">
        <v>75</v>
      </c>
      <c r="AU215" s="142" t="s">
        <v>83</v>
      </c>
      <c r="AY215" s="141" t="s">
        <v>206</v>
      </c>
      <c r="BK215" s="143">
        <f>BK216</f>
        <v>0</v>
      </c>
    </row>
    <row r="216" spans="2:65" s="10" customFormat="1" ht="14.85" customHeight="1" x14ac:dyDescent="0.3">
      <c r="B216" s="134"/>
      <c r="C216" s="135"/>
      <c r="D216" s="144" t="s">
        <v>468</v>
      </c>
      <c r="E216" s="144"/>
      <c r="F216" s="144"/>
      <c r="G216" s="144"/>
      <c r="H216" s="144"/>
      <c r="I216" s="144"/>
      <c r="J216" s="144"/>
      <c r="K216" s="144"/>
      <c r="L216" s="144"/>
      <c r="M216" s="144"/>
      <c r="N216" s="246"/>
      <c r="O216" s="247"/>
      <c r="P216" s="247"/>
      <c r="Q216" s="247"/>
      <c r="R216" s="137"/>
      <c r="T216" s="138"/>
      <c r="U216" s="135"/>
      <c r="V216" s="135"/>
      <c r="W216" s="139">
        <f>W217</f>
        <v>0</v>
      </c>
      <c r="X216" s="135"/>
      <c r="Y216" s="139">
        <f>Y217</f>
        <v>0</v>
      </c>
      <c r="Z216" s="135"/>
      <c r="AA216" s="140">
        <f>AA217</f>
        <v>0</v>
      </c>
      <c r="AR216" s="141" t="s">
        <v>87</v>
      </c>
      <c r="AT216" s="142" t="s">
        <v>75</v>
      </c>
      <c r="AU216" s="142" t="s">
        <v>87</v>
      </c>
      <c r="AY216" s="141" t="s">
        <v>206</v>
      </c>
      <c r="BK216" s="143">
        <f>BK217</f>
        <v>0</v>
      </c>
    </row>
    <row r="217" spans="2:65" s="1" customFormat="1" ht="51" customHeight="1" x14ac:dyDescent="0.3">
      <c r="B217" s="145"/>
      <c r="C217" s="146">
        <v>68</v>
      </c>
      <c r="D217" s="146" t="s">
        <v>207</v>
      </c>
      <c r="E217" s="147" t="s">
        <v>2234</v>
      </c>
      <c r="F217" s="233" t="s">
        <v>2235</v>
      </c>
      <c r="G217" s="233"/>
      <c r="H217" s="233"/>
      <c r="I217" s="233"/>
      <c r="J217" s="148" t="s">
        <v>210</v>
      </c>
      <c r="K217" s="149">
        <v>52.094999999999999</v>
      </c>
      <c r="L217" s="234"/>
      <c r="M217" s="234"/>
      <c r="N217" s="235"/>
      <c r="O217" s="235"/>
      <c r="P217" s="235"/>
      <c r="Q217" s="235"/>
      <c r="R217" s="150"/>
      <c r="T217" s="151" t="s">
        <v>5</v>
      </c>
      <c r="U217" s="160" t="s">
        <v>43</v>
      </c>
      <c r="V217" s="161">
        <v>0</v>
      </c>
      <c r="W217" s="161">
        <f>V217*K217</f>
        <v>0</v>
      </c>
      <c r="X217" s="161">
        <v>0</v>
      </c>
      <c r="Y217" s="161">
        <f>X217*K217</f>
        <v>0</v>
      </c>
      <c r="Z217" s="161">
        <v>0</v>
      </c>
      <c r="AA217" s="162">
        <f>Z217*K217</f>
        <v>0</v>
      </c>
      <c r="AR217" s="19" t="s">
        <v>235</v>
      </c>
      <c r="AT217" s="19" t="s">
        <v>207</v>
      </c>
      <c r="AU217" s="19" t="s">
        <v>91</v>
      </c>
      <c r="AY217" s="19" t="s">
        <v>206</v>
      </c>
      <c r="BE217" s="154">
        <f>IF(U217="základná",N217,0)</f>
        <v>0</v>
      </c>
      <c r="BF217" s="154">
        <f>IF(U217="znížená",N217,0)</f>
        <v>0</v>
      </c>
      <c r="BG217" s="154">
        <f>IF(U217="zákl. prenesená",N217,0)</f>
        <v>0</v>
      </c>
      <c r="BH217" s="154">
        <f>IF(U217="zníž. prenesená",N217,0)</f>
        <v>0</v>
      </c>
      <c r="BI217" s="154">
        <f>IF(U217="nulová",N217,0)</f>
        <v>0</v>
      </c>
      <c r="BJ217" s="19" t="s">
        <v>87</v>
      </c>
      <c r="BK217" s="155">
        <f>ROUND(L217*K217,3)</f>
        <v>0</v>
      </c>
      <c r="BL217" s="19" t="s">
        <v>235</v>
      </c>
      <c r="BM217" s="19" t="s">
        <v>553</v>
      </c>
    </row>
    <row r="218" spans="2:65" s="1" customFormat="1" ht="6.95" customHeight="1" x14ac:dyDescent="0.3">
      <c r="B218" s="56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8"/>
    </row>
  </sheetData>
  <mergeCells count="297">
    <mergeCell ref="H1:K1"/>
    <mergeCell ref="S2:AC2"/>
    <mergeCell ref="F217:I217"/>
    <mergeCell ref="L217:M217"/>
    <mergeCell ref="N217:Q217"/>
    <mergeCell ref="N131:Q131"/>
    <mergeCell ref="N132:Q132"/>
    <mergeCell ref="N133:Q133"/>
    <mergeCell ref="N160:Q160"/>
    <mergeCell ref="N170:Q170"/>
    <mergeCell ref="N172:Q172"/>
    <mergeCell ref="N174:Q174"/>
    <mergeCell ref="N179:Q179"/>
    <mergeCell ref="N187:Q187"/>
    <mergeCell ref="N189:Q189"/>
    <mergeCell ref="N190:Q190"/>
    <mergeCell ref="N191:Q191"/>
    <mergeCell ref="N197:Q197"/>
    <mergeCell ref="N201:Q201"/>
    <mergeCell ref="N202:Q202"/>
    <mergeCell ref="N205:Q205"/>
    <mergeCell ref="N206:Q206"/>
    <mergeCell ref="N215:Q215"/>
    <mergeCell ref="N216:Q216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4:I204"/>
    <mergeCell ref="L204:M204"/>
    <mergeCell ref="N204:Q204"/>
    <mergeCell ref="F207:I207"/>
    <mergeCell ref="L207:M207"/>
    <mergeCell ref="N207:Q207"/>
    <mergeCell ref="F208:I208"/>
    <mergeCell ref="L208:M208"/>
    <mergeCell ref="N208:Q208"/>
    <mergeCell ref="F199:I199"/>
    <mergeCell ref="L199:M199"/>
    <mergeCell ref="N199:Q199"/>
    <mergeCell ref="F200:I200"/>
    <mergeCell ref="L200:M200"/>
    <mergeCell ref="N200:Q200"/>
    <mergeCell ref="F203:I203"/>
    <mergeCell ref="L203:M203"/>
    <mergeCell ref="N203:Q203"/>
    <mergeCell ref="F195:I195"/>
    <mergeCell ref="L195:M195"/>
    <mergeCell ref="N195:Q195"/>
    <mergeCell ref="F196:I196"/>
    <mergeCell ref="L196:M196"/>
    <mergeCell ref="N196:Q196"/>
    <mergeCell ref="F198:I198"/>
    <mergeCell ref="L198:M198"/>
    <mergeCell ref="N198:Q198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5:I185"/>
    <mergeCell ref="L185:M185"/>
    <mergeCell ref="N185:Q185"/>
    <mergeCell ref="F186:I186"/>
    <mergeCell ref="L186:M186"/>
    <mergeCell ref="N186:Q186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8:I178"/>
    <mergeCell ref="L178:M178"/>
    <mergeCell ref="N178:Q178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69:I169"/>
    <mergeCell ref="L169:M169"/>
    <mergeCell ref="N169:Q169"/>
    <mergeCell ref="F171:I171"/>
    <mergeCell ref="L171:M171"/>
    <mergeCell ref="N171:Q171"/>
    <mergeCell ref="F173:I173"/>
    <mergeCell ref="L173:M173"/>
    <mergeCell ref="N173:Q173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40:I140"/>
    <mergeCell ref="L140:M140"/>
    <mergeCell ref="N140:Q140"/>
    <mergeCell ref="F161:I161"/>
    <mergeCell ref="L161:M161"/>
    <mergeCell ref="N161:Q161"/>
    <mergeCell ref="F162:I162"/>
    <mergeCell ref="L162:M162"/>
    <mergeCell ref="N162:Q16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22:P122"/>
    <mergeCell ref="F121:P121"/>
    <mergeCell ref="F123:P123"/>
    <mergeCell ref="M125:P125"/>
    <mergeCell ref="M127:Q127"/>
    <mergeCell ref="M128:Q128"/>
    <mergeCell ref="F130:I130"/>
    <mergeCell ref="L130:M130"/>
    <mergeCell ref="N130:Q130"/>
    <mergeCell ref="N104:Q104"/>
    <mergeCell ref="N105:Q105"/>
    <mergeCell ref="N106:Q106"/>
    <mergeCell ref="N107:Q107"/>
    <mergeCell ref="N108:Q108"/>
    <mergeCell ref="N110:Q110"/>
    <mergeCell ref="L112:Q112"/>
    <mergeCell ref="C118:Q118"/>
    <mergeCell ref="F120:P120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F158:I158"/>
    <mergeCell ref="L158:M158"/>
    <mergeCell ref="N158:Q158"/>
    <mergeCell ref="F159:I159"/>
    <mergeCell ref="L159:M159"/>
    <mergeCell ref="N159:Q15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</mergeCells>
  <hyperlinks>
    <hyperlink ref="F1:G1" location="C2" display="1) Krycí list rozpočtu"/>
    <hyperlink ref="H1:K1" location="C88" display="2) Rekapitulácia rozpočtu"/>
    <hyperlink ref="L1" location="C130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9"/>
  <sheetViews>
    <sheetView showGridLines="0" workbookViewId="0">
      <pane ySplit="1" topLeftCell="A2" activePane="bottomLeft" state="frozen"/>
      <selection pane="bottomLeft" activeCell="AC254" sqref="AC25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137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2043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2044</v>
      </c>
      <c r="E9" s="33"/>
      <c r="F9" s="178" t="s">
        <v>2300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ROUND((SUM(BG112:BG113)+SUM(BG133:BG238)),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ROUND((SUM(BH112:BH113)+SUM(BH133:BH238)),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ROUND((SUM(BI112:BI113)+SUM(BI133:BI238)),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2043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2044</v>
      </c>
      <c r="D81" s="33"/>
      <c r="E81" s="33"/>
      <c r="F81" s="190" t="str">
        <f>F9</f>
        <v>C. - Vybudovanie sociálnej miestnosti pre imobilných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184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185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186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8" customFormat="1" ht="19.899999999999999" customHeight="1" x14ac:dyDescent="0.3">
      <c r="B94" s="122"/>
      <c r="C94" s="95"/>
      <c r="D94" s="123" t="s">
        <v>187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8" customFormat="1" ht="19.899999999999999" customHeight="1" x14ac:dyDescent="0.3">
      <c r="B95" s="122"/>
      <c r="C95" s="95"/>
      <c r="D95" s="123" t="s">
        <v>463</v>
      </c>
      <c r="E95" s="95"/>
      <c r="F95" s="95"/>
      <c r="G95" s="95"/>
      <c r="H95" s="95"/>
      <c r="I95" s="95"/>
      <c r="J95" s="95"/>
      <c r="K95" s="95"/>
      <c r="L95" s="95"/>
      <c r="M95" s="95"/>
      <c r="N95" s="205"/>
      <c r="O95" s="206"/>
      <c r="P95" s="206"/>
      <c r="Q95" s="206"/>
      <c r="R95" s="124"/>
    </row>
    <row r="96" spans="2:47" s="8" customFormat="1" ht="19.899999999999999" customHeight="1" x14ac:dyDescent="0.3">
      <c r="B96" s="122"/>
      <c r="C96" s="95"/>
      <c r="D96" s="123" t="s">
        <v>715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21" s="7" customFormat="1" ht="24.95" customHeight="1" x14ac:dyDescent="0.3">
      <c r="B97" s="118"/>
      <c r="C97" s="119"/>
      <c r="D97" s="120" t="s">
        <v>188</v>
      </c>
      <c r="E97" s="119"/>
      <c r="F97" s="119"/>
      <c r="G97" s="119"/>
      <c r="H97" s="119"/>
      <c r="I97" s="119"/>
      <c r="J97" s="119"/>
      <c r="K97" s="119"/>
      <c r="L97" s="119"/>
      <c r="M97" s="119"/>
      <c r="N97" s="228"/>
      <c r="O97" s="229"/>
      <c r="P97" s="229"/>
      <c r="Q97" s="229"/>
      <c r="R97" s="121"/>
    </row>
    <row r="98" spans="2:21" s="8" customFormat="1" ht="19.899999999999999" customHeight="1" x14ac:dyDescent="0.3">
      <c r="B98" s="122"/>
      <c r="C98" s="95"/>
      <c r="D98" s="123" t="s">
        <v>2301</v>
      </c>
      <c r="E98" s="95"/>
      <c r="F98" s="95"/>
      <c r="G98" s="95"/>
      <c r="H98" s="95"/>
      <c r="I98" s="95"/>
      <c r="J98" s="95"/>
      <c r="K98" s="95"/>
      <c r="L98" s="95"/>
      <c r="M98" s="95"/>
      <c r="N98" s="205"/>
      <c r="O98" s="206"/>
      <c r="P98" s="206"/>
      <c r="Q98" s="206"/>
      <c r="R98" s="124"/>
    </row>
    <row r="99" spans="2:21" s="8" customFormat="1" ht="14.85" customHeight="1" x14ac:dyDescent="0.3">
      <c r="B99" s="122"/>
      <c r="C99" s="95"/>
      <c r="D99" s="123" t="s">
        <v>2302</v>
      </c>
      <c r="E99" s="95"/>
      <c r="F99" s="95"/>
      <c r="G99" s="95"/>
      <c r="H99" s="95"/>
      <c r="I99" s="95"/>
      <c r="J99" s="95"/>
      <c r="K99" s="95"/>
      <c r="L99" s="95"/>
      <c r="M99" s="95"/>
      <c r="N99" s="205"/>
      <c r="O99" s="206"/>
      <c r="P99" s="206"/>
      <c r="Q99" s="206"/>
      <c r="R99" s="124"/>
    </row>
    <row r="100" spans="2:21" s="8" customFormat="1" ht="14.85" customHeight="1" x14ac:dyDescent="0.3">
      <c r="B100" s="122"/>
      <c r="C100" s="95"/>
      <c r="D100" s="123" t="s">
        <v>2303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05"/>
      <c r="O100" s="206"/>
      <c r="P100" s="206"/>
      <c r="Q100" s="206"/>
      <c r="R100" s="124"/>
    </row>
    <row r="101" spans="2:21" s="8" customFormat="1" ht="14.85" customHeight="1" x14ac:dyDescent="0.3">
      <c r="B101" s="122"/>
      <c r="C101" s="95"/>
      <c r="D101" s="123" t="s">
        <v>2304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05"/>
      <c r="O101" s="206"/>
      <c r="P101" s="206"/>
      <c r="Q101" s="206"/>
      <c r="R101" s="124"/>
    </row>
    <row r="102" spans="2:21" s="8" customFormat="1" ht="19.899999999999999" customHeight="1" x14ac:dyDescent="0.3">
      <c r="B102" s="122"/>
      <c r="C102" s="95"/>
      <c r="D102" s="123" t="s">
        <v>189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05"/>
      <c r="O102" s="206"/>
      <c r="P102" s="206"/>
      <c r="Q102" s="206"/>
      <c r="R102" s="124"/>
    </row>
    <row r="103" spans="2:21" s="8" customFormat="1" ht="14.85" customHeight="1" x14ac:dyDescent="0.3">
      <c r="B103" s="122"/>
      <c r="C103" s="95"/>
      <c r="D103" s="123" t="s">
        <v>718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05"/>
      <c r="O103" s="206"/>
      <c r="P103" s="206"/>
      <c r="Q103" s="206"/>
      <c r="R103" s="124"/>
    </row>
    <row r="104" spans="2:21" s="8" customFormat="1" ht="14.85" customHeight="1" x14ac:dyDescent="0.3">
      <c r="B104" s="122"/>
      <c r="C104" s="95"/>
      <c r="D104" s="123" t="s">
        <v>2305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05"/>
      <c r="O104" s="206"/>
      <c r="P104" s="206"/>
      <c r="Q104" s="206"/>
      <c r="R104" s="124"/>
    </row>
    <row r="105" spans="2:21" s="8" customFormat="1" ht="14.85" customHeight="1" x14ac:dyDescent="0.3">
      <c r="B105" s="122"/>
      <c r="C105" s="95"/>
      <c r="D105" s="123" t="s">
        <v>466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05"/>
      <c r="O105" s="206"/>
      <c r="P105" s="206"/>
      <c r="Q105" s="206"/>
      <c r="R105" s="124"/>
    </row>
    <row r="106" spans="2:21" s="8" customFormat="1" ht="19.899999999999999" customHeight="1" x14ac:dyDescent="0.3">
      <c r="B106" s="122"/>
      <c r="C106" s="95"/>
      <c r="D106" s="123" t="s">
        <v>720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05"/>
      <c r="O106" s="206"/>
      <c r="P106" s="206"/>
      <c r="Q106" s="206"/>
      <c r="R106" s="124"/>
    </row>
    <row r="107" spans="2:21" s="8" customFormat="1" ht="14.85" customHeight="1" x14ac:dyDescent="0.3">
      <c r="B107" s="122"/>
      <c r="C107" s="95"/>
      <c r="D107" s="123" t="s">
        <v>721</v>
      </c>
      <c r="E107" s="95"/>
      <c r="F107" s="95"/>
      <c r="G107" s="95"/>
      <c r="H107" s="95"/>
      <c r="I107" s="95"/>
      <c r="J107" s="95"/>
      <c r="K107" s="95"/>
      <c r="L107" s="95"/>
      <c r="M107" s="95"/>
      <c r="N107" s="205"/>
      <c r="O107" s="206"/>
      <c r="P107" s="206"/>
      <c r="Q107" s="206"/>
      <c r="R107" s="124"/>
    </row>
    <row r="108" spans="2:21" s="8" customFormat="1" ht="19.899999999999999" customHeight="1" x14ac:dyDescent="0.3">
      <c r="B108" s="122"/>
      <c r="C108" s="95"/>
      <c r="D108" s="123" t="s">
        <v>467</v>
      </c>
      <c r="E108" s="95"/>
      <c r="F108" s="95"/>
      <c r="G108" s="95"/>
      <c r="H108" s="95"/>
      <c r="I108" s="95"/>
      <c r="J108" s="95"/>
      <c r="K108" s="95"/>
      <c r="L108" s="95"/>
      <c r="M108" s="95"/>
      <c r="N108" s="205"/>
      <c r="O108" s="206"/>
      <c r="P108" s="206"/>
      <c r="Q108" s="206"/>
      <c r="R108" s="124"/>
    </row>
    <row r="109" spans="2:21" s="8" customFormat="1" ht="14.85" customHeight="1" x14ac:dyDescent="0.3">
      <c r="B109" s="122"/>
      <c r="C109" s="95"/>
      <c r="D109" s="123" t="s">
        <v>2306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205"/>
      <c r="O109" s="206"/>
      <c r="P109" s="206"/>
      <c r="Q109" s="206"/>
      <c r="R109" s="124"/>
    </row>
    <row r="110" spans="2:21" s="8" customFormat="1" ht="14.85" customHeight="1" x14ac:dyDescent="0.3">
      <c r="B110" s="122"/>
      <c r="C110" s="95"/>
      <c r="D110" s="123" t="s">
        <v>468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205"/>
      <c r="O110" s="206"/>
      <c r="P110" s="206"/>
      <c r="Q110" s="206"/>
      <c r="R110" s="124"/>
    </row>
    <row r="111" spans="2:21" s="1" customFormat="1" ht="21.75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21" s="1" customFormat="1" ht="29.25" customHeight="1" x14ac:dyDescent="0.3">
      <c r="B112" s="32"/>
      <c r="C112" s="117" t="s">
        <v>191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227"/>
      <c r="O112" s="230"/>
      <c r="P112" s="230"/>
      <c r="Q112" s="230"/>
      <c r="R112" s="34"/>
      <c r="T112" s="125"/>
      <c r="U112" s="126" t="s">
        <v>40</v>
      </c>
    </row>
    <row r="113" spans="2:18" s="1" customFormat="1" ht="18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18" s="1" customFormat="1" ht="29.25" customHeight="1" x14ac:dyDescent="0.3">
      <c r="B114" s="32"/>
      <c r="C114" s="108" t="s">
        <v>164</v>
      </c>
      <c r="D114" s="109"/>
      <c r="E114" s="109"/>
      <c r="F114" s="109"/>
      <c r="G114" s="109"/>
      <c r="H114" s="109"/>
      <c r="I114" s="109"/>
      <c r="J114" s="109"/>
      <c r="K114" s="109"/>
      <c r="L114" s="209"/>
      <c r="M114" s="209"/>
      <c r="N114" s="209"/>
      <c r="O114" s="209"/>
      <c r="P114" s="209"/>
      <c r="Q114" s="209"/>
      <c r="R114" s="34"/>
    </row>
    <row r="115" spans="2:18" s="1" customFormat="1" ht="6.95" customHeight="1" x14ac:dyDescent="0.3"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8"/>
    </row>
    <row r="119" spans="2:18" s="1" customFormat="1" ht="6.95" customHeight="1" x14ac:dyDescent="0.3"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1"/>
    </row>
    <row r="120" spans="2:18" s="1" customFormat="1" ht="36.950000000000003" customHeight="1" x14ac:dyDescent="0.3">
      <c r="B120" s="32"/>
      <c r="C120" s="174" t="s">
        <v>192</v>
      </c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34"/>
    </row>
    <row r="121" spans="2:18" s="1" customFormat="1" ht="6.95" customHeight="1" x14ac:dyDescent="0.3"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</row>
    <row r="122" spans="2:18" s="1" customFormat="1" ht="30" customHeight="1" x14ac:dyDescent="0.3">
      <c r="B122" s="32"/>
      <c r="C122" s="29" t="s">
        <v>15</v>
      </c>
      <c r="D122" s="33"/>
      <c r="E122" s="33"/>
      <c r="F122" s="217" t="str">
        <f>F6</f>
        <v>Okresný úrad Košice - okolie, rekonštrukcia a modernizácia objektu</v>
      </c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33"/>
      <c r="R122" s="34"/>
    </row>
    <row r="123" spans="2:18" ht="30" customHeight="1" x14ac:dyDescent="0.3">
      <c r="B123" s="23"/>
      <c r="C123" s="29" t="s">
        <v>171</v>
      </c>
      <c r="D123" s="25"/>
      <c r="E123" s="25"/>
      <c r="F123" s="217" t="s">
        <v>2042</v>
      </c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25"/>
      <c r="R123" s="24"/>
    </row>
    <row r="124" spans="2:18" ht="30" customHeight="1" x14ac:dyDescent="0.3">
      <c r="B124" s="23"/>
      <c r="C124" s="29" t="s">
        <v>173</v>
      </c>
      <c r="D124" s="25"/>
      <c r="E124" s="25"/>
      <c r="F124" s="217" t="s">
        <v>2043</v>
      </c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25"/>
      <c r="R124" s="24"/>
    </row>
    <row r="125" spans="2:18" s="1" customFormat="1" ht="36.950000000000003" customHeight="1" x14ac:dyDescent="0.3">
      <c r="B125" s="32"/>
      <c r="C125" s="66" t="s">
        <v>2044</v>
      </c>
      <c r="D125" s="33"/>
      <c r="E125" s="33"/>
      <c r="F125" s="190" t="str">
        <f>F9</f>
        <v>C. - Vybudovanie sociálnej miestnosti pre imobilných</v>
      </c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33"/>
      <c r="R125" s="34"/>
    </row>
    <row r="126" spans="2:18" s="1" customFormat="1" ht="6.95" customHeight="1" x14ac:dyDescent="0.3"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4"/>
    </row>
    <row r="127" spans="2:18" s="1" customFormat="1" ht="18" customHeight="1" x14ac:dyDescent="0.3">
      <c r="B127" s="32"/>
      <c r="C127" s="29" t="s">
        <v>19</v>
      </c>
      <c r="D127" s="33"/>
      <c r="E127" s="33"/>
      <c r="F127" s="27" t="str">
        <f>F11</f>
        <v>Košice, Hroncova 13, čís. parc.: 2616/1</v>
      </c>
      <c r="G127" s="33"/>
      <c r="H127" s="33"/>
      <c r="I127" s="33"/>
      <c r="J127" s="33"/>
      <c r="K127" s="29" t="s">
        <v>21</v>
      </c>
      <c r="L127" s="33"/>
      <c r="M127" s="220" t="str">
        <f>IF(O11="","",O11)</f>
        <v/>
      </c>
      <c r="N127" s="220"/>
      <c r="O127" s="220"/>
      <c r="P127" s="220"/>
      <c r="Q127" s="33"/>
      <c r="R127" s="34"/>
    </row>
    <row r="128" spans="2:18" s="1" customFormat="1" ht="6.95" customHeight="1" x14ac:dyDescent="0.3"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4"/>
    </row>
    <row r="129" spans="2:65" s="1" customFormat="1" ht="15" x14ac:dyDescent="0.3">
      <c r="B129" s="32"/>
      <c r="C129" s="29" t="s">
        <v>22</v>
      </c>
      <c r="D129" s="33"/>
      <c r="E129" s="33"/>
      <c r="F129" s="27" t="str">
        <f>E14</f>
        <v>Ministerstvo vnútra SR,Pribinova 2, Bratislava</v>
      </c>
      <c r="G129" s="33"/>
      <c r="H129" s="33"/>
      <c r="I129" s="33"/>
      <c r="J129" s="33"/>
      <c r="K129" s="29" t="s">
        <v>29</v>
      </c>
      <c r="L129" s="33"/>
      <c r="M129" s="176" t="str">
        <f>E20</f>
        <v>Cobra Bauart s.r.o. Športová 40, Balog nad Ipľom</v>
      </c>
      <c r="N129" s="176"/>
      <c r="O129" s="176"/>
      <c r="P129" s="176"/>
      <c r="Q129" s="176"/>
      <c r="R129" s="34"/>
    </row>
    <row r="130" spans="2:65" s="1" customFormat="1" ht="14.45" customHeight="1" x14ac:dyDescent="0.3">
      <c r="B130" s="32"/>
      <c r="C130" s="29" t="s">
        <v>27</v>
      </c>
      <c r="D130" s="33"/>
      <c r="E130" s="33"/>
      <c r="F130" s="27" t="str">
        <f>IF(E17="","",E17)</f>
        <v xml:space="preserve"> </v>
      </c>
      <c r="G130" s="33"/>
      <c r="H130" s="33"/>
      <c r="I130" s="33"/>
      <c r="J130" s="33"/>
      <c r="K130" s="29" t="s">
        <v>35</v>
      </c>
      <c r="L130" s="33"/>
      <c r="M130" s="176" t="str">
        <f>E23</f>
        <v xml:space="preserve"> </v>
      </c>
      <c r="N130" s="176"/>
      <c r="O130" s="176"/>
      <c r="P130" s="176"/>
      <c r="Q130" s="176"/>
      <c r="R130" s="34"/>
    </row>
    <row r="131" spans="2:65" s="1" customFormat="1" ht="10.35" customHeight="1" x14ac:dyDescent="0.3"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4"/>
    </row>
    <row r="132" spans="2:65" s="9" customFormat="1" ht="29.25" customHeight="1" x14ac:dyDescent="0.3">
      <c r="B132" s="127"/>
      <c r="C132" s="128" t="s">
        <v>193</v>
      </c>
      <c r="D132" s="129" t="s">
        <v>194</v>
      </c>
      <c r="E132" s="129" t="s">
        <v>58</v>
      </c>
      <c r="F132" s="231" t="s">
        <v>195</v>
      </c>
      <c r="G132" s="231"/>
      <c r="H132" s="231"/>
      <c r="I132" s="231"/>
      <c r="J132" s="129" t="s">
        <v>196</v>
      </c>
      <c r="K132" s="129" t="s">
        <v>197</v>
      </c>
      <c r="L132" s="231" t="s">
        <v>198</v>
      </c>
      <c r="M132" s="231"/>
      <c r="N132" s="231" t="s">
        <v>181</v>
      </c>
      <c r="O132" s="231"/>
      <c r="P132" s="231"/>
      <c r="Q132" s="232"/>
      <c r="R132" s="130"/>
      <c r="T132" s="73" t="s">
        <v>199</v>
      </c>
      <c r="U132" s="74" t="s">
        <v>40</v>
      </c>
      <c r="V132" s="74" t="s">
        <v>200</v>
      </c>
      <c r="W132" s="74" t="s">
        <v>201</v>
      </c>
      <c r="X132" s="74" t="s">
        <v>202</v>
      </c>
      <c r="Y132" s="74" t="s">
        <v>203</v>
      </c>
      <c r="Z132" s="74" t="s">
        <v>204</v>
      </c>
      <c r="AA132" s="75" t="s">
        <v>205</v>
      </c>
    </row>
    <row r="133" spans="2:65" s="1" customFormat="1" ht="29.25" customHeight="1" x14ac:dyDescent="0.35">
      <c r="B133" s="32"/>
      <c r="C133" s="77" t="s">
        <v>177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243"/>
      <c r="O133" s="244"/>
      <c r="P133" s="244"/>
      <c r="Q133" s="244"/>
      <c r="R133" s="34"/>
      <c r="T133" s="76"/>
      <c r="U133" s="48"/>
      <c r="V133" s="48"/>
      <c r="W133" s="131">
        <f>W134+W161</f>
        <v>0</v>
      </c>
      <c r="X133" s="48"/>
      <c r="Y133" s="131">
        <f>Y134+Y161</f>
        <v>0</v>
      </c>
      <c r="Z133" s="48"/>
      <c r="AA133" s="132">
        <f>AA134+AA161</f>
        <v>0</v>
      </c>
      <c r="AT133" s="19" t="s">
        <v>75</v>
      </c>
      <c r="AU133" s="19" t="s">
        <v>183</v>
      </c>
      <c r="BK133" s="133">
        <f>BK134+BK161</f>
        <v>0</v>
      </c>
    </row>
    <row r="134" spans="2:65" s="10" customFormat="1" ht="37.35" customHeight="1" x14ac:dyDescent="0.35">
      <c r="B134" s="134"/>
      <c r="C134" s="135"/>
      <c r="D134" s="136" t="s">
        <v>184</v>
      </c>
      <c r="E134" s="136"/>
      <c r="F134" s="136"/>
      <c r="G134" s="136"/>
      <c r="H134" s="136"/>
      <c r="I134" s="136"/>
      <c r="J134" s="136"/>
      <c r="K134" s="136"/>
      <c r="L134" s="136"/>
      <c r="M134" s="136"/>
      <c r="N134" s="245"/>
      <c r="O134" s="228"/>
      <c r="P134" s="228"/>
      <c r="Q134" s="228"/>
      <c r="R134" s="137"/>
      <c r="T134" s="138"/>
      <c r="U134" s="135"/>
      <c r="V134" s="135"/>
      <c r="W134" s="139">
        <f>W135+W140+W143+W146+W159</f>
        <v>0</v>
      </c>
      <c r="X134" s="135"/>
      <c r="Y134" s="139">
        <f>Y135+Y140+Y143+Y146+Y159</f>
        <v>0</v>
      </c>
      <c r="Z134" s="135"/>
      <c r="AA134" s="140">
        <f>AA135+AA140+AA143+AA146+AA159</f>
        <v>0</v>
      </c>
      <c r="AR134" s="141" t="s">
        <v>83</v>
      </c>
      <c r="AT134" s="142" t="s">
        <v>75</v>
      </c>
      <c r="AU134" s="142" t="s">
        <v>76</v>
      </c>
      <c r="AY134" s="141" t="s">
        <v>206</v>
      </c>
      <c r="BK134" s="143">
        <f>BK135+BK140+BK143+BK146+BK159</f>
        <v>0</v>
      </c>
    </row>
    <row r="135" spans="2:65" s="10" customFormat="1" ht="19.899999999999999" customHeight="1" x14ac:dyDescent="0.3">
      <c r="B135" s="134"/>
      <c r="C135" s="135"/>
      <c r="D135" s="144" t="s">
        <v>185</v>
      </c>
      <c r="E135" s="144"/>
      <c r="F135" s="144"/>
      <c r="G135" s="144"/>
      <c r="H135" s="144"/>
      <c r="I135" s="144"/>
      <c r="J135" s="144"/>
      <c r="K135" s="144"/>
      <c r="L135" s="144"/>
      <c r="M135" s="144"/>
      <c r="N135" s="246"/>
      <c r="O135" s="247"/>
      <c r="P135" s="247"/>
      <c r="Q135" s="247"/>
      <c r="R135" s="137"/>
      <c r="T135" s="138"/>
      <c r="U135" s="135"/>
      <c r="V135" s="135"/>
      <c r="W135" s="139">
        <f>SUM(W136:W139)</f>
        <v>0</v>
      </c>
      <c r="X135" s="135"/>
      <c r="Y135" s="139">
        <f>SUM(Y136:Y139)</f>
        <v>0</v>
      </c>
      <c r="Z135" s="135"/>
      <c r="AA135" s="140">
        <f>SUM(AA136:AA139)</f>
        <v>0</v>
      </c>
      <c r="AR135" s="141" t="s">
        <v>83</v>
      </c>
      <c r="AT135" s="142" t="s">
        <v>75</v>
      </c>
      <c r="AU135" s="142" t="s">
        <v>83</v>
      </c>
      <c r="AY135" s="141" t="s">
        <v>206</v>
      </c>
      <c r="BK135" s="143">
        <f>SUM(BK136:BK139)</f>
        <v>0</v>
      </c>
    </row>
    <row r="136" spans="2:65" s="1" customFormat="1" ht="25.5" customHeight="1" x14ac:dyDescent="0.3">
      <c r="B136" s="145"/>
      <c r="C136" s="146" t="s">
        <v>83</v>
      </c>
      <c r="D136" s="146" t="s">
        <v>207</v>
      </c>
      <c r="E136" s="147" t="s">
        <v>2307</v>
      </c>
      <c r="F136" s="233" t="s">
        <v>2308</v>
      </c>
      <c r="G136" s="233"/>
      <c r="H136" s="233"/>
      <c r="I136" s="233"/>
      <c r="J136" s="148" t="s">
        <v>213</v>
      </c>
      <c r="K136" s="149">
        <v>0.26500000000000001</v>
      </c>
      <c r="L136" s="234"/>
      <c r="M136" s="234"/>
      <c r="N136" s="235"/>
      <c r="O136" s="235"/>
      <c r="P136" s="235"/>
      <c r="Q136" s="235"/>
      <c r="R136" s="150"/>
      <c r="T136" s="151" t="s">
        <v>5</v>
      </c>
      <c r="U136" s="41" t="s">
        <v>43</v>
      </c>
      <c r="V136" s="152">
        <v>0</v>
      </c>
      <c r="W136" s="152">
        <f>V136*K136</f>
        <v>0</v>
      </c>
      <c r="X136" s="152">
        <v>0</v>
      </c>
      <c r="Y136" s="152">
        <f>X136*K136</f>
        <v>0</v>
      </c>
      <c r="Z136" s="152">
        <v>0</v>
      </c>
      <c r="AA136" s="153">
        <f>Z136*K136</f>
        <v>0</v>
      </c>
      <c r="AR136" s="19" t="s">
        <v>96</v>
      </c>
      <c r="AT136" s="19" t="s">
        <v>207</v>
      </c>
      <c r="AU136" s="19" t="s">
        <v>87</v>
      </c>
      <c r="AY136" s="19" t="s">
        <v>206</v>
      </c>
      <c r="BE136" s="154">
        <f>IF(U136="základná",N136,0)</f>
        <v>0</v>
      </c>
      <c r="BF136" s="154">
        <f>IF(U136="znížená",N136,0)</f>
        <v>0</v>
      </c>
      <c r="BG136" s="154">
        <f>IF(U136="zákl. prenesená",N136,0)</f>
        <v>0</v>
      </c>
      <c r="BH136" s="154">
        <f>IF(U136="zníž. prenesená",N136,0)</f>
        <v>0</v>
      </c>
      <c r="BI136" s="154">
        <f>IF(U136="nulová",N136,0)</f>
        <v>0</v>
      </c>
      <c r="BJ136" s="19" t="s">
        <v>87</v>
      </c>
      <c r="BK136" s="155">
        <f>ROUND(L136*K136,3)</f>
        <v>0</v>
      </c>
      <c r="BL136" s="19" t="s">
        <v>96</v>
      </c>
      <c r="BM136" s="19" t="s">
        <v>87</v>
      </c>
    </row>
    <row r="137" spans="2:65" s="1" customFormat="1" ht="25.5" customHeight="1" x14ac:dyDescent="0.3">
      <c r="B137" s="145"/>
      <c r="C137" s="146" t="s">
        <v>87</v>
      </c>
      <c r="D137" s="146" t="s">
        <v>207</v>
      </c>
      <c r="E137" s="147" t="s">
        <v>2309</v>
      </c>
      <c r="F137" s="233" t="s">
        <v>2310</v>
      </c>
      <c r="G137" s="233"/>
      <c r="H137" s="233"/>
      <c r="I137" s="233"/>
      <c r="J137" s="148" t="s">
        <v>210</v>
      </c>
      <c r="K137" s="149">
        <v>3.6</v>
      </c>
      <c r="L137" s="234"/>
      <c r="M137" s="234"/>
      <c r="N137" s="235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>V137*K137</f>
        <v>0</v>
      </c>
      <c r="X137" s="152">
        <v>0</v>
      </c>
      <c r="Y137" s="152">
        <f>X137*K137</f>
        <v>0</v>
      </c>
      <c r="Z137" s="152">
        <v>0</v>
      </c>
      <c r="AA137" s="153">
        <f>Z137*K137</f>
        <v>0</v>
      </c>
      <c r="AR137" s="19" t="s">
        <v>96</v>
      </c>
      <c r="AT137" s="19" t="s">
        <v>207</v>
      </c>
      <c r="AU137" s="19" t="s">
        <v>87</v>
      </c>
      <c r="AY137" s="19" t="s">
        <v>206</v>
      </c>
      <c r="BE137" s="154">
        <f>IF(U137="základná",N137,0)</f>
        <v>0</v>
      </c>
      <c r="BF137" s="154">
        <f>IF(U137="znížená",N137,0)</f>
        <v>0</v>
      </c>
      <c r="BG137" s="154">
        <f>IF(U137="zákl. prenesená",N137,0)</f>
        <v>0</v>
      </c>
      <c r="BH137" s="154">
        <f>IF(U137="zníž. prenesená",N137,0)</f>
        <v>0</v>
      </c>
      <c r="BI137" s="154">
        <f>IF(U137="nulová",N137,0)</f>
        <v>0</v>
      </c>
      <c r="BJ137" s="19" t="s">
        <v>87</v>
      </c>
      <c r="BK137" s="155">
        <f>ROUND(L137*K137,3)</f>
        <v>0</v>
      </c>
      <c r="BL137" s="19" t="s">
        <v>96</v>
      </c>
      <c r="BM137" s="19" t="s">
        <v>96</v>
      </c>
    </row>
    <row r="138" spans="2:65" s="1" customFormat="1" ht="25.5" customHeight="1" x14ac:dyDescent="0.3">
      <c r="B138" s="145"/>
      <c r="C138" s="146" t="s">
        <v>91</v>
      </c>
      <c r="D138" s="146" t="s">
        <v>207</v>
      </c>
      <c r="E138" s="147" t="s">
        <v>2311</v>
      </c>
      <c r="F138" s="233" t="s">
        <v>2312</v>
      </c>
      <c r="G138" s="233"/>
      <c r="H138" s="233"/>
      <c r="I138" s="233"/>
      <c r="J138" s="148" t="s">
        <v>210</v>
      </c>
      <c r="K138" s="149">
        <v>3.6</v>
      </c>
      <c r="L138" s="234"/>
      <c r="M138" s="234"/>
      <c r="N138" s="235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>V138*K138</f>
        <v>0</v>
      </c>
      <c r="X138" s="152">
        <v>0</v>
      </c>
      <c r="Y138" s="152">
        <f>X138*K138</f>
        <v>0</v>
      </c>
      <c r="Z138" s="152">
        <v>0</v>
      </c>
      <c r="AA138" s="153">
        <f>Z138*K138</f>
        <v>0</v>
      </c>
      <c r="AR138" s="19" t="s">
        <v>96</v>
      </c>
      <c r="AT138" s="19" t="s">
        <v>207</v>
      </c>
      <c r="AU138" s="19" t="s">
        <v>87</v>
      </c>
      <c r="AY138" s="19" t="s">
        <v>206</v>
      </c>
      <c r="BE138" s="154">
        <f>IF(U138="základná",N138,0)</f>
        <v>0</v>
      </c>
      <c r="BF138" s="154">
        <f>IF(U138="znížená",N138,0)</f>
        <v>0</v>
      </c>
      <c r="BG138" s="154">
        <f>IF(U138="zákl. prenesená",N138,0)</f>
        <v>0</v>
      </c>
      <c r="BH138" s="154">
        <f>IF(U138="zníž. prenesená",N138,0)</f>
        <v>0</v>
      </c>
      <c r="BI138" s="154">
        <f>IF(U138="nulová",N138,0)</f>
        <v>0</v>
      </c>
      <c r="BJ138" s="19" t="s">
        <v>87</v>
      </c>
      <c r="BK138" s="155">
        <f>ROUND(L138*K138,3)</f>
        <v>0</v>
      </c>
      <c r="BL138" s="19" t="s">
        <v>96</v>
      </c>
      <c r="BM138" s="19" t="s">
        <v>219</v>
      </c>
    </row>
    <row r="139" spans="2:65" s="1" customFormat="1" ht="38.25" customHeight="1" x14ac:dyDescent="0.3">
      <c r="B139" s="145"/>
      <c r="C139" s="146" t="s">
        <v>96</v>
      </c>
      <c r="D139" s="146" t="s">
        <v>207</v>
      </c>
      <c r="E139" s="147" t="s">
        <v>2054</v>
      </c>
      <c r="F139" s="233" t="s">
        <v>2313</v>
      </c>
      <c r="G139" s="233"/>
      <c r="H139" s="233"/>
      <c r="I139" s="233"/>
      <c r="J139" s="148" t="s">
        <v>210</v>
      </c>
      <c r="K139" s="149">
        <v>3.15</v>
      </c>
      <c r="L139" s="234"/>
      <c r="M139" s="234"/>
      <c r="N139" s="235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>V139*K139</f>
        <v>0</v>
      </c>
      <c r="X139" s="152">
        <v>0</v>
      </c>
      <c r="Y139" s="152">
        <f>X139*K139</f>
        <v>0</v>
      </c>
      <c r="Z139" s="152">
        <v>0</v>
      </c>
      <c r="AA139" s="153">
        <f>Z139*K139</f>
        <v>0</v>
      </c>
      <c r="AR139" s="19" t="s">
        <v>96</v>
      </c>
      <c r="AT139" s="19" t="s">
        <v>207</v>
      </c>
      <c r="AU139" s="19" t="s">
        <v>87</v>
      </c>
      <c r="AY139" s="19" t="s">
        <v>206</v>
      </c>
      <c r="BE139" s="154">
        <f>IF(U139="základná",N139,0)</f>
        <v>0</v>
      </c>
      <c r="BF139" s="154">
        <f>IF(U139="znížená",N139,0)</f>
        <v>0</v>
      </c>
      <c r="BG139" s="154">
        <f>IF(U139="zákl. prenesená",N139,0)</f>
        <v>0</v>
      </c>
      <c r="BH139" s="154">
        <f>IF(U139="zníž. prenesená",N139,0)</f>
        <v>0</v>
      </c>
      <c r="BI139" s="154">
        <f>IF(U139="nulová",N139,0)</f>
        <v>0</v>
      </c>
      <c r="BJ139" s="19" t="s">
        <v>87</v>
      </c>
      <c r="BK139" s="155">
        <f>ROUND(L139*K139,3)</f>
        <v>0</v>
      </c>
      <c r="BL139" s="19" t="s">
        <v>96</v>
      </c>
      <c r="BM139" s="19" t="s">
        <v>218</v>
      </c>
    </row>
    <row r="140" spans="2:65" s="10" customFormat="1" ht="29.85" customHeight="1" x14ac:dyDescent="0.3">
      <c r="B140" s="134"/>
      <c r="C140" s="135"/>
      <c r="D140" s="144" t="s">
        <v>186</v>
      </c>
      <c r="E140" s="144"/>
      <c r="F140" s="144"/>
      <c r="G140" s="144"/>
      <c r="H140" s="144"/>
      <c r="I140" s="144"/>
      <c r="J140" s="144"/>
      <c r="K140" s="144"/>
      <c r="L140" s="144"/>
      <c r="M140" s="144"/>
      <c r="N140" s="240"/>
      <c r="O140" s="239"/>
      <c r="P140" s="239"/>
      <c r="Q140" s="239"/>
      <c r="R140" s="137"/>
      <c r="T140" s="138"/>
      <c r="U140" s="135"/>
      <c r="V140" s="135"/>
      <c r="W140" s="139">
        <f>SUM(W141:W142)</f>
        <v>0</v>
      </c>
      <c r="X140" s="135"/>
      <c r="Y140" s="139">
        <f>SUM(Y141:Y142)</f>
        <v>0</v>
      </c>
      <c r="Z140" s="135"/>
      <c r="AA140" s="140">
        <f>SUM(AA141:AA142)</f>
        <v>0</v>
      </c>
      <c r="AR140" s="141" t="s">
        <v>83</v>
      </c>
      <c r="AT140" s="142" t="s">
        <v>75</v>
      </c>
      <c r="AU140" s="142" t="s">
        <v>83</v>
      </c>
      <c r="AY140" s="141" t="s">
        <v>206</v>
      </c>
      <c r="BK140" s="143">
        <f>SUM(BK141:BK142)</f>
        <v>0</v>
      </c>
    </row>
    <row r="141" spans="2:65" s="1" customFormat="1" ht="38.25" customHeight="1" x14ac:dyDescent="0.3">
      <c r="B141" s="145"/>
      <c r="C141" s="146" t="s">
        <v>222</v>
      </c>
      <c r="D141" s="146" t="s">
        <v>207</v>
      </c>
      <c r="E141" s="147" t="s">
        <v>2070</v>
      </c>
      <c r="F141" s="233" t="s">
        <v>2071</v>
      </c>
      <c r="G141" s="233"/>
      <c r="H141" s="233"/>
      <c r="I141" s="233"/>
      <c r="J141" s="148" t="s">
        <v>210</v>
      </c>
      <c r="K141" s="149">
        <v>9.9749999999999996</v>
      </c>
      <c r="L141" s="234"/>
      <c r="M141" s="234"/>
      <c r="N141" s="235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>V141*K141</f>
        <v>0</v>
      </c>
      <c r="X141" s="152">
        <v>0</v>
      </c>
      <c r="Y141" s="152">
        <f>X141*K141</f>
        <v>0</v>
      </c>
      <c r="Z141" s="152">
        <v>0</v>
      </c>
      <c r="AA141" s="153">
        <f>Z141*K141</f>
        <v>0</v>
      </c>
      <c r="AR141" s="19" t="s">
        <v>96</v>
      </c>
      <c r="AT141" s="19" t="s">
        <v>207</v>
      </c>
      <c r="AU141" s="19" t="s">
        <v>87</v>
      </c>
      <c r="AY141" s="19" t="s">
        <v>206</v>
      </c>
      <c r="BE141" s="154">
        <f>IF(U141="základná",N141,0)</f>
        <v>0</v>
      </c>
      <c r="BF141" s="154">
        <f>IF(U141="znížená",N141,0)</f>
        <v>0</v>
      </c>
      <c r="BG141" s="154">
        <f>IF(U141="zákl. prenesená",N141,0)</f>
        <v>0</v>
      </c>
      <c r="BH141" s="154">
        <f>IF(U141="zníž. prenesená",N141,0)</f>
        <v>0</v>
      </c>
      <c r="BI141" s="154">
        <f>IF(U141="nulová",N141,0)</f>
        <v>0</v>
      </c>
      <c r="BJ141" s="19" t="s">
        <v>87</v>
      </c>
      <c r="BK141" s="155">
        <f>ROUND(L141*K141,3)</f>
        <v>0</v>
      </c>
      <c r="BL141" s="19" t="s">
        <v>96</v>
      </c>
      <c r="BM141" s="19" t="s">
        <v>225</v>
      </c>
    </row>
    <row r="142" spans="2:65" s="1" customFormat="1" ht="38.25" customHeight="1" x14ac:dyDescent="0.3">
      <c r="B142" s="145"/>
      <c r="C142" s="146" t="s">
        <v>219</v>
      </c>
      <c r="D142" s="146" t="s">
        <v>207</v>
      </c>
      <c r="E142" s="147" t="s">
        <v>2072</v>
      </c>
      <c r="F142" s="233" t="s">
        <v>2073</v>
      </c>
      <c r="G142" s="233"/>
      <c r="H142" s="233"/>
      <c r="I142" s="233"/>
      <c r="J142" s="148" t="s">
        <v>210</v>
      </c>
      <c r="K142" s="149">
        <v>0.85499999999999998</v>
      </c>
      <c r="L142" s="234"/>
      <c r="M142" s="234"/>
      <c r="N142" s="235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>V142*K142</f>
        <v>0</v>
      </c>
      <c r="X142" s="152">
        <v>0</v>
      </c>
      <c r="Y142" s="152">
        <f>X142*K142</f>
        <v>0</v>
      </c>
      <c r="Z142" s="152">
        <v>0</v>
      </c>
      <c r="AA142" s="153">
        <f>Z142*K142</f>
        <v>0</v>
      </c>
      <c r="AR142" s="19" t="s">
        <v>96</v>
      </c>
      <c r="AT142" s="19" t="s">
        <v>207</v>
      </c>
      <c r="AU142" s="19" t="s">
        <v>87</v>
      </c>
      <c r="AY142" s="19" t="s">
        <v>206</v>
      </c>
      <c r="BE142" s="154">
        <f>IF(U142="základná",N142,0)</f>
        <v>0</v>
      </c>
      <c r="BF142" s="154">
        <f>IF(U142="znížená",N142,0)</f>
        <v>0</v>
      </c>
      <c r="BG142" s="154">
        <f>IF(U142="zákl. prenesená",N142,0)</f>
        <v>0</v>
      </c>
      <c r="BH142" s="154">
        <f>IF(U142="zníž. prenesená",N142,0)</f>
        <v>0</v>
      </c>
      <c r="BI142" s="154">
        <f>IF(U142="nulová",N142,0)</f>
        <v>0</v>
      </c>
      <c r="BJ142" s="19" t="s">
        <v>87</v>
      </c>
      <c r="BK142" s="155">
        <f>ROUND(L142*K142,3)</f>
        <v>0</v>
      </c>
      <c r="BL142" s="19" t="s">
        <v>96</v>
      </c>
      <c r="BM142" s="19" t="s">
        <v>228</v>
      </c>
    </row>
    <row r="143" spans="2:65" s="10" customFormat="1" ht="29.85" customHeight="1" x14ac:dyDescent="0.3">
      <c r="B143" s="134"/>
      <c r="C143" s="135"/>
      <c r="D143" s="144" t="s">
        <v>187</v>
      </c>
      <c r="E143" s="144"/>
      <c r="F143" s="144"/>
      <c r="G143" s="144"/>
      <c r="H143" s="144"/>
      <c r="I143" s="144"/>
      <c r="J143" s="144"/>
      <c r="K143" s="144"/>
      <c r="L143" s="144"/>
      <c r="M143" s="144"/>
      <c r="N143" s="240"/>
      <c r="O143" s="239"/>
      <c r="P143" s="239"/>
      <c r="Q143" s="239"/>
      <c r="R143" s="137"/>
      <c r="T143" s="138"/>
      <c r="U143" s="135"/>
      <c r="V143" s="135"/>
      <c r="W143" s="139">
        <f>SUM(W144:W145)</f>
        <v>0</v>
      </c>
      <c r="X143" s="135"/>
      <c r="Y143" s="139">
        <f>SUM(Y144:Y145)</f>
        <v>0</v>
      </c>
      <c r="Z143" s="135"/>
      <c r="AA143" s="140">
        <f>SUM(AA144:AA145)</f>
        <v>0</v>
      </c>
      <c r="AR143" s="141" t="s">
        <v>83</v>
      </c>
      <c r="AT143" s="142" t="s">
        <v>75</v>
      </c>
      <c r="AU143" s="142" t="s">
        <v>83</v>
      </c>
      <c r="AY143" s="141" t="s">
        <v>206</v>
      </c>
      <c r="BK143" s="143">
        <f>SUM(BK144:BK145)</f>
        <v>0</v>
      </c>
    </row>
    <row r="144" spans="2:65" s="1" customFormat="1" ht="38.25" customHeight="1" x14ac:dyDescent="0.3">
      <c r="B144" s="145"/>
      <c r="C144" s="146" t="s">
        <v>229</v>
      </c>
      <c r="D144" s="146" t="s">
        <v>207</v>
      </c>
      <c r="E144" s="147" t="s">
        <v>2081</v>
      </c>
      <c r="F144" s="233" t="s">
        <v>2082</v>
      </c>
      <c r="G144" s="233"/>
      <c r="H144" s="233"/>
      <c r="I144" s="233"/>
      <c r="J144" s="148" t="s">
        <v>210</v>
      </c>
      <c r="K144" s="149">
        <v>3.85</v>
      </c>
      <c r="L144" s="234"/>
      <c r="M144" s="234"/>
      <c r="N144" s="235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>V144*K144</f>
        <v>0</v>
      </c>
      <c r="X144" s="152">
        <v>0</v>
      </c>
      <c r="Y144" s="152">
        <f>X144*K144</f>
        <v>0</v>
      </c>
      <c r="Z144" s="152">
        <v>0</v>
      </c>
      <c r="AA144" s="153">
        <f>Z144*K144</f>
        <v>0</v>
      </c>
      <c r="AR144" s="19" t="s">
        <v>96</v>
      </c>
      <c r="AT144" s="19" t="s">
        <v>207</v>
      </c>
      <c r="AU144" s="19" t="s">
        <v>87</v>
      </c>
      <c r="AY144" s="19" t="s">
        <v>206</v>
      </c>
      <c r="BE144" s="154">
        <f>IF(U144="základná",N144,0)</f>
        <v>0</v>
      </c>
      <c r="BF144" s="154">
        <f>IF(U144="znížená",N144,0)</f>
        <v>0</v>
      </c>
      <c r="BG144" s="154">
        <f>IF(U144="zákl. prenesená",N144,0)</f>
        <v>0</v>
      </c>
      <c r="BH144" s="154">
        <f>IF(U144="zníž. prenesená",N144,0)</f>
        <v>0</v>
      </c>
      <c r="BI144" s="154">
        <f>IF(U144="nulová",N144,0)</f>
        <v>0</v>
      </c>
      <c r="BJ144" s="19" t="s">
        <v>87</v>
      </c>
      <c r="BK144" s="155">
        <f>ROUND(L144*K144,3)</f>
        <v>0</v>
      </c>
      <c r="BL144" s="19" t="s">
        <v>96</v>
      </c>
      <c r="BM144" s="19" t="s">
        <v>232</v>
      </c>
    </row>
    <row r="145" spans="2:65" s="1" customFormat="1" ht="38.25" customHeight="1" x14ac:dyDescent="0.3">
      <c r="B145" s="145"/>
      <c r="C145" s="146" t="s">
        <v>218</v>
      </c>
      <c r="D145" s="146" t="s">
        <v>207</v>
      </c>
      <c r="E145" s="147" t="s">
        <v>2314</v>
      </c>
      <c r="F145" s="233" t="s">
        <v>2315</v>
      </c>
      <c r="G145" s="233"/>
      <c r="H145" s="233"/>
      <c r="I145" s="233"/>
      <c r="J145" s="148" t="s">
        <v>210</v>
      </c>
      <c r="K145" s="149">
        <v>12.1</v>
      </c>
      <c r="L145" s="234"/>
      <c r="M145" s="234"/>
      <c r="N145" s="235"/>
      <c r="O145" s="235"/>
      <c r="P145" s="235"/>
      <c r="Q145" s="235"/>
      <c r="R145" s="150"/>
      <c r="T145" s="151" t="s">
        <v>5</v>
      </c>
      <c r="U145" s="41" t="s">
        <v>43</v>
      </c>
      <c r="V145" s="152">
        <v>0</v>
      </c>
      <c r="W145" s="152">
        <f>V145*K145</f>
        <v>0</v>
      </c>
      <c r="X145" s="152">
        <v>0</v>
      </c>
      <c r="Y145" s="152">
        <f>X145*K145</f>
        <v>0</v>
      </c>
      <c r="Z145" s="152">
        <v>0</v>
      </c>
      <c r="AA145" s="153">
        <f>Z145*K145</f>
        <v>0</v>
      </c>
      <c r="AR145" s="19" t="s">
        <v>96</v>
      </c>
      <c r="AT145" s="19" t="s">
        <v>207</v>
      </c>
      <c r="AU145" s="19" t="s">
        <v>87</v>
      </c>
      <c r="AY145" s="19" t="s">
        <v>206</v>
      </c>
      <c r="BE145" s="154">
        <f>IF(U145="základná",N145,0)</f>
        <v>0</v>
      </c>
      <c r="BF145" s="154">
        <f>IF(U145="znížená",N145,0)</f>
        <v>0</v>
      </c>
      <c r="BG145" s="154">
        <f>IF(U145="zákl. prenesená",N145,0)</f>
        <v>0</v>
      </c>
      <c r="BH145" s="154">
        <f>IF(U145="zníž. prenesená",N145,0)</f>
        <v>0</v>
      </c>
      <c r="BI145" s="154">
        <f>IF(U145="nulová",N145,0)</f>
        <v>0</v>
      </c>
      <c r="BJ145" s="19" t="s">
        <v>87</v>
      </c>
      <c r="BK145" s="155">
        <f>ROUND(L145*K145,3)</f>
        <v>0</v>
      </c>
      <c r="BL145" s="19" t="s">
        <v>96</v>
      </c>
      <c r="BM145" s="19" t="s">
        <v>235</v>
      </c>
    </row>
    <row r="146" spans="2:65" s="10" customFormat="1" ht="29.85" customHeight="1" x14ac:dyDescent="0.3">
      <c r="B146" s="134"/>
      <c r="C146" s="135"/>
      <c r="D146" s="144" t="s">
        <v>463</v>
      </c>
      <c r="E146" s="144"/>
      <c r="F146" s="144"/>
      <c r="G146" s="144"/>
      <c r="H146" s="144"/>
      <c r="I146" s="144"/>
      <c r="J146" s="144"/>
      <c r="K146" s="144"/>
      <c r="L146" s="144"/>
      <c r="M146" s="144"/>
      <c r="N146" s="240"/>
      <c r="O146" s="239"/>
      <c r="P146" s="239"/>
      <c r="Q146" s="239"/>
      <c r="R146" s="137"/>
      <c r="T146" s="138"/>
      <c r="U146" s="135"/>
      <c r="V146" s="135"/>
      <c r="W146" s="139">
        <f>SUM(W147:W158)</f>
        <v>0</v>
      </c>
      <c r="X146" s="135"/>
      <c r="Y146" s="139">
        <f>SUM(Y147:Y158)</f>
        <v>0</v>
      </c>
      <c r="Z146" s="135"/>
      <c r="AA146" s="140">
        <f>SUM(AA147:AA158)</f>
        <v>0</v>
      </c>
      <c r="AR146" s="141" t="s">
        <v>83</v>
      </c>
      <c r="AT146" s="142" t="s">
        <v>75</v>
      </c>
      <c r="AU146" s="142" t="s">
        <v>83</v>
      </c>
      <c r="AY146" s="141" t="s">
        <v>206</v>
      </c>
      <c r="BK146" s="143">
        <f>SUM(BK147:BK158)</f>
        <v>0</v>
      </c>
    </row>
    <row r="147" spans="2:65" s="1" customFormat="1" ht="38.25" customHeight="1" x14ac:dyDescent="0.3">
      <c r="B147" s="145"/>
      <c r="C147" s="146" t="s">
        <v>236</v>
      </c>
      <c r="D147" s="146" t="s">
        <v>207</v>
      </c>
      <c r="E147" s="147" t="s">
        <v>819</v>
      </c>
      <c r="F147" s="233" t="s">
        <v>2316</v>
      </c>
      <c r="G147" s="233"/>
      <c r="H147" s="233"/>
      <c r="I147" s="233"/>
      <c r="J147" s="148" t="s">
        <v>213</v>
      </c>
      <c r="K147" s="149">
        <v>1.4179999999999999</v>
      </c>
      <c r="L147" s="234"/>
      <c r="M147" s="234"/>
      <c r="N147" s="235"/>
      <c r="O147" s="235"/>
      <c r="P147" s="235"/>
      <c r="Q147" s="235"/>
      <c r="R147" s="150"/>
      <c r="T147" s="151" t="s">
        <v>5</v>
      </c>
      <c r="U147" s="41" t="s">
        <v>43</v>
      </c>
      <c r="V147" s="152">
        <v>0</v>
      </c>
      <c r="W147" s="152">
        <f t="shared" ref="W147:W158" si="0">V147*K147</f>
        <v>0</v>
      </c>
      <c r="X147" s="152">
        <v>0</v>
      </c>
      <c r="Y147" s="152">
        <f t="shared" ref="Y147:Y158" si="1">X147*K147</f>
        <v>0</v>
      </c>
      <c r="Z147" s="152">
        <v>0</v>
      </c>
      <c r="AA147" s="153">
        <f t="shared" ref="AA147:AA158" si="2">Z147*K147</f>
        <v>0</v>
      </c>
      <c r="AR147" s="19" t="s">
        <v>96</v>
      </c>
      <c r="AT147" s="19" t="s">
        <v>207</v>
      </c>
      <c r="AU147" s="19" t="s">
        <v>87</v>
      </c>
      <c r="AY147" s="19" t="s">
        <v>206</v>
      </c>
      <c r="BE147" s="154">
        <f t="shared" ref="BE147:BE158" si="3">IF(U147="základná",N147,0)</f>
        <v>0</v>
      </c>
      <c r="BF147" s="154">
        <f t="shared" ref="BF147:BF158" si="4">IF(U147="znížená",N147,0)</f>
        <v>0</v>
      </c>
      <c r="BG147" s="154">
        <f t="shared" ref="BG147:BG158" si="5">IF(U147="zákl. prenesená",N147,0)</f>
        <v>0</v>
      </c>
      <c r="BH147" s="154">
        <f t="shared" ref="BH147:BH158" si="6">IF(U147="zníž. prenesená",N147,0)</f>
        <v>0</v>
      </c>
      <c r="BI147" s="154">
        <f t="shared" ref="BI147:BI158" si="7">IF(U147="nulová",N147,0)</f>
        <v>0</v>
      </c>
      <c r="BJ147" s="19" t="s">
        <v>87</v>
      </c>
      <c r="BK147" s="155">
        <f t="shared" ref="BK147:BK158" si="8">ROUND(L147*K147,3)</f>
        <v>0</v>
      </c>
      <c r="BL147" s="19" t="s">
        <v>96</v>
      </c>
      <c r="BM147" s="19" t="s">
        <v>239</v>
      </c>
    </row>
    <row r="148" spans="2:65" s="1" customFormat="1" ht="38.25" customHeight="1" x14ac:dyDescent="0.3">
      <c r="B148" s="145"/>
      <c r="C148" s="146" t="s">
        <v>225</v>
      </c>
      <c r="D148" s="146" t="s">
        <v>207</v>
      </c>
      <c r="E148" s="147" t="s">
        <v>2097</v>
      </c>
      <c r="F148" s="233" t="s">
        <v>2098</v>
      </c>
      <c r="G148" s="233"/>
      <c r="H148" s="233"/>
      <c r="I148" s="233"/>
      <c r="J148" s="148" t="s">
        <v>210</v>
      </c>
      <c r="K148" s="149">
        <v>2.52</v>
      </c>
      <c r="L148" s="234"/>
      <c r="M148" s="234"/>
      <c r="N148" s="235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0"/>
        <v>0</v>
      </c>
      <c r="X148" s="152">
        <v>0</v>
      </c>
      <c r="Y148" s="152">
        <f t="shared" si="1"/>
        <v>0</v>
      </c>
      <c r="Z148" s="152">
        <v>0</v>
      </c>
      <c r="AA148" s="153">
        <f t="shared" si="2"/>
        <v>0</v>
      </c>
      <c r="AR148" s="19" t="s">
        <v>96</v>
      </c>
      <c r="AT148" s="19" t="s">
        <v>207</v>
      </c>
      <c r="AU148" s="19" t="s">
        <v>87</v>
      </c>
      <c r="AY148" s="19" t="s">
        <v>206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9" t="s">
        <v>87</v>
      </c>
      <c r="BK148" s="155">
        <f t="shared" si="8"/>
        <v>0</v>
      </c>
      <c r="BL148" s="19" t="s">
        <v>96</v>
      </c>
      <c r="BM148" s="19" t="s">
        <v>10</v>
      </c>
    </row>
    <row r="149" spans="2:65" s="1" customFormat="1" ht="38.25" customHeight="1" x14ac:dyDescent="0.3">
      <c r="B149" s="145"/>
      <c r="C149" s="146" t="s">
        <v>242</v>
      </c>
      <c r="D149" s="146" t="s">
        <v>207</v>
      </c>
      <c r="E149" s="147" t="s">
        <v>2317</v>
      </c>
      <c r="F149" s="233" t="s">
        <v>2318</v>
      </c>
      <c r="G149" s="233"/>
      <c r="H149" s="233"/>
      <c r="I149" s="233"/>
      <c r="J149" s="148" t="s">
        <v>213</v>
      </c>
      <c r="K149" s="149">
        <v>0.2</v>
      </c>
      <c r="L149" s="234"/>
      <c r="M149" s="234"/>
      <c r="N149" s="235"/>
      <c r="O149" s="235"/>
      <c r="P149" s="235"/>
      <c r="Q149" s="235"/>
      <c r="R149" s="150"/>
      <c r="T149" s="151" t="s">
        <v>5</v>
      </c>
      <c r="U149" s="41" t="s">
        <v>43</v>
      </c>
      <c r="V149" s="152">
        <v>0</v>
      </c>
      <c r="W149" s="152">
        <f t="shared" si="0"/>
        <v>0</v>
      </c>
      <c r="X149" s="152">
        <v>0</v>
      </c>
      <c r="Y149" s="152">
        <f t="shared" si="1"/>
        <v>0</v>
      </c>
      <c r="Z149" s="152">
        <v>0</v>
      </c>
      <c r="AA149" s="153">
        <f t="shared" si="2"/>
        <v>0</v>
      </c>
      <c r="AR149" s="19" t="s">
        <v>96</v>
      </c>
      <c r="AT149" s="19" t="s">
        <v>207</v>
      </c>
      <c r="AU149" s="19" t="s">
        <v>87</v>
      </c>
      <c r="AY149" s="19" t="s">
        <v>206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9" t="s">
        <v>87</v>
      </c>
      <c r="BK149" s="155">
        <f t="shared" si="8"/>
        <v>0</v>
      </c>
      <c r="BL149" s="19" t="s">
        <v>96</v>
      </c>
      <c r="BM149" s="19" t="s">
        <v>245</v>
      </c>
    </row>
    <row r="150" spans="2:65" s="1" customFormat="1" ht="25.5" customHeight="1" x14ac:dyDescent="0.3">
      <c r="B150" s="145"/>
      <c r="C150" s="146" t="s">
        <v>228</v>
      </c>
      <c r="D150" s="146" t="s">
        <v>207</v>
      </c>
      <c r="E150" s="147" t="s">
        <v>2105</v>
      </c>
      <c r="F150" s="233" t="s">
        <v>2106</v>
      </c>
      <c r="G150" s="233"/>
      <c r="H150" s="233"/>
      <c r="I150" s="233"/>
      <c r="J150" s="148" t="s">
        <v>210</v>
      </c>
      <c r="K150" s="149">
        <v>17.75</v>
      </c>
      <c r="L150" s="234"/>
      <c r="M150" s="234"/>
      <c r="N150" s="235"/>
      <c r="O150" s="235"/>
      <c r="P150" s="235"/>
      <c r="Q150" s="235"/>
      <c r="R150" s="150"/>
      <c r="T150" s="151" t="s">
        <v>5</v>
      </c>
      <c r="U150" s="41" t="s">
        <v>43</v>
      </c>
      <c r="V150" s="152">
        <v>0</v>
      </c>
      <c r="W150" s="152">
        <f t="shared" si="0"/>
        <v>0</v>
      </c>
      <c r="X150" s="152">
        <v>0</v>
      </c>
      <c r="Y150" s="152">
        <f t="shared" si="1"/>
        <v>0</v>
      </c>
      <c r="Z150" s="152">
        <v>0</v>
      </c>
      <c r="AA150" s="153">
        <f t="shared" si="2"/>
        <v>0</v>
      </c>
      <c r="AR150" s="19" t="s">
        <v>96</v>
      </c>
      <c r="AT150" s="19" t="s">
        <v>207</v>
      </c>
      <c r="AU150" s="19" t="s">
        <v>87</v>
      </c>
      <c r="AY150" s="19" t="s">
        <v>206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9" t="s">
        <v>87</v>
      </c>
      <c r="BK150" s="155">
        <f t="shared" si="8"/>
        <v>0</v>
      </c>
      <c r="BL150" s="19" t="s">
        <v>96</v>
      </c>
      <c r="BM150" s="19" t="s">
        <v>248</v>
      </c>
    </row>
    <row r="151" spans="2:65" s="1" customFormat="1" ht="38.25" customHeight="1" x14ac:dyDescent="0.3">
      <c r="B151" s="145"/>
      <c r="C151" s="146" t="s">
        <v>249</v>
      </c>
      <c r="D151" s="146" t="s">
        <v>207</v>
      </c>
      <c r="E151" s="147" t="s">
        <v>2319</v>
      </c>
      <c r="F151" s="233" t="s">
        <v>2320</v>
      </c>
      <c r="G151" s="233"/>
      <c r="H151" s="233"/>
      <c r="I151" s="233"/>
      <c r="J151" s="148" t="s">
        <v>217</v>
      </c>
      <c r="K151" s="149">
        <v>2.5</v>
      </c>
      <c r="L151" s="234"/>
      <c r="M151" s="234"/>
      <c r="N151" s="235"/>
      <c r="O151" s="235"/>
      <c r="P151" s="235"/>
      <c r="Q151" s="235"/>
      <c r="R151" s="150"/>
      <c r="T151" s="151" t="s">
        <v>5</v>
      </c>
      <c r="U151" s="41" t="s">
        <v>43</v>
      </c>
      <c r="V151" s="152">
        <v>0</v>
      </c>
      <c r="W151" s="152">
        <f t="shared" si="0"/>
        <v>0</v>
      </c>
      <c r="X151" s="152">
        <v>0</v>
      </c>
      <c r="Y151" s="152">
        <f t="shared" si="1"/>
        <v>0</v>
      </c>
      <c r="Z151" s="152">
        <v>0</v>
      </c>
      <c r="AA151" s="153">
        <f t="shared" si="2"/>
        <v>0</v>
      </c>
      <c r="AR151" s="19" t="s">
        <v>96</v>
      </c>
      <c r="AT151" s="19" t="s">
        <v>207</v>
      </c>
      <c r="AU151" s="19" t="s">
        <v>87</v>
      </c>
      <c r="AY151" s="19" t="s">
        <v>206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9" t="s">
        <v>87</v>
      </c>
      <c r="BK151" s="155">
        <f t="shared" si="8"/>
        <v>0</v>
      </c>
      <c r="BL151" s="19" t="s">
        <v>96</v>
      </c>
      <c r="BM151" s="19" t="s">
        <v>252</v>
      </c>
    </row>
    <row r="152" spans="2:65" s="1" customFormat="1" ht="38.25" customHeight="1" x14ac:dyDescent="0.3">
      <c r="B152" s="145"/>
      <c r="C152" s="146" t="s">
        <v>232</v>
      </c>
      <c r="D152" s="146" t="s">
        <v>207</v>
      </c>
      <c r="E152" s="147" t="s">
        <v>327</v>
      </c>
      <c r="F152" s="233" t="s">
        <v>328</v>
      </c>
      <c r="G152" s="233"/>
      <c r="H152" s="233"/>
      <c r="I152" s="233"/>
      <c r="J152" s="148" t="s">
        <v>329</v>
      </c>
      <c r="K152" s="149">
        <v>1.631</v>
      </c>
      <c r="L152" s="234"/>
      <c r="M152" s="234"/>
      <c r="N152" s="235"/>
      <c r="O152" s="235"/>
      <c r="P152" s="235"/>
      <c r="Q152" s="235"/>
      <c r="R152" s="150"/>
      <c r="T152" s="151" t="s">
        <v>5</v>
      </c>
      <c r="U152" s="41" t="s">
        <v>43</v>
      </c>
      <c r="V152" s="152">
        <v>0</v>
      </c>
      <c r="W152" s="152">
        <f t="shared" si="0"/>
        <v>0</v>
      </c>
      <c r="X152" s="152">
        <v>0</v>
      </c>
      <c r="Y152" s="152">
        <f t="shared" si="1"/>
        <v>0</v>
      </c>
      <c r="Z152" s="152">
        <v>0</v>
      </c>
      <c r="AA152" s="153">
        <f t="shared" si="2"/>
        <v>0</v>
      </c>
      <c r="AR152" s="19" t="s">
        <v>96</v>
      </c>
      <c r="AT152" s="19" t="s">
        <v>207</v>
      </c>
      <c r="AU152" s="19" t="s">
        <v>87</v>
      </c>
      <c r="AY152" s="19" t="s">
        <v>206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9" t="s">
        <v>87</v>
      </c>
      <c r="BK152" s="155">
        <f t="shared" si="8"/>
        <v>0</v>
      </c>
      <c r="BL152" s="19" t="s">
        <v>96</v>
      </c>
      <c r="BM152" s="19" t="s">
        <v>255</v>
      </c>
    </row>
    <row r="153" spans="2:65" s="1" customFormat="1" ht="25.5" customHeight="1" x14ac:dyDescent="0.3">
      <c r="B153" s="145"/>
      <c r="C153" s="146" t="s">
        <v>256</v>
      </c>
      <c r="D153" s="146" t="s">
        <v>207</v>
      </c>
      <c r="E153" s="147" t="s">
        <v>335</v>
      </c>
      <c r="F153" s="233" t="s">
        <v>336</v>
      </c>
      <c r="G153" s="233"/>
      <c r="H153" s="233"/>
      <c r="I153" s="233"/>
      <c r="J153" s="148" t="s">
        <v>329</v>
      </c>
      <c r="K153" s="149">
        <v>1.631</v>
      </c>
      <c r="L153" s="234"/>
      <c r="M153" s="234"/>
      <c r="N153" s="235"/>
      <c r="O153" s="235"/>
      <c r="P153" s="235"/>
      <c r="Q153" s="235"/>
      <c r="R153" s="150"/>
      <c r="T153" s="151" t="s">
        <v>5</v>
      </c>
      <c r="U153" s="41" t="s">
        <v>43</v>
      </c>
      <c r="V153" s="152">
        <v>0</v>
      </c>
      <c r="W153" s="152">
        <f t="shared" si="0"/>
        <v>0</v>
      </c>
      <c r="X153" s="152">
        <v>0</v>
      </c>
      <c r="Y153" s="152">
        <f t="shared" si="1"/>
        <v>0</v>
      </c>
      <c r="Z153" s="152">
        <v>0</v>
      </c>
      <c r="AA153" s="153">
        <f t="shared" si="2"/>
        <v>0</v>
      </c>
      <c r="AR153" s="19" t="s">
        <v>96</v>
      </c>
      <c r="AT153" s="19" t="s">
        <v>207</v>
      </c>
      <c r="AU153" s="19" t="s">
        <v>87</v>
      </c>
      <c r="AY153" s="19" t="s">
        <v>206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9" t="s">
        <v>87</v>
      </c>
      <c r="BK153" s="155">
        <f t="shared" si="8"/>
        <v>0</v>
      </c>
      <c r="BL153" s="19" t="s">
        <v>96</v>
      </c>
      <c r="BM153" s="19" t="s">
        <v>259</v>
      </c>
    </row>
    <row r="154" spans="2:65" s="1" customFormat="1" ht="25.5" customHeight="1" x14ac:dyDescent="0.3">
      <c r="B154" s="145"/>
      <c r="C154" s="146" t="s">
        <v>235</v>
      </c>
      <c r="D154" s="146" t="s">
        <v>207</v>
      </c>
      <c r="E154" s="147" t="s">
        <v>338</v>
      </c>
      <c r="F154" s="233" t="s">
        <v>339</v>
      </c>
      <c r="G154" s="233"/>
      <c r="H154" s="233"/>
      <c r="I154" s="233"/>
      <c r="J154" s="148" t="s">
        <v>329</v>
      </c>
      <c r="K154" s="149">
        <v>1.631</v>
      </c>
      <c r="L154" s="234"/>
      <c r="M154" s="234"/>
      <c r="N154" s="235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0"/>
        <v>0</v>
      </c>
      <c r="X154" s="152">
        <v>0</v>
      </c>
      <c r="Y154" s="152">
        <f t="shared" si="1"/>
        <v>0</v>
      </c>
      <c r="Z154" s="152">
        <v>0</v>
      </c>
      <c r="AA154" s="153">
        <f t="shared" si="2"/>
        <v>0</v>
      </c>
      <c r="AR154" s="19" t="s">
        <v>96</v>
      </c>
      <c r="AT154" s="19" t="s">
        <v>207</v>
      </c>
      <c r="AU154" s="19" t="s">
        <v>87</v>
      </c>
      <c r="AY154" s="19" t="s">
        <v>206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9" t="s">
        <v>87</v>
      </c>
      <c r="BK154" s="155">
        <f t="shared" si="8"/>
        <v>0</v>
      </c>
      <c r="BL154" s="19" t="s">
        <v>96</v>
      </c>
      <c r="BM154" s="19" t="s">
        <v>262</v>
      </c>
    </row>
    <row r="155" spans="2:65" s="1" customFormat="1" ht="25.5" customHeight="1" x14ac:dyDescent="0.3">
      <c r="B155" s="145"/>
      <c r="C155" s="146" t="s">
        <v>263</v>
      </c>
      <c r="D155" s="146" t="s">
        <v>207</v>
      </c>
      <c r="E155" s="147" t="s">
        <v>342</v>
      </c>
      <c r="F155" s="233" t="s">
        <v>343</v>
      </c>
      <c r="G155" s="233"/>
      <c r="H155" s="233"/>
      <c r="I155" s="233"/>
      <c r="J155" s="148" t="s">
        <v>329</v>
      </c>
      <c r="K155" s="149">
        <v>1.631</v>
      </c>
      <c r="L155" s="234"/>
      <c r="M155" s="234"/>
      <c r="N155" s="235"/>
      <c r="O155" s="235"/>
      <c r="P155" s="235"/>
      <c r="Q155" s="235"/>
      <c r="R155" s="150"/>
      <c r="T155" s="151" t="s">
        <v>5</v>
      </c>
      <c r="U155" s="41" t="s">
        <v>43</v>
      </c>
      <c r="V155" s="152">
        <v>0</v>
      </c>
      <c r="W155" s="152">
        <f t="shared" si="0"/>
        <v>0</v>
      </c>
      <c r="X155" s="152">
        <v>0</v>
      </c>
      <c r="Y155" s="152">
        <f t="shared" si="1"/>
        <v>0</v>
      </c>
      <c r="Z155" s="152">
        <v>0</v>
      </c>
      <c r="AA155" s="153">
        <f t="shared" si="2"/>
        <v>0</v>
      </c>
      <c r="AR155" s="19" t="s">
        <v>96</v>
      </c>
      <c r="AT155" s="19" t="s">
        <v>207</v>
      </c>
      <c r="AU155" s="19" t="s">
        <v>87</v>
      </c>
      <c r="AY155" s="19" t="s">
        <v>206</v>
      </c>
      <c r="BE155" s="154">
        <f t="shared" si="3"/>
        <v>0</v>
      </c>
      <c r="BF155" s="154">
        <f t="shared" si="4"/>
        <v>0</v>
      </c>
      <c r="BG155" s="154">
        <f t="shared" si="5"/>
        <v>0</v>
      </c>
      <c r="BH155" s="154">
        <f t="shared" si="6"/>
        <v>0</v>
      </c>
      <c r="BI155" s="154">
        <f t="shared" si="7"/>
        <v>0</v>
      </c>
      <c r="BJ155" s="19" t="s">
        <v>87</v>
      </c>
      <c r="BK155" s="155">
        <f t="shared" si="8"/>
        <v>0</v>
      </c>
      <c r="BL155" s="19" t="s">
        <v>96</v>
      </c>
      <c r="BM155" s="19" t="s">
        <v>266</v>
      </c>
    </row>
    <row r="156" spans="2:65" s="1" customFormat="1" ht="25.5" customHeight="1" x14ac:dyDescent="0.3">
      <c r="B156" s="145"/>
      <c r="C156" s="146" t="s">
        <v>239</v>
      </c>
      <c r="D156" s="146" t="s">
        <v>207</v>
      </c>
      <c r="E156" s="147" t="s">
        <v>345</v>
      </c>
      <c r="F156" s="233" t="s">
        <v>346</v>
      </c>
      <c r="G156" s="233"/>
      <c r="H156" s="233"/>
      <c r="I156" s="233"/>
      <c r="J156" s="148" t="s">
        <v>329</v>
      </c>
      <c r="K156" s="149">
        <v>1.631</v>
      </c>
      <c r="L156" s="234"/>
      <c r="M156" s="234"/>
      <c r="N156" s="235"/>
      <c r="O156" s="235"/>
      <c r="P156" s="235"/>
      <c r="Q156" s="235"/>
      <c r="R156" s="150"/>
      <c r="T156" s="151" t="s">
        <v>5</v>
      </c>
      <c r="U156" s="41" t="s">
        <v>43</v>
      </c>
      <c r="V156" s="152">
        <v>0</v>
      </c>
      <c r="W156" s="152">
        <f t="shared" si="0"/>
        <v>0</v>
      </c>
      <c r="X156" s="152">
        <v>0</v>
      </c>
      <c r="Y156" s="152">
        <f t="shared" si="1"/>
        <v>0</v>
      </c>
      <c r="Z156" s="152">
        <v>0</v>
      </c>
      <c r="AA156" s="153">
        <f t="shared" si="2"/>
        <v>0</v>
      </c>
      <c r="AR156" s="19" t="s">
        <v>96</v>
      </c>
      <c r="AT156" s="19" t="s">
        <v>207</v>
      </c>
      <c r="AU156" s="19" t="s">
        <v>87</v>
      </c>
      <c r="AY156" s="19" t="s">
        <v>206</v>
      </c>
      <c r="BE156" s="154">
        <f t="shared" si="3"/>
        <v>0</v>
      </c>
      <c r="BF156" s="154">
        <f t="shared" si="4"/>
        <v>0</v>
      </c>
      <c r="BG156" s="154">
        <f t="shared" si="5"/>
        <v>0</v>
      </c>
      <c r="BH156" s="154">
        <f t="shared" si="6"/>
        <v>0</v>
      </c>
      <c r="BI156" s="154">
        <f t="shared" si="7"/>
        <v>0</v>
      </c>
      <c r="BJ156" s="19" t="s">
        <v>87</v>
      </c>
      <c r="BK156" s="155">
        <f t="shared" si="8"/>
        <v>0</v>
      </c>
      <c r="BL156" s="19" t="s">
        <v>96</v>
      </c>
      <c r="BM156" s="19" t="s">
        <v>269</v>
      </c>
    </row>
    <row r="157" spans="2:65" s="1" customFormat="1" ht="25.5" customHeight="1" x14ac:dyDescent="0.3">
      <c r="B157" s="145"/>
      <c r="C157" s="146" t="s">
        <v>270</v>
      </c>
      <c r="D157" s="146" t="s">
        <v>207</v>
      </c>
      <c r="E157" s="147" t="s">
        <v>349</v>
      </c>
      <c r="F157" s="233" t="s">
        <v>350</v>
      </c>
      <c r="G157" s="233"/>
      <c r="H157" s="233"/>
      <c r="I157" s="233"/>
      <c r="J157" s="148" t="s">
        <v>329</v>
      </c>
      <c r="K157" s="149">
        <v>30.989000000000001</v>
      </c>
      <c r="L157" s="234"/>
      <c r="M157" s="234"/>
      <c r="N157" s="235"/>
      <c r="O157" s="235"/>
      <c r="P157" s="235"/>
      <c r="Q157" s="235"/>
      <c r="R157" s="150"/>
      <c r="T157" s="151" t="s">
        <v>5</v>
      </c>
      <c r="U157" s="41" t="s">
        <v>43</v>
      </c>
      <c r="V157" s="152">
        <v>0</v>
      </c>
      <c r="W157" s="152">
        <f t="shared" si="0"/>
        <v>0</v>
      </c>
      <c r="X157" s="152">
        <v>0</v>
      </c>
      <c r="Y157" s="152">
        <f t="shared" si="1"/>
        <v>0</v>
      </c>
      <c r="Z157" s="152">
        <v>0</v>
      </c>
      <c r="AA157" s="153">
        <f t="shared" si="2"/>
        <v>0</v>
      </c>
      <c r="AR157" s="19" t="s">
        <v>96</v>
      </c>
      <c r="AT157" s="19" t="s">
        <v>207</v>
      </c>
      <c r="AU157" s="19" t="s">
        <v>87</v>
      </c>
      <c r="AY157" s="19" t="s">
        <v>206</v>
      </c>
      <c r="BE157" s="154">
        <f t="shared" si="3"/>
        <v>0</v>
      </c>
      <c r="BF157" s="154">
        <f t="shared" si="4"/>
        <v>0</v>
      </c>
      <c r="BG157" s="154">
        <f t="shared" si="5"/>
        <v>0</v>
      </c>
      <c r="BH157" s="154">
        <f t="shared" si="6"/>
        <v>0</v>
      </c>
      <c r="BI157" s="154">
        <f t="shared" si="7"/>
        <v>0</v>
      </c>
      <c r="BJ157" s="19" t="s">
        <v>87</v>
      </c>
      <c r="BK157" s="155">
        <f t="shared" si="8"/>
        <v>0</v>
      </c>
      <c r="BL157" s="19" t="s">
        <v>96</v>
      </c>
      <c r="BM157" s="19" t="s">
        <v>273</v>
      </c>
    </row>
    <row r="158" spans="2:65" s="1" customFormat="1" ht="25.5" customHeight="1" x14ac:dyDescent="0.3">
      <c r="B158" s="145"/>
      <c r="C158" s="146" t="s">
        <v>10</v>
      </c>
      <c r="D158" s="146" t="s">
        <v>207</v>
      </c>
      <c r="E158" s="147" t="s">
        <v>352</v>
      </c>
      <c r="F158" s="233" t="s">
        <v>353</v>
      </c>
      <c r="G158" s="233"/>
      <c r="H158" s="233"/>
      <c r="I158" s="233"/>
      <c r="J158" s="148" t="s">
        <v>329</v>
      </c>
      <c r="K158" s="149">
        <v>1.631</v>
      </c>
      <c r="L158" s="234"/>
      <c r="M158" s="234"/>
      <c r="N158" s="235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 t="shared" si="0"/>
        <v>0</v>
      </c>
      <c r="X158" s="152">
        <v>0</v>
      </c>
      <c r="Y158" s="152">
        <f t="shared" si="1"/>
        <v>0</v>
      </c>
      <c r="Z158" s="152">
        <v>0</v>
      </c>
      <c r="AA158" s="153">
        <f t="shared" si="2"/>
        <v>0</v>
      </c>
      <c r="AR158" s="19" t="s">
        <v>96</v>
      </c>
      <c r="AT158" s="19" t="s">
        <v>207</v>
      </c>
      <c r="AU158" s="19" t="s">
        <v>87</v>
      </c>
      <c r="AY158" s="19" t="s">
        <v>206</v>
      </c>
      <c r="BE158" s="154">
        <f t="shared" si="3"/>
        <v>0</v>
      </c>
      <c r="BF158" s="154">
        <f t="shared" si="4"/>
        <v>0</v>
      </c>
      <c r="BG158" s="154">
        <f t="shared" si="5"/>
        <v>0</v>
      </c>
      <c r="BH158" s="154">
        <f t="shared" si="6"/>
        <v>0</v>
      </c>
      <c r="BI158" s="154">
        <f t="shared" si="7"/>
        <v>0</v>
      </c>
      <c r="BJ158" s="19" t="s">
        <v>87</v>
      </c>
      <c r="BK158" s="155">
        <f t="shared" si="8"/>
        <v>0</v>
      </c>
      <c r="BL158" s="19" t="s">
        <v>96</v>
      </c>
      <c r="BM158" s="19" t="s">
        <v>276</v>
      </c>
    </row>
    <row r="159" spans="2:65" s="10" customFormat="1" ht="29.85" customHeight="1" x14ac:dyDescent="0.3">
      <c r="B159" s="134"/>
      <c r="C159" s="135"/>
      <c r="D159" s="144" t="s">
        <v>715</v>
      </c>
      <c r="E159" s="144"/>
      <c r="F159" s="144"/>
      <c r="G159" s="144"/>
      <c r="H159" s="144"/>
      <c r="I159" s="144"/>
      <c r="J159" s="144"/>
      <c r="K159" s="144"/>
      <c r="L159" s="144"/>
      <c r="M159" s="144"/>
      <c r="N159" s="240"/>
      <c r="O159" s="239"/>
      <c r="P159" s="239"/>
      <c r="Q159" s="239"/>
      <c r="R159" s="137"/>
      <c r="T159" s="138"/>
      <c r="U159" s="135"/>
      <c r="V159" s="135"/>
      <c r="W159" s="139">
        <f>W160</f>
        <v>0</v>
      </c>
      <c r="X159" s="135"/>
      <c r="Y159" s="139">
        <f>Y160</f>
        <v>0</v>
      </c>
      <c r="Z159" s="135"/>
      <c r="AA159" s="140">
        <f>AA160</f>
        <v>0</v>
      </c>
      <c r="AR159" s="141" t="s">
        <v>83</v>
      </c>
      <c r="AT159" s="142" t="s">
        <v>75</v>
      </c>
      <c r="AU159" s="142" t="s">
        <v>83</v>
      </c>
      <c r="AY159" s="141" t="s">
        <v>206</v>
      </c>
      <c r="BK159" s="143">
        <f>BK160</f>
        <v>0</v>
      </c>
    </row>
    <row r="160" spans="2:65" s="1" customFormat="1" ht="25.5" customHeight="1" x14ac:dyDescent="0.3">
      <c r="B160" s="145"/>
      <c r="C160" s="146" t="s">
        <v>277</v>
      </c>
      <c r="D160" s="146" t="s">
        <v>207</v>
      </c>
      <c r="E160" s="147" t="s">
        <v>356</v>
      </c>
      <c r="F160" s="233" t="s">
        <v>2108</v>
      </c>
      <c r="G160" s="233"/>
      <c r="H160" s="233"/>
      <c r="I160" s="233"/>
      <c r="J160" s="148" t="s">
        <v>329</v>
      </c>
      <c r="K160" s="149">
        <v>1.952</v>
      </c>
      <c r="L160" s="234"/>
      <c r="M160" s="234"/>
      <c r="N160" s="235"/>
      <c r="O160" s="235"/>
      <c r="P160" s="235"/>
      <c r="Q160" s="235"/>
      <c r="R160" s="150"/>
      <c r="T160" s="151" t="s">
        <v>5</v>
      </c>
      <c r="U160" s="41" t="s">
        <v>43</v>
      </c>
      <c r="V160" s="152">
        <v>0</v>
      </c>
      <c r="W160" s="152">
        <f>V160*K160</f>
        <v>0</v>
      </c>
      <c r="X160" s="152">
        <v>0</v>
      </c>
      <c r="Y160" s="152">
        <f>X160*K160</f>
        <v>0</v>
      </c>
      <c r="Z160" s="152">
        <v>0</v>
      </c>
      <c r="AA160" s="153">
        <f>Z160*K160</f>
        <v>0</v>
      </c>
      <c r="AR160" s="19" t="s">
        <v>96</v>
      </c>
      <c r="AT160" s="19" t="s">
        <v>207</v>
      </c>
      <c r="AU160" s="19" t="s">
        <v>87</v>
      </c>
      <c r="AY160" s="19" t="s">
        <v>206</v>
      </c>
      <c r="BE160" s="154">
        <f>IF(U160="základná",N160,0)</f>
        <v>0</v>
      </c>
      <c r="BF160" s="154">
        <f>IF(U160="znížená",N160,0)</f>
        <v>0</v>
      </c>
      <c r="BG160" s="154">
        <f>IF(U160="zákl. prenesená",N160,0)</f>
        <v>0</v>
      </c>
      <c r="BH160" s="154">
        <f>IF(U160="zníž. prenesená",N160,0)</f>
        <v>0</v>
      </c>
      <c r="BI160" s="154">
        <f>IF(U160="nulová",N160,0)</f>
        <v>0</v>
      </c>
      <c r="BJ160" s="19" t="s">
        <v>87</v>
      </c>
      <c r="BK160" s="155">
        <f>ROUND(L160*K160,3)</f>
        <v>0</v>
      </c>
      <c r="BL160" s="19" t="s">
        <v>96</v>
      </c>
      <c r="BM160" s="19" t="s">
        <v>280</v>
      </c>
    </row>
    <row r="161" spans="2:65" s="10" customFormat="1" ht="37.35" customHeight="1" x14ac:dyDescent="0.35">
      <c r="B161" s="134"/>
      <c r="C161" s="135"/>
      <c r="D161" s="136" t="s">
        <v>188</v>
      </c>
      <c r="E161" s="136"/>
      <c r="F161" s="136"/>
      <c r="G161" s="136"/>
      <c r="H161" s="136"/>
      <c r="I161" s="136"/>
      <c r="J161" s="136"/>
      <c r="K161" s="136"/>
      <c r="L161" s="136"/>
      <c r="M161" s="136"/>
      <c r="N161" s="248"/>
      <c r="O161" s="249"/>
      <c r="P161" s="249"/>
      <c r="Q161" s="249"/>
      <c r="R161" s="137"/>
      <c r="T161" s="138"/>
      <c r="U161" s="135"/>
      <c r="V161" s="135"/>
      <c r="W161" s="139">
        <f>W162+W207+W219+W229</f>
        <v>0</v>
      </c>
      <c r="X161" s="135"/>
      <c r="Y161" s="139">
        <f>Y162+Y207+Y219+Y229</f>
        <v>0</v>
      </c>
      <c r="Z161" s="135"/>
      <c r="AA161" s="140">
        <f>AA162+AA207+AA219+AA229</f>
        <v>0</v>
      </c>
      <c r="AR161" s="141" t="s">
        <v>87</v>
      </c>
      <c r="AT161" s="142" t="s">
        <v>75</v>
      </c>
      <c r="AU161" s="142" t="s">
        <v>76</v>
      </c>
      <c r="AY161" s="141" t="s">
        <v>206</v>
      </c>
      <c r="BK161" s="143">
        <f>BK162+BK207+BK219+BK229</f>
        <v>0</v>
      </c>
    </row>
    <row r="162" spans="2:65" s="10" customFormat="1" ht="19.899999999999999" customHeight="1" x14ac:dyDescent="0.3">
      <c r="B162" s="134"/>
      <c r="C162" s="135"/>
      <c r="D162" s="144" t="s">
        <v>2301</v>
      </c>
      <c r="E162" s="144"/>
      <c r="F162" s="144"/>
      <c r="G162" s="144"/>
      <c r="H162" s="144"/>
      <c r="I162" s="144"/>
      <c r="J162" s="144"/>
      <c r="K162" s="144"/>
      <c r="L162" s="144"/>
      <c r="M162" s="144"/>
      <c r="N162" s="250"/>
      <c r="O162" s="205"/>
      <c r="P162" s="205"/>
      <c r="Q162" s="205"/>
      <c r="R162" s="137"/>
      <c r="T162" s="138"/>
      <c r="U162" s="135"/>
      <c r="V162" s="135"/>
      <c r="W162" s="139">
        <f>W163+W173+W186</f>
        <v>0</v>
      </c>
      <c r="X162" s="135"/>
      <c r="Y162" s="139">
        <f>Y163+Y173+Y186</f>
        <v>0</v>
      </c>
      <c r="Z162" s="135"/>
      <c r="AA162" s="140">
        <f>AA163+AA173+AA186</f>
        <v>0</v>
      </c>
      <c r="AR162" s="141" t="s">
        <v>87</v>
      </c>
      <c r="AT162" s="142" t="s">
        <v>75</v>
      </c>
      <c r="AU162" s="142" t="s">
        <v>83</v>
      </c>
      <c r="AY162" s="141" t="s">
        <v>206</v>
      </c>
      <c r="BK162" s="143">
        <f>BK163+BK173+BK186</f>
        <v>0</v>
      </c>
    </row>
    <row r="163" spans="2:65" s="10" customFormat="1" ht="14.85" customHeight="1" x14ac:dyDescent="0.3">
      <c r="B163" s="134"/>
      <c r="C163" s="135"/>
      <c r="D163" s="144" t="s">
        <v>2302</v>
      </c>
      <c r="E163" s="144"/>
      <c r="F163" s="144"/>
      <c r="G163" s="144"/>
      <c r="H163" s="144"/>
      <c r="I163" s="144"/>
      <c r="J163" s="144"/>
      <c r="K163" s="144"/>
      <c r="L163" s="144"/>
      <c r="M163" s="144"/>
      <c r="N163" s="246"/>
      <c r="O163" s="247"/>
      <c r="P163" s="247"/>
      <c r="Q163" s="247"/>
      <c r="R163" s="137"/>
      <c r="T163" s="138"/>
      <c r="U163" s="135"/>
      <c r="V163" s="135"/>
      <c r="W163" s="139">
        <f>SUM(W164:W172)</f>
        <v>0</v>
      </c>
      <c r="X163" s="135"/>
      <c r="Y163" s="139">
        <f>SUM(Y164:Y172)</f>
        <v>0</v>
      </c>
      <c r="Z163" s="135"/>
      <c r="AA163" s="140">
        <f>SUM(AA164:AA172)</f>
        <v>0</v>
      </c>
      <c r="AR163" s="141" t="s">
        <v>87</v>
      </c>
      <c r="AT163" s="142" t="s">
        <v>75</v>
      </c>
      <c r="AU163" s="142" t="s">
        <v>87</v>
      </c>
      <c r="AY163" s="141" t="s">
        <v>206</v>
      </c>
      <c r="BK163" s="143">
        <f>SUM(BK164:BK172)</f>
        <v>0</v>
      </c>
    </row>
    <row r="164" spans="2:65" s="1" customFormat="1" ht="25.5" customHeight="1" x14ac:dyDescent="0.3">
      <c r="B164" s="145"/>
      <c r="C164" s="146" t="s">
        <v>245</v>
      </c>
      <c r="D164" s="146" t="s">
        <v>207</v>
      </c>
      <c r="E164" s="147" t="s">
        <v>2321</v>
      </c>
      <c r="F164" s="233" t="s">
        <v>2322</v>
      </c>
      <c r="G164" s="233"/>
      <c r="H164" s="233"/>
      <c r="I164" s="233"/>
      <c r="J164" s="148" t="s">
        <v>217</v>
      </c>
      <c r="K164" s="149">
        <v>3</v>
      </c>
      <c r="L164" s="234"/>
      <c r="M164" s="234"/>
      <c r="N164" s="235"/>
      <c r="O164" s="235"/>
      <c r="P164" s="235"/>
      <c r="Q164" s="235"/>
      <c r="R164" s="150"/>
      <c r="T164" s="151" t="s">
        <v>5</v>
      </c>
      <c r="U164" s="41" t="s">
        <v>43</v>
      </c>
      <c r="V164" s="152">
        <v>0</v>
      </c>
      <c r="W164" s="152">
        <f t="shared" ref="W164:W172" si="9">V164*K164</f>
        <v>0</v>
      </c>
      <c r="X164" s="152">
        <v>0</v>
      </c>
      <c r="Y164" s="152">
        <f t="shared" ref="Y164:Y172" si="10">X164*K164</f>
        <v>0</v>
      </c>
      <c r="Z164" s="152">
        <v>0</v>
      </c>
      <c r="AA164" s="153">
        <f t="shared" ref="AA164:AA172" si="11">Z164*K164</f>
        <v>0</v>
      </c>
      <c r="AR164" s="19" t="s">
        <v>235</v>
      </c>
      <c r="AT164" s="19" t="s">
        <v>207</v>
      </c>
      <c r="AU164" s="19" t="s">
        <v>91</v>
      </c>
      <c r="AY164" s="19" t="s">
        <v>206</v>
      </c>
      <c r="BE164" s="154">
        <f t="shared" ref="BE164:BE172" si="12">IF(U164="základná",N164,0)</f>
        <v>0</v>
      </c>
      <c r="BF164" s="154">
        <f t="shared" ref="BF164:BF172" si="13">IF(U164="znížená",N164,0)</f>
        <v>0</v>
      </c>
      <c r="BG164" s="154">
        <f t="shared" ref="BG164:BG172" si="14">IF(U164="zákl. prenesená",N164,0)</f>
        <v>0</v>
      </c>
      <c r="BH164" s="154">
        <f t="shared" ref="BH164:BH172" si="15">IF(U164="zníž. prenesená",N164,0)</f>
        <v>0</v>
      </c>
      <c r="BI164" s="154">
        <f t="shared" ref="BI164:BI172" si="16">IF(U164="nulová",N164,0)</f>
        <v>0</v>
      </c>
      <c r="BJ164" s="19" t="s">
        <v>87</v>
      </c>
      <c r="BK164" s="155">
        <f t="shared" ref="BK164:BK172" si="17">ROUND(L164*K164,3)</f>
        <v>0</v>
      </c>
      <c r="BL164" s="19" t="s">
        <v>235</v>
      </c>
      <c r="BM164" s="19" t="s">
        <v>283</v>
      </c>
    </row>
    <row r="165" spans="2:65" s="1" customFormat="1" ht="25.5" customHeight="1" x14ac:dyDescent="0.3">
      <c r="B165" s="145"/>
      <c r="C165" s="146" t="s">
        <v>284</v>
      </c>
      <c r="D165" s="146" t="s">
        <v>207</v>
      </c>
      <c r="E165" s="147" t="s">
        <v>2323</v>
      </c>
      <c r="F165" s="233" t="s">
        <v>2324</v>
      </c>
      <c r="G165" s="233"/>
      <c r="H165" s="233"/>
      <c r="I165" s="233"/>
      <c r="J165" s="148" t="s">
        <v>217</v>
      </c>
      <c r="K165" s="149">
        <v>1</v>
      </c>
      <c r="L165" s="234"/>
      <c r="M165" s="234"/>
      <c r="N165" s="235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9"/>
        <v>0</v>
      </c>
      <c r="X165" s="152">
        <v>0</v>
      </c>
      <c r="Y165" s="152">
        <f t="shared" si="10"/>
        <v>0</v>
      </c>
      <c r="Z165" s="152">
        <v>0</v>
      </c>
      <c r="AA165" s="153">
        <f t="shared" si="11"/>
        <v>0</v>
      </c>
      <c r="AR165" s="19" t="s">
        <v>235</v>
      </c>
      <c r="AT165" s="19" t="s">
        <v>207</v>
      </c>
      <c r="AU165" s="19" t="s">
        <v>91</v>
      </c>
      <c r="AY165" s="19" t="s">
        <v>206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9" t="s">
        <v>87</v>
      </c>
      <c r="BK165" s="155">
        <f t="shared" si="17"/>
        <v>0</v>
      </c>
      <c r="BL165" s="19" t="s">
        <v>235</v>
      </c>
      <c r="BM165" s="19" t="s">
        <v>287</v>
      </c>
    </row>
    <row r="166" spans="2:65" s="1" customFormat="1" ht="25.5" customHeight="1" x14ac:dyDescent="0.3">
      <c r="B166" s="145"/>
      <c r="C166" s="146" t="s">
        <v>248</v>
      </c>
      <c r="D166" s="146" t="s">
        <v>207</v>
      </c>
      <c r="E166" s="147" t="s">
        <v>2325</v>
      </c>
      <c r="F166" s="233" t="s">
        <v>2326</v>
      </c>
      <c r="G166" s="233"/>
      <c r="H166" s="233"/>
      <c r="I166" s="233"/>
      <c r="J166" s="148" t="s">
        <v>372</v>
      </c>
      <c r="K166" s="149">
        <v>1</v>
      </c>
      <c r="L166" s="234"/>
      <c r="M166" s="234"/>
      <c r="N166" s="235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 t="shared" si="9"/>
        <v>0</v>
      </c>
      <c r="X166" s="152">
        <v>0</v>
      </c>
      <c r="Y166" s="152">
        <f t="shared" si="10"/>
        <v>0</v>
      </c>
      <c r="Z166" s="152">
        <v>0</v>
      </c>
      <c r="AA166" s="153">
        <f t="shared" si="11"/>
        <v>0</v>
      </c>
      <c r="AR166" s="19" t="s">
        <v>235</v>
      </c>
      <c r="AT166" s="19" t="s">
        <v>207</v>
      </c>
      <c r="AU166" s="19" t="s">
        <v>91</v>
      </c>
      <c r="AY166" s="19" t="s">
        <v>206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9" t="s">
        <v>87</v>
      </c>
      <c r="BK166" s="155">
        <f t="shared" si="17"/>
        <v>0</v>
      </c>
      <c r="BL166" s="19" t="s">
        <v>235</v>
      </c>
      <c r="BM166" s="19" t="s">
        <v>290</v>
      </c>
    </row>
    <row r="167" spans="2:65" s="1" customFormat="1" ht="25.5" customHeight="1" x14ac:dyDescent="0.3">
      <c r="B167" s="145"/>
      <c r="C167" s="146" t="s">
        <v>291</v>
      </c>
      <c r="D167" s="146" t="s">
        <v>207</v>
      </c>
      <c r="E167" s="147" t="s">
        <v>2327</v>
      </c>
      <c r="F167" s="233" t="s">
        <v>2328</v>
      </c>
      <c r="G167" s="233"/>
      <c r="H167" s="233"/>
      <c r="I167" s="233"/>
      <c r="J167" s="148" t="s">
        <v>372</v>
      </c>
      <c r="K167" s="149">
        <v>1</v>
      </c>
      <c r="L167" s="234"/>
      <c r="M167" s="234"/>
      <c r="N167" s="235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 t="shared" si="9"/>
        <v>0</v>
      </c>
      <c r="X167" s="152">
        <v>0</v>
      </c>
      <c r="Y167" s="152">
        <f t="shared" si="10"/>
        <v>0</v>
      </c>
      <c r="Z167" s="152">
        <v>0</v>
      </c>
      <c r="AA167" s="153">
        <f t="shared" si="11"/>
        <v>0</v>
      </c>
      <c r="AR167" s="19" t="s">
        <v>235</v>
      </c>
      <c r="AT167" s="19" t="s">
        <v>207</v>
      </c>
      <c r="AU167" s="19" t="s">
        <v>91</v>
      </c>
      <c r="AY167" s="19" t="s">
        <v>206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9" t="s">
        <v>87</v>
      </c>
      <c r="BK167" s="155">
        <f t="shared" si="17"/>
        <v>0</v>
      </c>
      <c r="BL167" s="19" t="s">
        <v>235</v>
      </c>
      <c r="BM167" s="19" t="s">
        <v>294</v>
      </c>
    </row>
    <row r="168" spans="2:65" s="1" customFormat="1" ht="16.5" customHeight="1" x14ac:dyDescent="0.3">
      <c r="B168" s="145"/>
      <c r="C168" s="156" t="s">
        <v>252</v>
      </c>
      <c r="D168" s="156" t="s">
        <v>214</v>
      </c>
      <c r="E168" s="157" t="s">
        <v>2329</v>
      </c>
      <c r="F168" s="236" t="s">
        <v>2330</v>
      </c>
      <c r="G168" s="236"/>
      <c r="H168" s="236"/>
      <c r="I168" s="236"/>
      <c r="J168" s="158" t="s">
        <v>372</v>
      </c>
      <c r="K168" s="159">
        <v>1</v>
      </c>
      <c r="L168" s="237"/>
      <c r="M168" s="237"/>
      <c r="N168" s="238"/>
      <c r="O168" s="235"/>
      <c r="P168" s="235"/>
      <c r="Q168" s="235"/>
      <c r="R168" s="150"/>
      <c r="T168" s="151" t="s">
        <v>5</v>
      </c>
      <c r="U168" s="41" t="s">
        <v>43</v>
      </c>
      <c r="V168" s="152">
        <v>0</v>
      </c>
      <c r="W168" s="152">
        <f t="shared" si="9"/>
        <v>0</v>
      </c>
      <c r="X168" s="152">
        <v>0</v>
      </c>
      <c r="Y168" s="152">
        <f t="shared" si="10"/>
        <v>0</v>
      </c>
      <c r="Z168" s="152">
        <v>0</v>
      </c>
      <c r="AA168" s="153">
        <f t="shared" si="11"/>
        <v>0</v>
      </c>
      <c r="AR168" s="19" t="s">
        <v>262</v>
      </c>
      <c r="AT168" s="19" t="s">
        <v>214</v>
      </c>
      <c r="AU168" s="19" t="s">
        <v>91</v>
      </c>
      <c r="AY168" s="19" t="s">
        <v>206</v>
      </c>
      <c r="BE168" s="154">
        <f t="shared" si="12"/>
        <v>0</v>
      </c>
      <c r="BF168" s="154">
        <f t="shared" si="13"/>
        <v>0</v>
      </c>
      <c r="BG168" s="154">
        <f t="shared" si="14"/>
        <v>0</v>
      </c>
      <c r="BH168" s="154">
        <f t="shared" si="15"/>
        <v>0</v>
      </c>
      <c r="BI168" s="154">
        <f t="shared" si="16"/>
        <v>0</v>
      </c>
      <c r="BJ168" s="19" t="s">
        <v>87</v>
      </c>
      <c r="BK168" s="155">
        <f t="shared" si="17"/>
        <v>0</v>
      </c>
      <c r="BL168" s="19" t="s">
        <v>235</v>
      </c>
      <c r="BM168" s="19" t="s">
        <v>297</v>
      </c>
    </row>
    <row r="169" spans="2:65" s="1" customFormat="1" ht="16.5" customHeight="1" x14ac:dyDescent="0.3">
      <c r="B169" s="145"/>
      <c r="C169" s="156" t="s">
        <v>298</v>
      </c>
      <c r="D169" s="156" t="s">
        <v>214</v>
      </c>
      <c r="E169" s="157" t="s">
        <v>2331</v>
      </c>
      <c r="F169" s="236" t="s">
        <v>2332</v>
      </c>
      <c r="G169" s="236"/>
      <c r="H169" s="236"/>
      <c r="I169" s="236"/>
      <c r="J169" s="158" t="s">
        <v>372</v>
      </c>
      <c r="K169" s="159">
        <v>2</v>
      </c>
      <c r="L169" s="237"/>
      <c r="M169" s="237"/>
      <c r="N169" s="238"/>
      <c r="O169" s="235"/>
      <c r="P169" s="235"/>
      <c r="Q169" s="235"/>
      <c r="R169" s="150"/>
      <c r="T169" s="151" t="s">
        <v>5</v>
      </c>
      <c r="U169" s="41" t="s">
        <v>43</v>
      </c>
      <c r="V169" s="152">
        <v>0</v>
      </c>
      <c r="W169" s="152">
        <f t="shared" si="9"/>
        <v>0</v>
      </c>
      <c r="X169" s="152">
        <v>0</v>
      </c>
      <c r="Y169" s="152">
        <f t="shared" si="10"/>
        <v>0</v>
      </c>
      <c r="Z169" s="152">
        <v>0</v>
      </c>
      <c r="AA169" s="153">
        <f t="shared" si="11"/>
        <v>0</v>
      </c>
      <c r="AR169" s="19" t="s">
        <v>262</v>
      </c>
      <c r="AT169" s="19" t="s">
        <v>214</v>
      </c>
      <c r="AU169" s="19" t="s">
        <v>91</v>
      </c>
      <c r="AY169" s="19" t="s">
        <v>206</v>
      </c>
      <c r="BE169" s="154">
        <f t="shared" si="12"/>
        <v>0</v>
      </c>
      <c r="BF169" s="154">
        <f t="shared" si="13"/>
        <v>0</v>
      </c>
      <c r="BG169" s="154">
        <f t="shared" si="14"/>
        <v>0</v>
      </c>
      <c r="BH169" s="154">
        <f t="shared" si="15"/>
        <v>0</v>
      </c>
      <c r="BI169" s="154">
        <f t="shared" si="16"/>
        <v>0</v>
      </c>
      <c r="BJ169" s="19" t="s">
        <v>87</v>
      </c>
      <c r="BK169" s="155">
        <f t="shared" si="17"/>
        <v>0</v>
      </c>
      <c r="BL169" s="19" t="s">
        <v>235</v>
      </c>
      <c r="BM169" s="19" t="s">
        <v>301</v>
      </c>
    </row>
    <row r="170" spans="2:65" s="1" customFormat="1" ht="16.5" customHeight="1" x14ac:dyDescent="0.3">
      <c r="B170" s="145"/>
      <c r="C170" s="156" t="s">
        <v>255</v>
      </c>
      <c r="D170" s="156" t="s">
        <v>214</v>
      </c>
      <c r="E170" s="157" t="s">
        <v>2333</v>
      </c>
      <c r="F170" s="236" t="s">
        <v>2334</v>
      </c>
      <c r="G170" s="236"/>
      <c r="H170" s="236"/>
      <c r="I170" s="236"/>
      <c r="J170" s="158" t="s">
        <v>372</v>
      </c>
      <c r="K170" s="159">
        <v>1</v>
      </c>
      <c r="L170" s="237"/>
      <c r="M170" s="237"/>
      <c r="N170" s="238"/>
      <c r="O170" s="235"/>
      <c r="P170" s="235"/>
      <c r="Q170" s="235"/>
      <c r="R170" s="150"/>
      <c r="T170" s="151" t="s">
        <v>5</v>
      </c>
      <c r="U170" s="41" t="s">
        <v>43</v>
      </c>
      <c r="V170" s="152">
        <v>0</v>
      </c>
      <c r="W170" s="152">
        <f t="shared" si="9"/>
        <v>0</v>
      </c>
      <c r="X170" s="152">
        <v>0</v>
      </c>
      <c r="Y170" s="152">
        <f t="shared" si="10"/>
        <v>0</v>
      </c>
      <c r="Z170" s="152">
        <v>0</v>
      </c>
      <c r="AA170" s="153">
        <f t="shared" si="11"/>
        <v>0</v>
      </c>
      <c r="AR170" s="19" t="s">
        <v>262</v>
      </c>
      <c r="AT170" s="19" t="s">
        <v>214</v>
      </c>
      <c r="AU170" s="19" t="s">
        <v>91</v>
      </c>
      <c r="AY170" s="19" t="s">
        <v>206</v>
      </c>
      <c r="BE170" s="154">
        <f t="shared" si="12"/>
        <v>0</v>
      </c>
      <c r="BF170" s="154">
        <f t="shared" si="13"/>
        <v>0</v>
      </c>
      <c r="BG170" s="154">
        <f t="shared" si="14"/>
        <v>0</v>
      </c>
      <c r="BH170" s="154">
        <f t="shared" si="15"/>
        <v>0</v>
      </c>
      <c r="BI170" s="154">
        <f t="shared" si="16"/>
        <v>0</v>
      </c>
      <c r="BJ170" s="19" t="s">
        <v>87</v>
      </c>
      <c r="BK170" s="155">
        <f t="shared" si="17"/>
        <v>0</v>
      </c>
      <c r="BL170" s="19" t="s">
        <v>235</v>
      </c>
      <c r="BM170" s="19" t="s">
        <v>304</v>
      </c>
    </row>
    <row r="171" spans="2:65" s="1" customFormat="1" ht="25.5" customHeight="1" x14ac:dyDescent="0.3">
      <c r="B171" s="145"/>
      <c r="C171" s="146" t="s">
        <v>305</v>
      </c>
      <c r="D171" s="146" t="s">
        <v>207</v>
      </c>
      <c r="E171" s="147" t="s">
        <v>2335</v>
      </c>
      <c r="F171" s="233" t="s">
        <v>2336</v>
      </c>
      <c r="G171" s="233"/>
      <c r="H171" s="233"/>
      <c r="I171" s="233"/>
      <c r="J171" s="148" t="s">
        <v>217</v>
      </c>
      <c r="K171" s="149">
        <v>5</v>
      </c>
      <c r="L171" s="234"/>
      <c r="M171" s="234"/>
      <c r="N171" s="235"/>
      <c r="O171" s="235"/>
      <c r="P171" s="235"/>
      <c r="Q171" s="235"/>
      <c r="R171" s="150"/>
      <c r="T171" s="151" t="s">
        <v>5</v>
      </c>
      <c r="U171" s="41" t="s">
        <v>43</v>
      </c>
      <c r="V171" s="152">
        <v>0</v>
      </c>
      <c r="W171" s="152">
        <f t="shared" si="9"/>
        <v>0</v>
      </c>
      <c r="X171" s="152">
        <v>0</v>
      </c>
      <c r="Y171" s="152">
        <f t="shared" si="10"/>
        <v>0</v>
      </c>
      <c r="Z171" s="152">
        <v>0</v>
      </c>
      <c r="AA171" s="153">
        <f t="shared" si="11"/>
        <v>0</v>
      </c>
      <c r="AR171" s="19" t="s">
        <v>235</v>
      </c>
      <c r="AT171" s="19" t="s">
        <v>207</v>
      </c>
      <c r="AU171" s="19" t="s">
        <v>91</v>
      </c>
      <c r="AY171" s="19" t="s">
        <v>206</v>
      </c>
      <c r="BE171" s="154">
        <f t="shared" si="12"/>
        <v>0</v>
      </c>
      <c r="BF171" s="154">
        <f t="shared" si="13"/>
        <v>0</v>
      </c>
      <c r="BG171" s="154">
        <f t="shared" si="14"/>
        <v>0</v>
      </c>
      <c r="BH171" s="154">
        <f t="shared" si="15"/>
        <v>0</v>
      </c>
      <c r="BI171" s="154">
        <f t="shared" si="16"/>
        <v>0</v>
      </c>
      <c r="BJ171" s="19" t="s">
        <v>87</v>
      </c>
      <c r="BK171" s="155">
        <f t="shared" si="17"/>
        <v>0</v>
      </c>
      <c r="BL171" s="19" t="s">
        <v>235</v>
      </c>
      <c r="BM171" s="19" t="s">
        <v>308</v>
      </c>
    </row>
    <row r="172" spans="2:65" s="1" customFormat="1" ht="25.5" customHeight="1" x14ac:dyDescent="0.3">
      <c r="B172" s="145"/>
      <c r="C172" s="146" t="s">
        <v>259</v>
      </c>
      <c r="D172" s="146" t="s">
        <v>207</v>
      </c>
      <c r="E172" s="147" t="s">
        <v>2337</v>
      </c>
      <c r="F172" s="233" t="s">
        <v>2338</v>
      </c>
      <c r="G172" s="233"/>
      <c r="H172" s="233"/>
      <c r="I172" s="233"/>
      <c r="J172" s="148" t="s">
        <v>329</v>
      </c>
      <c r="K172" s="149">
        <v>4.0000000000000001E-3</v>
      </c>
      <c r="L172" s="234"/>
      <c r="M172" s="234"/>
      <c r="N172" s="235"/>
      <c r="O172" s="235"/>
      <c r="P172" s="235"/>
      <c r="Q172" s="235"/>
      <c r="R172" s="150"/>
      <c r="T172" s="151" t="s">
        <v>5</v>
      </c>
      <c r="U172" s="41" t="s">
        <v>43</v>
      </c>
      <c r="V172" s="152">
        <v>0</v>
      </c>
      <c r="W172" s="152">
        <f t="shared" si="9"/>
        <v>0</v>
      </c>
      <c r="X172" s="152">
        <v>0</v>
      </c>
      <c r="Y172" s="152">
        <f t="shared" si="10"/>
        <v>0</v>
      </c>
      <c r="Z172" s="152">
        <v>0</v>
      </c>
      <c r="AA172" s="153">
        <f t="shared" si="11"/>
        <v>0</v>
      </c>
      <c r="AR172" s="19" t="s">
        <v>235</v>
      </c>
      <c r="AT172" s="19" t="s">
        <v>207</v>
      </c>
      <c r="AU172" s="19" t="s">
        <v>91</v>
      </c>
      <c r="AY172" s="19" t="s">
        <v>206</v>
      </c>
      <c r="BE172" s="154">
        <f t="shared" si="12"/>
        <v>0</v>
      </c>
      <c r="BF172" s="154">
        <f t="shared" si="13"/>
        <v>0</v>
      </c>
      <c r="BG172" s="154">
        <f t="shared" si="14"/>
        <v>0</v>
      </c>
      <c r="BH172" s="154">
        <f t="shared" si="15"/>
        <v>0</v>
      </c>
      <c r="BI172" s="154">
        <f t="shared" si="16"/>
        <v>0</v>
      </c>
      <c r="BJ172" s="19" t="s">
        <v>87</v>
      </c>
      <c r="BK172" s="155">
        <f t="shared" si="17"/>
        <v>0</v>
      </c>
      <c r="BL172" s="19" t="s">
        <v>235</v>
      </c>
      <c r="BM172" s="19" t="s">
        <v>330</v>
      </c>
    </row>
    <row r="173" spans="2:65" s="10" customFormat="1" ht="22.35" customHeight="1" x14ac:dyDescent="0.3">
      <c r="B173" s="134"/>
      <c r="C173" s="135"/>
      <c r="D173" s="144" t="s">
        <v>2303</v>
      </c>
      <c r="E173" s="144"/>
      <c r="F173" s="144"/>
      <c r="G173" s="144"/>
      <c r="H173" s="144"/>
      <c r="I173" s="144"/>
      <c r="J173" s="144"/>
      <c r="K173" s="144"/>
      <c r="L173" s="144"/>
      <c r="M173" s="144"/>
      <c r="N173" s="240"/>
      <c r="O173" s="239"/>
      <c r="P173" s="239"/>
      <c r="Q173" s="239"/>
      <c r="R173" s="137"/>
      <c r="T173" s="138"/>
      <c r="U173" s="135"/>
      <c r="V173" s="135"/>
      <c r="W173" s="139">
        <f>SUM(W174:W185)</f>
        <v>0</v>
      </c>
      <c r="X173" s="135"/>
      <c r="Y173" s="139">
        <f>SUM(Y174:Y185)</f>
        <v>0</v>
      </c>
      <c r="Z173" s="135"/>
      <c r="AA173" s="140">
        <f>SUM(AA174:AA185)</f>
        <v>0</v>
      </c>
      <c r="AR173" s="141" t="s">
        <v>87</v>
      </c>
      <c r="AT173" s="142" t="s">
        <v>75</v>
      </c>
      <c r="AU173" s="142" t="s">
        <v>87</v>
      </c>
      <c r="AY173" s="141" t="s">
        <v>206</v>
      </c>
      <c r="BK173" s="143">
        <f>SUM(BK174:BK185)</f>
        <v>0</v>
      </c>
    </row>
    <row r="174" spans="2:65" s="1" customFormat="1" ht="25.5" customHeight="1" x14ac:dyDescent="0.3">
      <c r="B174" s="145"/>
      <c r="C174" s="146" t="s">
        <v>312</v>
      </c>
      <c r="D174" s="146" t="s">
        <v>207</v>
      </c>
      <c r="E174" s="147" t="s">
        <v>2339</v>
      </c>
      <c r="F174" s="233" t="s">
        <v>2340</v>
      </c>
      <c r="G174" s="233"/>
      <c r="H174" s="233"/>
      <c r="I174" s="233"/>
      <c r="J174" s="148" t="s">
        <v>217</v>
      </c>
      <c r="K174" s="149">
        <v>3</v>
      </c>
      <c r="L174" s="234"/>
      <c r="M174" s="234"/>
      <c r="N174" s="235"/>
      <c r="O174" s="235"/>
      <c r="P174" s="235"/>
      <c r="Q174" s="235"/>
      <c r="R174" s="150"/>
      <c r="T174" s="151" t="s">
        <v>5</v>
      </c>
      <c r="U174" s="41" t="s">
        <v>43</v>
      </c>
      <c r="V174" s="152">
        <v>0</v>
      </c>
      <c r="W174" s="152">
        <f t="shared" ref="W174:W185" si="18">V174*K174</f>
        <v>0</v>
      </c>
      <c r="X174" s="152">
        <v>0</v>
      </c>
      <c r="Y174" s="152">
        <f t="shared" ref="Y174:Y185" si="19">X174*K174</f>
        <v>0</v>
      </c>
      <c r="Z174" s="152">
        <v>0</v>
      </c>
      <c r="AA174" s="153">
        <f t="shared" ref="AA174:AA185" si="20">Z174*K174</f>
        <v>0</v>
      </c>
      <c r="AR174" s="19" t="s">
        <v>235</v>
      </c>
      <c r="AT174" s="19" t="s">
        <v>207</v>
      </c>
      <c r="AU174" s="19" t="s">
        <v>91</v>
      </c>
      <c r="AY174" s="19" t="s">
        <v>206</v>
      </c>
      <c r="BE174" s="154">
        <f t="shared" ref="BE174:BE185" si="21">IF(U174="základná",N174,0)</f>
        <v>0</v>
      </c>
      <c r="BF174" s="154">
        <f t="shared" ref="BF174:BF185" si="22">IF(U174="znížená",N174,0)</f>
        <v>0</v>
      </c>
      <c r="BG174" s="154">
        <f t="shared" ref="BG174:BG185" si="23">IF(U174="zákl. prenesená",N174,0)</f>
        <v>0</v>
      </c>
      <c r="BH174" s="154">
        <f t="shared" ref="BH174:BH185" si="24">IF(U174="zníž. prenesená",N174,0)</f>
        <v>0</v>
      </c>
      <c r="BI174" s="154">
        <f t="shared" ref="BI174:BI185" si="25">IF(U174="nulová",N174,0)</f>
        <v>0</v>
      </c>
      <c r="BJ174" s="19" t="s">
        <v>87</v>
      </c>
      <c r="BK174" s="155">
        <f t="shared" ref="BK174:BK185" si="26">ROUND(L174*K174,3)</f>
        <v>0</v>
      </c>
      <c r="BL174" s="19" t="s">
        <v>235</v>
      </c>
      <c r="BM174" s="19" t="s">
        <v>333</v>
      </c>
    </row>
    <row r="175" spans="2:65" s="1" customFormat="1" ht="25.5" customHeight="1" x14ac:dyDescent="0.3">
      <c r="B175" s="145"/>
      <c r="C175" s="156" t="s">
        <v>262</v>
      </c>
      <c r="D175" s="156" t="s">
        <v>214</v>
      </c>
      <c r="E175" s="157" t="s">
        <v>2341</v>
      </c>
      <c r="F175" s="236" t="s">
        <v>2342</v>
      </c>
      <c r="G175" s="236"/>
      <c r="H175" s="236"/>
      <c r="I175" s="236"/>
      <c r="J175" s="158" t="s">
        <v>217</v>
      </c>
      <c r="K175" s="159">
        <v>3</v>
      </c>
      <c r="L175" s="237"/>
      <c r="M175" s="237"/>
      <c r="N175" s="238"/>
      <c r="O175" s="235"/>
      <c r="P175" s="235"/>
      <c r="Q175" s="235"/>
      <c r="R175" s="150"/>
      <c r="T175" s="151" t="s">
        <v>5</v>
      </c>
      <c r="U175" s="41" t="s">
        <v>43</v>
      </c>
      <c r="V175" s="152">
        <v>0</v>
      </c>
      <c r="W175" s="152">
        <f t="shared" si="18"/>
        <v>0</v>
      </c>
      <c r="X175" s="152">
        <v>0</v>
      </c>
      <c r="Y175" s="152">
        <f t="shared" si="19"/>
        <v>0</v>
      </c>
      <c r="Z175" s="152">
        <v>0</v>
      </c>
      <c r="AA175" s="153">
        <f t="shared" si="20"/>
        <v>0</v>
      </c>
      <c r="AR175" s="19" t="s">
        <v>262</v>
      </c>
      <c r="AT175" s="19" t="s">
        <v>214</v>
      </c>
      <c r="AU175" s="19" t="s">
        <v>91</v>
      </c>
      <c r="AY175" s="19" t="s">
        <v>206</v>
      </c>
      <c r="BE175" s="154">
        <f t="shared" si="21"/>
        <v>0</v>
      </c>
      <c r="BF175" s="154">
        <f t="shared" si="22"/>
        <v>0</v>
      </c>
      <c r="BG175" s="154">
        <f t="shared" si="23"/>
        <v>0</v>
      </c>
      <c r="BH175" s="154">
        <f t="shared" si="24"/>
        <v>0</v>
      </c>
      <c r="BI175" s="154">
        <f t="shared" si="25"/>
        <v>0</v>
      </c>
      <c r="BJ175" s="19" t="s">
        <v>87</v>
      </c>
      <c r="BK175" s="155">
        <f t="shared" si="26"/>
        <v>0</v>
      </c>
      <c r="BL175" s="19" t="s">
        <v>235</v>
      </c>
      <c r="BM175" s="19" t="s">
        <v>337</v>
      </c>
    </row>
    <row r="176" spans="2:65" s="1" customFormat="1" ht="25.5" customHeight="1" x14ac:dyDescent="0.3">
      <c r="B176" s="145"/>
      <c r="C176" s="146" t="s">
        <v>319</v>
      </c>
      <c r="D176" s="146" t="s">
        <v>207</v>
      </c>
      <c r="E176" s="147" t="s">
        <v>2343</v>
      </c>
      <c r="F176" s="233" t="s">
        <v>2344</v>
      </c>
      <c r="G176" s="233"/>
      <c r="H176" s="233"/>
      <c r="I176" s="233"/>
      <c r="J176" s="148" t="s">
        <v>217</v>
      </c>
      <c r="K176" s="149">
        <v>2.5</v>
      </c>
      <c r="L176" s="234"/>
      <c r="M176" s="234"/>
      <c r="N176" s="235"/>
      <c r="O176" s="235"/>
      <c r="P176" s="235"/>
      <c r="Q176" s="235"/>
      <c r="R176" s="150"/>
      <c r="T176" s="151" t="s">
        <v>5</v>
      </c>
      <c r="U176" s="41" t="s">
        <v>43</v>
      </c>
      <c r="V176" s="152">
        <v>0</v>
      </c>
      <c r="W176" s="152">
        <f t="shared" si="18"/>
        <v>0</v>
      </c>
      <c r="X176" s="152">
        <v>0</v>
      </c>
      <c r="Y176" s="152">
        <f t="shared" si="19"/>
        <v>0</v>
      </c>
      <c r="Z176" s="152">
        <v>0</v>
      </c>
      <c r="AA176" s="153">
        <f t="shared" si="20"/>
        <v>0</v>
      </c>
      <c r="AR176" s="19" t="s">
        <v>235</v>
      </c>
      <c r="AT176" s="19" t="s">
        <v>207</v>
      </c>
      <c r="AU176" s="19" t="s">
        <v>91</v>
      </c>
      <c r="AY176" s="19" t="s">
        <v>206</v>
      </c>
      <c r="BE176" s="154">
        <f t="shared" si="21"/>
        <v>0</v>
      </c>
      <c r="BF176" s="154">
        <f t="shared" si="22"/>
        <v>0</v>
      </c>
      <c r="BG176" s="154">
        <f t="shared" si="23"/>
        <v>0</v>
      </c>
      <c r="BH176" s="154">
        <f t="shared" si="24"/>
        <v>0</v>
      </c>
      <c r="BI176" s="154">
        <f t="shared" si="25"/>
        <v>0</v>
      </c>
      <c r="BJ176" s="19" t="s">
        <v>87</v>
      </c>
      <c r="BK176" s="155">
        <f t="shared" si="26"/>
        <v>0</v>
      </c>
      <c r="BL176" s="19" t="s">
        <v>235</v>
      </c>
      <c r="BM176" s="19" t="s">
        <v>340</v>
      </c>
    </row>
    <row r="177" spans="2:65" s="1" customFormat="1" ht="25.5" customHeight="1" x14ac:dyDescent="0.3">
      <c r="B177" s="145"/>
      <c r="C177" s="156" t="s">
        <v>266</v>
      </c>
      <c r="D177" s="156" t="s">
        <v>214</v>
      </c>
      <c r="E177" s="157" t="s">
        <v>2345</v>
      </c>
      <c r="F177" s="236" t="s">
        <v>2346</v>
      </c>
      <c r="G177" s="236"/>
      <c r="H177" s="236"/>
      <c r="I177" s="236"/>
      <c r="J177" s="158" t="s">
        <v>217</v>
      </c>
      <c r="K177" s="159">
        <v>2.5</v>
      </c>
      <c r="L177" s="237"/>
      <c r="M177" s="237"/>
      <c r="N177" s="238"/>
      <c r="O177" s="235"/>
      <c r="P177" s="235"/>
      <c r="Q177" s="235"/>
      <c r="R177" s="150"/>
      <c r="T177" s="151" t="s">
        <v>5</v>
      </c>
      <c r="U177" s="41" t="s">
        <v>43</v>
      </c>
      <c r="V177" s="152">
        <v>0</v>
      </c>
      <c r="W177" s="152">
        <f t="shared" si="18"/>
        <v>0</v>
      </c>
      <c r="X177" s="152">
        <v>0</v>
      </c>
      <c r="Y177" s="152">
        <f t="shared" si="19"/>
        <v>0</v>
      </c>
      <c r="Z177" s="152">
        <v>0</v>
      </c>
      <c r="AA177" s="153">
        <f t="shared" si="20"/>
        <v>0</v>
      </c>
      <c r="AR177" s="19" t="s">
        <v>262</v>
      </c>
      <c r="AT177" s="19" t="s">
        <v>214</v>
      </c>
      <c r="AU177" s="19" t="s">
        <v>91</v>
      </c>
      <c r="AY177" s="19" t="s">
        <v>206</v>
      </c>
      <c r="BE177" s="154">
        <f t="shared" si="21"/>
        <v>0</v>
      </c>
      <c r="BF177" s="154">
        <f t="shared" si="22"/>
        <v>0</v>
      </c>
      <c r="BG177" s="154">
        <f t="shared" si="23"/>
        <v>0</v>
      </c>
      <c r="BH177" s="154">
        <f t="shared" si="24"/>
        <v>0</v>
      </c>
      <c r="BI177" s="154">
        <f t="shared" si="25"/>
        <v>0</v>
      </c>
      <c r="BJ177" s="19" t="s">
        <v>87</v>
      </c>
      <c r="BK177" s="155">
        <f t="shared" si="26"/>
        <v>0</v>
      </c>
      <c r="BL177" s="19" t="s">
        <v>235</v>
      </c>
      <c r="BM177" s="19" t="s">
        <v>344</v>
      </c>
    </row>
    <row r="178" spans="2:65" s="1" customFormat="1" ht="25.5" customHeight="1" x14ac:dyDescent="0.3">
      <c r="B178" s="145"/>
      <c r="C178" s="146" t="s">
        <v>326</v>
      </c>
      <c r="D178" s="146" t="s">
        <v>207</v>
      </c>
      <c r="E178" s="147" t="s">
        <v>2347</v>
      </c>
      <c r="F178" s="233" t="s">
        <v>2348</v>
      </c>
      <c r="G178" s="233"/>
      <c r="H178" s="233"/>
      <c r="I178" s="233"/>
      <c r="J178" s="148" t="s">
        <v>372</v>
      </c>
      <c r="K178" s="149">
        <v>4</v>
      </c>
      <c r="L178" s="234"/>
      <c r="M178" s="234"/>
      <c r="N178" s="235"/>
      <c r="O178" s="235"/>
      <c r="P178" s="235"/>
      <c r="Q178" s="235"/>
      <c r="R178" s="150"/>
      <c r="T178" s="151" t="s">
        <v>5</v>
      </c>
      <c r="U178" s="41" t="s">
        <v>43</v>
      </c>
      <c r="V178" s="152">
        <v>0</v>
      </c>
      <c r="W178" s="152">
        <f t="shared" si="18"/>
        <v>0</v>
      </c>
      <c r="X178" s="152">
        <v>0</v>
      </c>
      <c r="Y178" s="152">
        <f t="shared" si="19"/>
        <v>0</v>
      </c>
      <c r="Z178" s="152">
        <v>0</v>
      </c>
      <c r="AA178" s="153">
        <f t="shared" si="20"/>
        <v>0</v>
      </c>
      <c r="AR178" s="19" t="s">
        <v>235</v>
      </c>
      <c r="AT178" s="19" t="s">
        <v>207</v>
      </c>
      <c r="AU178" s="19" t="s">
        <v>91</v>
      </c>
      <c r="AY178" s="19" t="s">
        <v>206</v>
      </c>
      <c r="BE178" s="154">
        <f t="shared" si="21"/>
        <v>0</v>
      </c>
      <c r="BF178" s="154">
        <f t="shared" si="22"/>
        <v>0</v>
      </c>
      <c r="BG178" s="154">
        <f t="shared" si="23"/>
        <v>0</v>
      </c>
      <c r="BH178" s="154">
        <f t="shared" si="24"/>
        <v>0</v>
      </c>
      <c r="BI178" s="154">
        <f t="shared" si="25"/>
        <v>0</v>
      </c>
      <c r="BJ178" s="19" t="s">
        <v>87</v>
      </c>
      <c r="BK178" s="155">
        <f t="shared" si="26"/>
        <v>0</v>
      </c>
      <c r="BL178" s="19" t="s">
        <v>235</v>
      </c>
      <c r="BM178" s="19" t="s">
        <v>347</v>
      </c>
    </row>
    <row r="179" spans="2:65" s="1" customFormat="1" ht="25.5" customHeight="1" x14ac:dyDescent="0.3">
      <c r="B179" s="145"/>
      <c r="C179" s="156" t="s">
        <v>269</v>
      </c>
      <c r="D179" s="156" t="s">
        <v>214</v>
      </c>
      <c r="E179" s="157" t="s">
        <v>2349</v>
      </c>
      <c r="F179" s="236" t="s">
        <v>2350</v>
      </c>
      <c r="G179" s="236"/>
      <c r="H179" s="236"/>
      <c r="I179" s="236"/>
      <c r="J179" s="158" t="s">
        <v>372</v>
      </c>
      <c r="K179" s="159">
        <v>4</v>
      </c>
      <c r="L179" s="237"/>
      <c r="M179" s="237"/>
      <c r="N179" s="238"/>
      <c r="O179" s="235"/>
      <c r="P179" s="235"/>
      <c r="Q179" s="235"/>
      <c r="R179" s="150"/>
      <c r="T179" s="151" t="s">
        <v>5</v>
      </c>
      <c r="U179" s="41" t="s">
        <v>43</v>
      </c>
      <c r="V179" s="152">
        <v>0</v>
      </c>
      <c r="W179" s="152">
        <f t="shared" si="18"/>
        <v>0</v>
      </c>
      <c r="X179" s="152">
        <v>0</v>
      </c>
      <c r="Y179" s="152">
        <f t="shared" si="19"/>
        <v>0</v>
      </c>
      <c r="Z179" s="152">
        <v>0</v>
      </c>
      <c r="AA179" s="153">
        <f t="shared" si="20"/>
        <v>0</v>
      </c>
      <c r="AR179" s="19" t="s">
        <v>262</v>
      </c>
      <c r="AT179" s="19" t="s">
        <v>214</v>
      </c>
      <c r="AU179" s="19" t="s">
        <v>91</v>
      </c>
      <c r="AY179" s="19" t="s">
        <v>206</v>
      </c>
      <c r="BE179" s="154">
        <f t="shared" si="21"/>
        <v>0</v>
      </c>
      <c r="BF179" s="154">
        <f t="shared" si="22"/>
        <v>0</v>
      </c>
      <c r="BG179" s="154">
        <f t="shared" si="23"/>
        <v>0</v>
      </c>
      <c r="BH179" s="154">
        <f t="shared" si="24"/>
        <v>0</v>
      </c>
      <c r="BI179" s="154">
        <f t="shared" si="25"/>
        <v>0</v>
      </c>
      <c r="BJ179" s="19" t="s">
        <v>87</v>
      </c>
      <c r="BK179" s="155">
        <f t="shared" si="26"/>
        <v>0</v>
      </c>
      <c r="BL179" s="19" t="s">
        <v>235</v>
      </c>
      <c r="BM179" s="19" t="s">
        <v>351</v>
      </c>
    </row>
    <row r="180" spans="2:65" s="1" customFormat="1" ht="16.5" customHeight="1" x14ac:dyDescent="0.3">
      <c r="B180" s="145"/>
      <c r="C180" s="146" t="s">
        <v>334</v>
      </c>
      <c r="D180" s="146" t="s">
        <v>207</v>
      </c>
      <c r="E180" s="147" t="s">
        <v>2351</v>
      </c>
      <c r="F180" s="233" t="s">
        <v>2352</v>
      </c>
      <c r="G180" s="233"/>
      <c r="H180" s="233"/>
      <c r="I180" s="233"/>
      <c r="J180" s="148" t="s">
        <v>372</v>
      </c>
      <c r="K180" s="149">
        <v>4</v>
      </c>
      <c r="L180" s="234"/>
      <c r="M180" s="234"/>
      <c r="N180" s="235"/>
      <c r="O180" s="235"/>
      <c r="P180" s="235"/>
      <c r="Q180" s="235"/>
      <c r="R180" s="150"/>
      <c r="T180" s="151" t="s">
        <v>5</v>
      </c>
      <c r="U180" s="41" t="s">
        <v>43</v>
      </c>
      <c r="V180" s="152">
        <v>0</v>
      </c>
      <c r="W180" s="152">
        <f t="shared" si="18"/>
        <v>0</v>
      </c>
      <c r="X180" s="152">
        <v>0</v>
      </c>
      <c r="Y180" s="152">
        <f t="shared" si="19"/>
        <v>0</v>
      </c>
      <c r="Z180" s="152">
        <v>0</v>
      </c>
      <c r="AA180" s="153">
        <f t="shared" si="20"/>
        <v>0</v>
      </c>
      <c r="AR180" s="19" t="s">
        <v>235</v>
      </c>
      <c r="AT180" s="19" t="s">
        <v>207</v>
      </c>
      <c r="AU180" s="19" t="s">
        <v>91</v>
      </c>
      <c r="AY180" s="19" t="s">
        <v>206</v>
      </c>
      <c r="BE180" s="154">
        <f t="shared" si="21"/>
        <v>0</v>
      </c>
      <c r="BF180" s="154">
        <f t="shared" si="22"/>
        <v>0</v>
      </c>
      <c r="BG180" s="154">
        <f t="shared" si="23"/>
        <v>0</v>
      </c>
      <c r="BH180" s="154">
        <f t="shared" si="24"/>
        <v>0</v>
      </c>
      <c r="BI180" s="154">
        <f t="shared" si="25"/>
        <v>0</v>
      </c>
      <c r="BJ180" s="19" t="s">
        <v>87</v>
      </c>
      <c r="BK180" s="155">
        <f t="shared" si="26"/>
        <v>0</v>
      </c>
      <c r="BL180" s="19" t="s">
        <v>235</v>
      </c>
      <c r="BM180" s="19" t="s">
        <v>354</v>
      </c>
    </row>
    <row r="181" spans="2:65" s="1" customFormat="1" ht="25.5" customHeight="1" x14ac:dyDescent="0.3">
      <c r="B181" s="145"/>
      <c r="C181" s="146" t="s">
        <v>273</v>
      </c>
      <c r="D181" s="146" t="s">
        <v>207</v>
      </c>
      <c r="E181" s="147" t="s">
        <v>2353</v>
      </c>
      <c r="F181" s="233" t="s">
        <v>2354</v>
      </c>
      <c r="G181" s="233"/>
      <c r="H181" s="233"/>
      <c r="I181" s="233"/>
      <c r="J181" s="148" t="s">
        <v>372</v>
      </c>
      <c r="K181" s="149">
        <v>2</v>
      </c>
      <c r="L181" s="234"/>
      <c r="M181" s="234"/>
      <c r="N181" s="235"/>
      <c r="O181" s="235"/>
      <c r="P181" s="235"/>
      <c r="Q181" s="235"/>
      <c r="R181" s="150"/>
      <c r="T181" s="151" t="s">
        <v>5</v>
      </c>
      <c r="U181" s="41" t="s">
        <v>43</v>
      </c>
      <c r="V181" s="152">
        <v>0</v>
      </c>
      <c r="W181" s="152">
        <f t="shared" si="18"/>
        <v>0</v>
      </c>
      <c r="X181" s="152">
        <v>0</v>
      </c>
      <c r="Y181" s="152">
        <f t="shared" si="19"/>
        <v>0</v>
      </c>
      <c r="Z181" s="152">
        <v>0</v>
      </c>
      <c r="AA181" s="153">
        <f t="shared" si="20"/>
        <v>0</v>
      </c>
      <c r="AR181" s="19" t="s">
        <v>235</v>
      </c>
      <c r="AT181" s="19" t="s">
        <v>207</v>
      </c>
      <c r="AU181" s="19" t="s">
        <v>91</v>
      </c>
      <c r="AY181" s="19" t="s">
        <v>206</v>
      </c>
      <c r="BE181" s="154">
        <f t="shared" si="21"/>
        <v>0</v>
      </c>
      <c r="BF181" s="154">
        <f t="shared" si="22"/>
        <v>0</v>
      </c>
      <c r="BG181" s="154">
        <f t="shared" si="23"/>
        <v>0</v>
      </c>
      <c r="BH181" s="154">
        <f t="shared" si="24"/>
        <v>0</v>
      </c>
      <c r="BI181" s="154">
        <f t="shared" si="25"/>
        <v>0</v>
      </c>
      <c r="BJ181" s="19" t="s">
        <v>87</v>
      </c>
      <c r="BK181" s="155">
        <f t="shared" si="26"/>
        <v>0</v>
      </c>
      <c r="BL181" s="19" t="s">
        <v>235</v>
      </c>
      <c r="BM181" s="19" t="s">
        <v>358</v>
      </c>
    </row>
    <row r="182" spans="2:65" s="1" customFormat="1" ht="16.5" customHeight="1" x14ac:dyDescent="0.3">
      <c r="B182" s="145"/>
      <c r="C182" s="156" t="s">
        <v>341</v>
      </c>
      <c r="D182" s="156" t="s">
        <v>214</v>
      </c>
      <c r="E182" s="157" t="s">
        <v>2355</v>
      </c>
      <c r="F182" s="236" t="s">
        <v>1396</v>
      </c>
      <c r="G182" s="236"/>
      <c r="H182" s="236"/>
      <c r="I182" s="236"/>
      <c r="J182" s="158" t="s">
        <v>372</v>
      </c>
      <c r="K182" s="159">
        <v>2</v>
      </c>
      <c r="L182" s="237"/>
      <c r="M182" s="237"/>
      <c r="N182" s="238"/>
      <c r="O182" s="235"/>
      <c r="P182" s="235"/>
      <c r="Q182" s="235"/>
      <c r="R182" s="150"/>
      <c r="T182" s="151" t="s">
        <v>5</v>
      </c>
      <c r="U182" s="41" t="s">
        <v>43</v>
      </c>
      <c r="V182" s="152">
        <v>0</v>
      </c>
      <c r="W182" s="152">
        <f t="shared" si="18"/>
        <v>0</v>
      </c>
      <c r="X182" s="152">
        <v>0</v>
      </c>
      <c r="Y182" s="152">
        <f t="shared" si="19"/>
        <v>0</v>
      </c>
      <c r="Z182" s="152">
        <v>0</v>
      </c>
      <c r="AA182" s="153">
        <f t="shared" si="20"/>
        <v>0</v>
      </c>
      <c r="AR182" s="19" t="s">
        <v>262</v>
      </c>
      <c r="AT182" s="19" t="s">
        <v>214</v>
      </c>
      <c r="AU182" s="19" t="s">
        <v>91</v>
      </c>
      <c r="AY182" s="19" t="s">
        <v>206</v>
      </c>
      <c r="BE182" s="154">
        <f t="shared" si="21"/>
        <v>0</v>
      </c>
      <c r="BF182" s="154">
        <f t="shared" si="22"/>
        <v>0</v>
      </c>
      <c r="BG182" s="154">
        <f t="shared" si="23"/>
        <v>0</v>
      </c>
      <c r="BH182" s="154">
        <f t="shared" si="24"/>
        <v>0</v>
      </c>
      <c r="BI182" s="154">
        <f t="shared" si="25"/>
        <v>0</v>
      </c>
      <c r="BJ182" s="19" t="s">
        <v>87</v>
      </c>
      <c r="BK182" s="155">
        <f t="shared" si="26"/>
        <v>0</v>
      </c>
      <c r="BL182" s="19" t="s">
        <v>235</v>
      </c>
      <c r="BM182" s="19" t="s">
        <v>545</v>
      </c>
    </row>
    <row r="183" spans="2:65" s="1" customFormat="1" ht="25.5" customHeight="1" x14ac:dyDescent="0.3">
      <c r="B183" s="145"/>
      <c r="C183" s="146" t="s">
        <v>276</v>
      </c>
      <c r="D183" s="146" t="s">
        <v>207</v>
      </c>
      <c r="E183" s="147" t="s">
        <v>2356</v>
      </c>
      <c r="F183" s="233" t="s">
        <v>2357</v>
      </c>
      <c r="G183" s="233"/>
      <c r="H183" s="233"/>
      <c r="I183" s="233"/>
      <c r="J183" s="148" t="s">
        <v>217</v>
      </c>
      <c r="K183" s="149">
        <v>3</v>
      </c>
      <c r="L183" s="234"/>
      <c r="M183" s="234"/>
      <c r="N183" s="235"/>
      <c r="O183" s="235"/>
      <c r="P183" s="235"/>
      <c r="Q183" s="235"/>
      <c r="R183" s="150"/>
      <c r="T183" s="151" t="s">
        <v>5</v>
      </c>
      <c r="U183" s="41" t="s">
        <v>43</v>
      </c>
      <c r="V183" s="152">
        <v>0</v>
      </c>
      <c r="W183" s="152">
        <f t="shared" si="18"/>
        <v>0</v>
      </c>
      <c r="X183" s="152">
        <v>0</v>
      </c>
      <c r="Y183" s="152">
        <f t="shared" si="19"/>
        <v>0</v>
      </c>
      <c r="Z183" s="152">
        <v>0</v>
      </c>
      <c r="AA183" s="153">
        <f t="shared" si="20"/>
        <v>0</v>
      </c>
      <c r="AR183" s="19" t="s">
        <v>235</v>
      </c>
      <c r="AT183" s="19" t="s">
        <v>207</v>
      </c>
      <c r="AU183" s="19" t="s">
        <v>91</v>
      </c>
      <c r="AY183" s="19" t="s">
        <v>206</v>
      </c>
      <c r="BE183" s="154">
        <f t="shared" si="21"/>
        <v>0</v>
      </c>
      <c r="BF183" s="154">
        <f t="shared" si="22"/>
        <v>0</v>
      </c>
      <c r="BG183" s="154">
        <f t="shared" si="23"/>
        <v>0</v>
      </c>
      <c r="BH183" s="154">
        <f t="shared" si="24"/>
        <v>0</v>
      </c>
      <c r="BI183" s="154">
        <f t="shared" si="25"/>
        <v>0</v>
      </c>
      <c r="BJ183" s="19" t="s">
        <v>87</v>
      </c>
      <c r="BK183" s="155">
        <f t="shared" si="26"/>
        <v>0</v>
      </c>
      <c r="BL183" s="19" t="s">
        <v>235</v>
      </c>
      <c r="BM183" s="19" t="s">
        <v>548</v>
      </c>
    </row>
    <row r="184" spans="2:65" s="1" customFormat="1" ht="25.5" customHeight="1" x14ac:dyDescent="0.3">
      <c r="B184" s="145"/>
      <c r="C184" s="146" t="s">
        <v>348</v>
      </c>
      <c r="D184" s="146" t="s">
        <v>207</v>
      </c>
      <c r="E184" s="147" t="s">
        <v>2358</v>
      </c>
      <c r="F184" s="233" t="s">
        <v>2359</v>
      </c>
      <c r="G184" s="233"/>
      <c r="H184" s="233"/>
      <c r="I184" s="233"/>
      <c r="J184" s="148" t="s">
        <v>217</v>
      </c>
      <c r="K184" s="149">
        <v>3</v>
      </c>
      <c r="L184" s="234"/>
      <c r="M184" s="234"/>
      <c r="N184" s="235"/>
      <c r="O184" s="235"/>
      <c r="P184" s="235"/>
      <c r="Q184" s="235"/>
      <c r="R184" s="150"/>
      <c r="T184" s="151" t="s">
        <v>5</v>
      </c>
      <c r="U184" s="41" t="s">
        <v>43</v>
      </c>
      <c r="V184" s="152">
        <v>0</v>
      </c>
      <c r="W184" s="152">
        <f t="shared" si="18"/>
        <v>0</v>
      </c>
      <c r="X184" s="152">
        <v>0</v>
      </c>
      <c r="Y184" s="152">
        <f t="shared" si="19"/>
        <v>0</v>
      </c>
      <c r="Z184" s="152">
        <v>0</v>
      </c>
      <c r="AA184" s="153">
        <f t="shared" si="20"/>
        <v>0</v>
      </c>
      <c r="AR184" s="19" t="s">
        <v>235</v>
      </c>
      <c r="AT184" s="19" t="s">
        <v>207</v>
      </c>
      <c r="AU184" s="19" t="s">
        <v>91</v>
      </c>
      <c r="AY184" s="19" t="s">
        <v>206</v>
      </c>
      <c r="BE184" s="154">
        <f t="shared" si="21"/>
        <v>0</v>
      </c>
      <c r="BF184" s="154">
        <f t="shared" si="22"/>
        <v>0</v>
      </c>
      <c r="BG184" s="154">
        <f t="shared" si="23"/>
        <v>0</v>
      </c>
      <c r="BH184" s="154">
        <f t="shared" si="24"/>
        <v>0</v>
      </c>
      <c r="BI184" s="154">
        <f t="shared" si="25"/>
        <v>0</v>
      </c>
      <c r="BJ184" s="19" t="s">
        <v>87</v>
      </c>
      <c r="BK184" s="155">
        <f t="shared" si="26"/>
        <v>0</v>
      </c>
      <c r="BL184" s="19" t="s">
        <v>235</v>
      </c>
      <c r="BM184" s="19" t="s">
        <v>373</v>
      </c>
    </row>
    <row r="185" spans="2:65" s="1" customFormat="1" ht="25.5" customHeight="1" x14ac:dyDescent="0.3">
      <c r="B185" s="145"/>
      <c r="C185" s="146" t="s">
        <v>280</v>
      </c>
      <c r="D185" s="146" t="s">
        <v>207</v>
      </c>
      <c r="E185" s="147" t="s">
        <v>2360</v>
      </c>
      <c r="F185" s="233" t="s">
        <v>2361</v>
      </c>
      <c r="G185" s="233"/>
      <c r="H185" s="233"/>
      <c r="I185" s="233"/>
      <c r="J185" s="148" t="s">
        <v>329</v>
      </c>
      <c r="K185" s="149">
        <v>7.0000000000000001E-3</v>
      </c>
      <c r="L185" s="234"/>
      <c r="M185" s="234"/>
      <c r="N185" s="235"/>
      <c r="O185" s="235"/>
      <c r="P185" s="235"/>
      <c r="Q185" s="235"/>
      <c r="R185" s="150"/>
      <c r="T185" s="151" t="s">
        <v>5</v>
      </c>
      <c r="U185" s="41" t="s">
        <v>43</v>
      </c>
      <c r="V185" s="152">
        <v>0</v>
      </c>
      <c r="W185" s="152">
        <f t="shared" si="18"/>
        <v>0</v>
      </c>
      <c r="X185" s="152">
        <v>0</v>
      </c>
      <c r="Y185" s="152">
        <f t="shared" si="19"/>
        <v>0</v>
      </c>
      <c r="Z185" s="152">
        <v>0</v>
      </c>
      <c r="AA185" s="153">
        <f t="shared" si="20"/>
        <v>0</v>
      </c>
      <c r="AR185" s="19" t="s">
        <v>235</v>
      </c>
      <c r="AT185" s="19" t="s">
        <v>207</v>
      </c>
      <c r="AU185" s="19" t="s">
        <v>91</v>
      </c>
      <c r="AY185" s="19" t="s">
        <v>206</v>
      </c>
      <c r="BE185" s="154">
        <f t="shared" si="21"/>
        <v>0</v>
      </c>
      <c r="BF185" s="154">
        <f t="shared" si="22"/>
        <v>0</v>
      </c>
      <c r="BG185" s="154">
        <f t="shared" si="23"/>
        <v>0</v>
      </c>
      <c r="BH185" s="154">
        <f t="shared" si="24"/>
        <v>0</v>
      </c>
      <c r="BI185" s="154">
        <f t="shared" si="25"/>
        <v>0</v>
      </c>
      <c r="BJ185" s="19" t="s">
        <v>87</v>
      </c>
      <c r="BK185" s="155">
        <f t="shared" si="26"/>
        <v>0</v>
      </c>
      <c r="BL185" s="19" t="s">
        <v>235</v>
      </c>
      <c r="BM185" s="19" t="s">
        <v>553</v>
      </c>
    </row>
    <row r="186" spans="2:65" s="10" customFormat="1" ht="22.35" customHeight="1" x14ac:dyDescent="0.3">
      <c r="B186" s="134"/>
      <c r="C186" s="135"/>
      <c r="D186" s="144" t="s">
        <v>2304</v>
      </c>
      <c r="E186" s="144"/>
      <c r="F186" s="144"/>
      <c r="G186" s="144"/>
      <c r="H186" s="144"/>
      <c r="I186" s="144"/>
      <c r="J186" s="144"/>
      <c r="K186" s="144"/>
      <c r="L186" s="144"/>
      <c r="M186" s="144"/>
      <c r="N186" s="240"/>
      <c r="O186" s="239"/>
      <c r="P186" s="239"/>
      <c r="Q186" s="239"/>
      <c r="R186" s="137"/>
      <c r="T186" s="138"/>
      <c r="U186" s="135"/>
      <c r="V186" s="135"/>
      <c r="W186" s="139">
        <f>SUM(W187:W206)</f>
        <v>0</v>
      </c>
      <c r="X186" s="135"/>
      <c r="Y186" s="139">
        <f>SUM(Y187:Y206)</f>
        <v>0</v>
      </c>
      <c r="Z186" s="135"/>
      <c r="AA186" s="140">
        <f>SUM(AA187:AA206)</f>
        <v>0</v>
      </c>
      <c r="AR186" s="141" t="s">
        <v>87</v>
      </c>
      <c r="AT186" s="142" t="s">
        <v>75</v>
      </c>
      <c r="AU186" s="142" t="s">
        <v>87</v>
      </c>
      <c r="AY186" s="141" t="s">
        <v>206</v>
      </c>
      <c r="BK186" s="143">
        <f>SUM(BK187:BK206)</f>
        <v>0</v>
      </c>
    </row>
    <row r="187" spans="2:65" s="1" customFormat="1" ht="25.5" customHeight="1" x14ac:dyDescent="0.3">
      <c r="B187" s="145"/>
      <c r="C187" s="146" t="s">
        <v>355</v>
      </c>
      <c r="D187" s="146" t="s">
        <v>207</v>
      </c>
      <c r="E187" s="147" t="s">
        <v>2362</v>
      </c>
      <c r="F187" s="233" t="s">
        <v>2363</v>
      </c>
      <c r="G187" s="233"/>
      <c r="H187" s="233"/>
      <c r="I187" s="233"/>
      <c r="J187" s="148" t="s">
        <v>372</v>
      </c>
      <c r="K187" s="149">
        <v>1</v>
      </c>
      <c r="L187" s="234"/>
      <c r="M187" s="234"/>
      <c r="N187" s="235"/>
      <c r="O187" s="235"/>
      <c r="P187" s="235"/>
      <c r="Q187" s="235"/>
      <c r="R187" s="150"/>
      <c r="T187" s="151" t="s">
        <v>5</v>
      </c>
      <c r="U187" s="41" t="s">
        <v>43</v>
      </c>
      <c r="V187" s="152">
        <v>0</v>
      </c>
      <c r="W187" s="152">
        <f t="shared" ref="W187:W206" si="27">V187*K187</f>
        <v>0</v>
      </c>
      <c r="X187" s="152">
        <v>0</v>
      </c>
      <c r="Y187" s="152">
        <f t="shared" ref="Y187:Y206" si="28">X187*K187</f>
        <v>0</v>
      </c>
      <c r="Z187" s="152">
        <v>0</v>
      </c>
      <c r="AA187" s="153">
        <f t="shared" ref="AA187:AA206" si="29">Z187*K187</f>
        <v>0</v>
      </c>
      <c r="AR187" s="19" t="s">
        <v>235</v>
      </c>
      <c r="AT187" s="19" t="s">
        <v>207</v>
      </c>
      <c r="AU187" s="19" t="s">
        <v>91</v>
      </c>
      <c r="AY187" s="19" t="s">
        <v>206</v>
      </c>
      <c r="BE187" s="154">
        <f t="shared" ref="BE187:BE206" si="30">IF(U187="základná",N187,0)</f>
        <v>0</v>
      </c>
      <c r="BF187" s="154">
        <f t="shared" ref="BF187:BF206" si="31">IF(U187="znížená",N187,0)</f>
        <v>0</v>
      </c>
      <c r="BG187" s="154">
        <f t="shared" ref="BG187:BG206" si="32">IF(U187="zákl. prenesená",N187,0)</f>
        <v>0</v>
      </c>
      <c r="BH187" s="154">
        <f t="shared" ref="BH187:BH206" si="33">IF(U187="zníž. prenesená",N187,0)</f>
        <v>0</v>
      </c>
      <c r="BI187" s="154">
        <f t="shared" ref="BI187:BI206" si="34">IF(U187="nulová",N187,0)</f>
        <v>0</v>
      </c>
      <c r="BJ187" s="19" t="s">
        <v>87</v>
      </c>
      <c r="BK187" s="155">
        <f t="shared" ref="BK187:BK206" si="35">ROUND(L187*K187,3)</f>
        <v>0</v>
      </c>
      <c r="BL187" s="19" t="s">
        <v>235</v>
      </c>
      <c r="BM187" s="19" t="s">
        <v>556</v>
      </c>
    </row>
    <row r="188" spans="2:65" s="1" customFormat="1" ht="25.5" customHeight="1" x14ac:dyDescent="0.3">
      <c r="B188" s="145"/>
      <c r="C188" s="146" t="s">
        <v>283</v>
      </c>
      <c r="D188" s="146" t="s">
        <v>207</v>
      </c>
      <c r="E188" s="147" t="s">
        <v>2364</v>
      </c>
      <c r="F188" s="233" t="s">
        <v>2365</v>
      </c>
      <c r="G188" s="233"/>
      <c r="H188" s="233"/>
      <c r="I188" s="233"/>
      <c r="J188" s="148" t="s">
        <v>372</v>
      </c>
      <c r="K188" s="149">
        <v>1</v>
      </c>
      <c r="L188" s="234"/>
      <c r="M188" s="234"/>
      <c r="N188" s="235"/>
      <c r="O188" s="235"/>
      <c r="P188" s="235"/>
      <c r="Q188" s="235"/>
      <c r="R188" s="150"/>
      <c r="T188" s="151" t="s">
        <v>5</v>
      </c>
      <c r="U188" s="41" t="s">
        <v>43</v>
      </c>
      <c r="V188" s="152">
        <v>0</v>
      </c>
      <c r="W188" s="152">
        <f t="shared" si="27"/>
        <v>0</v>
      </c>
      <c r="X188" s="152">
        <v>0</v>
      </c>
      <c r="Y188" s="152">
        <f t="shared" si="28"/>
        <v>0</v>
      </c>
      <c r="Z188" s="152">
        <v>0</v>
      </c>
      <c r="AA188" s="153">
        <f t="shared" si="29"/>
        <v>0</v>
      </c>
      <c r="AR188" s="19" t="s">
        <v>235</v>
      </c>
      <c r="AT188" s="19" t="s">
        <v>207</v>
      </c>
      <c r="AU188" s="19" t="s">
        <v>91</v>
      </c>
      <c r="AY188" s="19" t="s">
        <v>206</v>
      </c>
      <c r="BE188" s="154">
        <f t="shared" si="30"/>
        <v>0</v>
      </c>
      <c r="BF188" s="154">
        <f t="shared" si="31"/>
        <v>0</v>
      </c>
      <c r="BG188" s="154">
        <f t="shared" si="32"/>
        <v>0</v>
      </c>
      <c r="BH188" s="154">
        <f t="shared" si="33"/>
        <v>0</v>
      </c>
      <c r="BI188" s="154">
        <f t="shared" si="34"/>
        <v>0</v>
      </c>
      <c r="BJ188" s="19" t="s">
        <v>87</v>
      </c>
      <c r="BK188" s="155">
        <f t="shared" si="35"/>
        <v>0</v>
      </c>
      <c r="BL188" s="19" t="s">
        <v>235</v>
      </c>
      <c r="BM188" s="19" t="s">
        <v>387</v>
      </c>
    </row>
    <row r="189" spans="2:65" s="1" customFormat="1" ht="25.5" customHeight="1" x14ac:dyDescent="0.3">
      <c r="B189" s="145"/>
      <c r="C189" s="156" t="s">
        <v>362</v>
      </c>
      <c r="D189" s="156" t="s">
        <v>214</v>
      </c>
      <c r="E189" s="157" t="s">
        <v>2366</v>
      </c>
      <c r="F189" s="236" t="s">
        <v>2367</v>
      </c>
      <c r="G189" s="236"/>
      <c r="H189" s="236"/>
      <c r="I189" s="236"/>
      <c r="J189" s="158" t="s">
        <v>372</v>
      </c>
      <c r="K189" s="159">
        <v>1</v>
      </c>
      <c r="L189" s="237"/>
      <c r="M189" s="237"/>
      <c r="N189" s="238"/>
      <c r="O189" s="235"/>
      <c r="P189" s="235"/>
      <c r="Q189" s="235"/>
      <c r="R189" s="150"/>
      <c r="T189" s="151" t="s">
        <v>5</v>
      </c>
      <c r="U189" s="41" t="s">
        <v>43</v>
      </c>
      <c r="V189" s="152">
        <v>0</v>
      </c>
      <c r="W189" s="152">
        <f t="shared" si="27"/>
        <v>0</v>
      </c>
      <c r="X189" s="152">
        <v>0</v>
      </c>
      <c r="Y189" s="152">
        <f t="shared" si="28"/>
        <v>0</v>
      </c>
      <c r="Z189" s="152">
        <v>0</v>
      </c>
      <c r="AA189" s="153">
        <f t="shared" si="29"/>
        <v>0</v>
      </c>
      <c r="AR189" s="19" t="s">
        <v>262</v>
      </c>
      <c r="AT189" s="19" t="s">
        <v>214</v>
      </c>
      <c r="AU189" s="19" t="s">
        <v>91</v>
      </c>
      <c r="AY189" s="19" t="s">
        <v>206</v>
      </c>
      <c r="BE189" s="154">
        <f t="shared" si="30"/>
        <v>0</v>
      </c>
      <c r="BF189" s="154">
        <f t="shared" si="31"/>
        <v>0</v>
      </c>
      <c r="BG189" s="154">
        <f t="shared" si="32"/>
        <v>0</v>
      </c>
      <c r="BH189" s="154">
        <f t="shared" si="33"/>
        <v>0</v>
      </c>
      <c r="BI189" s="154">
        <f t="shared" si="34"/>
        <v>0</v>
      </c>
      <c r="BJ189" s="19" t="s">
        <v>87</v>
      </c>
      <c r="BK189" s="155">
        <f t="shared" si="35"/>
        <v>0</v>
      </c>
      <c r="BL189" s="19" t="s">
        <v>235</v>
      </c>
      <c r="BM189" s="19" t="s">
        <v>390</v>
      </c>
    </row>
    <row r="190" spans="2:65" s="1" customFormat="1" ht="25.5" customHeight="1" x14ac:dyDescent="0.3">
      <c r="B190" s="145"/>
      <c r="C190" s="146" t="s">
        <v>287</v>
      </c>
      <c r="D190" s="146" t="s">
        <v>207</v>
      </c>
      <c r="E190" s="147" t="s">
        <v>2368</v>
      </c>
      <c r="F190" s="233" t="s">
        <v>2369</v>
      </c>
      <c r="G190" s="233"/>
      <c r="H190" s="233"/>
      <c r="I190" s="233"/>
      <c r="J190" s="148" t="s">
        <v>372</v>
      </c>
      <c r="K190" s="149">
        <v>2</v>
      </c>
      <c r="L190" s="234"/>
      <c r="M190" s="234"/>
      <c r="N190" s="235"/>
      <c r="O190" s="235"/>
      <c r="P190" s="235"/>
      <c r="Q190" s="235"/>
      <c r="R190" s="150"/>
      <c r="T190" s="151" t="s">
        <v>5</v>
      </c>
      <c r="U190" s="41" t="s">
        <v>43</v>
      </c>
      <c r="V190" s="152">
        <v>0</v>
      </c>
      <c r="W190" s="152">
        <f t="shared" si="27"/>
        <v>0</v>
      </c>
      <c r="X190" s="152">
        <v>0</v>
      </c>
      <c r="Y190" s="152">
        <f t="shared" si="28"/>
        <v>0</v>
      </c>
      <c r="Z190" s="152">
        <v>0</v>
      </c>
      <c r="AA190" s="153">
        <f t="shared" si="29"/>
        <v>0</v>
      </c>
      <c r="AR190" s="19" t="s">
        <v>235</v>
      </c>
      <c r="AT190" s="19" t="s">
        <v>207</v>
      </c>
      <c r="AU190" s="19" t="s">
        <v>91</v>
      </c>
      <c r="AY190" s="19" t="s">
        <v>206</v>
      </c>
      <c r="BE190" s="154">
        <f t="shared" si="30"/>
        <v>0</v>
      </c>
      <c r="BF190" s="154">
        <f t="shared" si="31"/>
        <v>0</v>
      </c>
      <c r="BG190" s="154">
        <f t="shared" si="32"/>
        <v>0</v>
      </c>
      <c r="BH190" s="154">
        <f t="shared" si="33"/>
        <v>0</v>
      </c>
      <c r="BI190" s="154">
        <f t="shared" si="34"/>
        <v>0</v>
      </c>
      <c r="BJ190" s="19" t="s">
        <v>87</v>
      </c>
      <c r="BK190" s="155">
        <f t="shared" si="35"/>
        <v>0</v>
      </c>
      <c r="BL190" s="19" t="s">
        <v>235</v>
      </c>
      <c r="BM190" s="19" t="s">
        <v>559</v>
      </c>
    </row>
    <row r="191" spans="2:65" s="1" customFormat="1" ht="16.5" customHeight="1" x14ac:dyDescent="0.3">
      <c r="B191" s="145"/>
      <c r="C191" s="156" t="s">
        <v>369</v>
      </c>
      <c r="D191" s="156" t="s">
        <v>214</v>
      </c>
      <c r="E191" s="157" t="s">
        <v>2370</v>
      </c>
      <c r="F191" s="236" t="s">
        <v>2371</v>
      </c>
      <c r="G191" s="236"/>
      <c r="H191" s="236"/>
      <c r="I191" s="236"/>
      <c r="J191" s="158" t="s">
        <v>372</v>
      </c>
      <c r="K191" s="159">
        <v>2</v>
      </c>
      <c r="L191" s="237"/>
      <c r="M191" s="237"/>
      <c r="N191" s="238"/>
      <c r="O191" s="235"/>
      <c r="P191" s="235"/>
      <c r="Q191" s="235"/>
      <c r="R191" s="150"/>
      <c r="T191" s="151" t="s">
        <v>5</v>
      </c>
      <c r="U191" s="41" t="s">
        <v>43</v>
      </c>
      <c r="V191" s="152">
        <v>0</v>
      </c>
      <c r="W191" s="152">
        <f t="shared" si="27"/>
        <v>0</v>
      </c>
      <c r="X191" s="152">
        <v>0</v>
      </c>
      <c r="Y191" s="152">
        <f t="shared" si="28"/>
        <v>0</v>
      </c>
      <c r="Z191" s="152">
        <v>0</v>
      </c>
      <c r="AA191" s="153">
        <f t="shared" si="29"/>
        <v>0</v>
      </c>
      <c r="AR191" s="19" t="s">
        <v>262</v>
      </c>
      <c r="AT191" s="19" t="s">
        <v>214</v>
      </c>
      <c r="AU191" s="19" t="s">
        <v>91</v>
      </c>
      <c r="AY191" s="19" t="s">
        <v>206</v>
      </c>
      <c r="BE191" s="154">
        <f t="shared" si="30"/>
        <v>0</v>
      </c>
      <c r="BF191" s="154">
        <f t="shared" si="31"/>
        <v>0</v>
      </c>
      <c r="BG191" s="154">
        <f t="shared" si="32"/>
        <v>0</v>
      </c>
      <c r="BH191" s="154">
        <f t="shared" si="33"/>
        <v>0</v>
      </c>
      <c r="BI191" s="154">
        <f t="shared" si="34"/>
        <v>0</v>
      </c>
      <c r="BJ191" s="19" t="s">
        <v>87</v>
      </c>
      <c r="BK191" s="155">
        <f t="shared" si="35"/>
        <v>0</v>
      </c>
      <c r="BL191" s="19" t="s">
        <v>235</v>
      </c>
      <c r="BM191" s="19" t="s">
        <v>560</v>
      </c>
    </row>
    <row r="192" spans="2:65" s="1" customFormat="1" ht="38.25" customHeight="1" x14ac:dyDescent="0.3">
      <c r="B192" s="145"/>
      <c r="C192" s="146" t="s">
        <v>290</v>
      </c>
      <c r="D192" s="146" t="s">
        <v>207</v>
      </c>
      <c r="E192" s="147" t="s">
        <v>2372</v>
      </c>
      <c r="F192" s="233" t="s">
        <v>2373</v>
      </c>
      <c r="G192" s="233"/>
      <c r="H192" s="233"/>
      <c r="I192" s="233"/>
      <c r="J192" s="148" t="s">
        <v>372</v>
      </c>
      <c r="K192" s="149">
        <v>1</v>
      </c>
      <c r="L192" s="234"/>
      <c r="M192" s="234"/>
      <c r="N192" s="235"/>
      <c r="O192" s="235"/>
      <c r="P192" s="235"/>
      <c r="Q192" s="235"/>
      <c r="R192" s="150"/>
      <c r="T192" s="151" t="s">
        <v>5</v>
      </c>
      <c r="U192" s="41" t="s">
        <v>43</v>
      </c>
      <c r="V192" s="152">
        <v>0</v>
      </c>
      <c r="W192" s="152">
        <f t="shared" si="27"/>
        <v>0</v>
      </c>
      <c r="X192" s="152">
        <v>0</v>
      </c>
      <c r="Y192" s="152">
        <f t="shared" si="28"/>
        <v>0</v>
      </c>
      <c r="Z192" s="152">
        <v>0</v>
      </c>
      <c r="AA192" s="153">
        <f t="shared" si="29"/>
        <v>0</v>
      </c>
      <c r="AR192" s="19" t="s">
        <v>235</v>
      </c>
      <c r="AT192" s="19" t="s">
        <v>207</v>
      </c>
      <c r="AU192" s="19" t="s">
        <v>91</v>
      </c>
      <c r="AY192" s="19" t="s">
        <v>206</v>
      </c>
      <c r="BE192" s="154">
        <f t="shared" si="30"/>
        <v>0</v>
      </c>
      <c r="BF192" s="154">
        <f t="shared" si="31"/>
        <v>0</v>
      </c>
      <c r="BG192" s="154">
        <f t="shared" si="32"/>
        <v>0</v>
      </c>
      <c r="BH192" s="154">
        <f t="shared" si="33"/>
        <v>0</v>
      </c>
      <c r="BI192" s="154">
        <f t="shared" si="34"/>
        <v>0</v>
      </c>
      <c r="BJ192" s="19" t="s">
        <v>87</v>
      </c>
      <c r="BK192" s="155">
        <f t="shared" si="35"/>
        <v>0</v>
      </c>
      <c r="BL192" s="19" t="s">
        <v>235</v>
      </c>
      <c r="BM192" s="19" t="s">
        <v>412</v>
      </c>
    </row>
    <row r="193" spans="2:65" s="1" customFormat="1" ht="16.5" customHeight="1" x14ac:dyDescent="0.3">
      <c r="B193" s="145"/>
      <c r="C193" s="146" t="s">
        <v>377</v>
      </c>
      <c r="D193" s="146" t="s">
        <v>207</v>
      </c>
      <c r="E193" s="147" t="s">
        <v>2374</v>
      </c>
      <c r="F193" s="233" t="s">
        <v>2375</v>
      </c>
      <c r="G193" s="233"/>
      <c r="H193" s="233"/>
      <c r="I193" s="233"/>
      <c r="J193" s="148" t="s">
        <v>372</v>
      </c>
      <c r="K193" s="149">
        <v>1</v>
      </c>
      <c r="L193" s="234"/>
      <c r="M193" s="234"/>
      <c r="N193" s="235"/>
      <c r="O193" s="235"/>
      <c r="P193" s="235"/>
      <c r="Q193" s="235"/>
      <c r="R193" s="150"/>
      <c r="T193" s="151" t="s">
        <v>5</v>
      </c>
      <c r="U193" s="41" t="s">
        <v>43</v>
      </c>
      <c r="V193" s="152">
        <v>0</v>
      </c>
      <c r="W193" s="152">
        <f t="shared" si="27"/>
        <v>0</v>
      </c>
      <c r="X193" s="152">
        <v>0</v>
      </c>
      <c r="Y193" s="152">
        <f t="shared" si="28"/>
        <v>0</v>
      </c>
      <c r="Z193" s="152">
        <v>0</v>
      </c>
      <c r="AA193" s="153">
        <f t="shared" si="29"/>
        <v>0</v>
      </c>
      <c r="AR193" s="19" t="s">
        <v>235</v>
      </c>
      <c r="AT193" s="19" t="s">
        <v>207</v>
      </c>
      <c r="AU193" s="19" t="s">
        <v>91</v>
      </c>
      <c r="AY193" s="19" t="s">
        <v>206</v>
      </c>
      <c r="BE193" s="154">
        <f t="shared" si="30"/>
        <v>0</v>
      </c>
      <c r="BF193" s="154">
        <f t="shared" si="31"/>
        <v>0</v>
      </c>
      <c r="BG193" s="154">
        <f t="shared" si="32"/>
        <v>0</v>
      </c>
      <c r="BH193" s="154">
        <f t="shared" si="33"/>
        <v>0</v>
      </c>
      <c r="BI193" s="154">
        <f t="shared" si="34"/>
        <v>0</v>
      </c>
      <c r="BJ193" s="19" t="s">
        <v>87</v>
      </c>
      <c r="BK193" s="155">
        <f t="shared" si="35"/>
        <v>0</v>
      </c>
      <c r="BL193" s="19" t="s">
        <v>235</v>
      </c>
      <c r="BM193" s="19" t="s">
        <v>561</v>
      </c>
    </row>
    <row r="194" spans="2:65" s="1" customFormat="1" ht="38.25" customHeight="1" x14ac:dyDescent="0.3">
      <c r="B194" s="145"/>
      <c r="C194" s="156" t="s">
        <v>294</v>
      </c>
      <c r="D194" s="156" t="s">
        <v>214</v>
      </c>
      <c r="E194" s="157" t="s">
        <v>2376</v>
      </c>
      <c r="F194" s="236" t="s">
        <v>2377</v>
      </c>
      <c r="G194" s="236"/>
      <c r="H194" s="236"/>
      <c r="I194" s="236"/>
      <c r="J194" s="158" t="s">
        <v>372</v>
      </c>
      <c r="K194" s="159">
        <v>1</v>
      </c>
      <c r="L194" s="237"/>
      <c r="M194" s="237"/>
      <c r="N194" s="238"/>
      <c r="O194" s="235"/>
      <c r="P194" s="235"/>
      <c r="Q194" s="235"/>
      <c r="R194" s="150"/>
      <c r="T194" s="151" t="s">
        <v>5</v>
      </c>
      <c r="U194" s="41" t="s">
        <v>43</v>
      </c>
      <c r="V194" s="152">
        <v>0</v>
      </c>
      <c r="W194" s="152">
        <f t="shared" si="27"/>
        <v>0</v>
      </c>
      <c r="X194" s="152">
        <v>0</v>
      </c>
      <c r="Y194" s="152">
        <f t="shared" si="28"/>
        <v>0</v>
      </c>
      <c r="Z194" s="152">
        <v>0</v>
      </c>
      <c r="AA194" s="153">
        <f t="shared" si="29"/>
        <v>0</v>
      </c>
      <c r="AR194" s="19" t="s">
        <v>262</v>
      </c>
      <c r="AT194" s="19" t="s">
        <v>214</v>
      </c>
      <c r="AU194" s="19" t="s">
        <v>91</v>
      </c>
      <c r="AY194" s="19" t="s">
        <v>206</v>
      </c>
      <c r="BE194" s="154">
        <f t="shared" si="30"/>
        <v>0</v>
      </c>
      <c r="BF194" s="154">
        <f t="shared" si="31"/>
        <v>0</v>
      </c>
      <c r="BG194" s="154">
        <f t="shared" si="32"/>
        <v>0</v>
      </c>
      <c r="BH194" s="154">
        <f t="shared" si="33"/>
        <v>0</v>
      </c>
      <c r="BI194" s="154">
        <f t="shared" si="34"/>
        <v>0</v>
      </c>
      <c r="BJ194" s="19" t="s">
        <v>87</v>
      </c>
      <c r="BK194" s="155">
        <f t="shared" si="35"/>
        <v>0</v>
      </c>
      <c r="BL194" s="19" t="s">
        <v>235</v>
      </c>
      <c r="BM194" s="19" t="s">
        <v>562</v>
      </c>
    </row>
    <row r="195" spans="2:65" s="1" customFormat="1" ht="25.5" customHeight="1" x14ac:dyDescent="0.3">
      <c r="B195" s="145"/>
      <c r="C195" s="146" t="s">
        <v>384</v>
      </c>
      <c r="D195" s="146" t="s">
        <v>207</v>
      </c>
      <c r="E195" s="147" t="s">
        <v>2378</v>
      </c>
      <c r="F195" s="233" t="s">
        <v>2379</v>
      </c>
      <c r="G195" s="233"/>
      <c r="H195" s="233"/>
      <c r="I195" s="233"/>
      <c r="J195" s="148" t="s">
        <v>372</v>
      </c>
      <c r="K195" s="149">
        <v>1</v>
      </c>
      <c r="L195" s="234"/>
      <c r="M195" s="234"/>
      <c r="N195" s="235"/>
      <c r="O195" s="235"/>
      <c r="P195" s="235"/>
      <c r="Q195" s="235"/>
      <c r="R195" s="150"/>
      <c r="T195" s="151" t="s">
        <v>5</v>
      </c>
      <c r="U195" s="41" t="s">
        <v>43</v>
      </c>
      <c r="V195" s="152">
        <v>0</v>
      </c>
      <c r="W195" s="152">
        <f t="shared" si="27"/>
        <v>0</v>
      </c>
      <c r="X195" s="152">
        <v>0</v>
      </c>
      <c r="Y195" s="152">
        <f t="shared" si="28"/>
        <v>0</v>
      </c>
      <c r="Z195" s="152">
        <v>0</v>
      </c>
      <c r="AA195" s="153">
        <f t="shared" si="29"/>
        <v>0</v>
      </c>
      <c r="AR195" s="19" t="s">
        <v>235</v>
      </c>
      <c r="AT195" s="19" t="s">
        <v>207</v>
      </c>
      <c r="AU195" s="19" t="s">
        <v>91</v>
      </c>
      <c r="AY195" s="19" t="s">
        <v>206</v>
      </c>
      <c r="BE195" s="154">
        <f t="shared" si="30"/>
        <v>0</v>
      </c>
      <c r="BF195" s="154">
        <f t="shared" si="31"/>
        <v>0</v>
      </c>
      <c r="BG195" s="154">
        <f t="shared" si="32"/>
        <v>0</v>
      </c>
      <c r="BH195" s="154">
        <f t="shared" si="33"/>
        <v>0</v>
      </c>
      <c r="BI195" s="154">
        <f t="shared" si="34"/>
        <v>0</v>
      </c>
      <c r="BJ195" s="19" t="s">
        <v>87</v>
      </c>
      <c r="BK195" s="155">
        <f t="shared" si="35"/>
        <v>0</v>
      </c>
      <c r="BL195" s="19" t="s">
        <v>235</v>
      </c>
      <c r="BM195" s="19" t="s">
        <v>563</v>
      </c>
    </row>
    <row r="196" spans="2:65" s="1" customFormat="1" ht="25.5" customHeight="1" x14ac:dyDescent="0.3">
      <c r="B196" s="145"/>
      <c r="C196" s="156" t="s">
        <v>297</v>
      </c>
      <c r="D196" s="156" t="s">
        <v>214</v>
      </c>
      <c r="E196" s="157" t="s">
        <v>2380</v>
      </c>
      <c r="F196" s="236" t="s">
        <v>2381</v>
      </c>
      <c r="G196" s="236"/>
      <c r="H196" s="236"/>
      <c r="I196" s="236"/>
      <c r="J196" s="158" t="s">
        <v>372</v>
      </c>
      <c r="K196" s="159">
        <v>1</v>
      </c>
      <c r="L196" s="237"/>
      <c r="M196" s="237"/>
      <c r="N196" s="238"/>
      <c r="O196" s="235"/>
      <c r="P196" s="235"/>
      <c r="Q196" s="235"/>
      <c r="R196" s="150"/>
      <c r="T196" s="151" t="s">
        <v>5</v>
      </c>
      <c r="U196" s="41" t="s">
        <v>43</v>
      </c>
      <c r="V196" s="152">
        <v>0</v>
      </c>
      <c r="W196" s="152">
        <f t="shared" si="27"/>
        <v>0</v>
      </c>
      <c r="X196" s="152">
        <v>0</v>
      </c>
      <c r="Y196" s="152">
        <f t="shared" si="28"/>
        <v>0</v>
      </c>
      <c r="Z196" s="152">
        <v>0</v>
      </c>
      <c r="AA196" s="153">
        <f t="shared" si="29"/>
        <v>0</v>
      </c>
      <c r="AR196" s="19" t="s">
        <v>262</v>
      </c>
      <c r="AT196" s="19" t="s">
        <v>214</v>
      </c>
      <c r="AU196" s="19" t="s">
        <v>91</v>
      </c>
      <c r="AY196" s="19" t="s">
        <v>206</v>
      </c>
      <c r="BE196" s="154">
        <f t="shared" si="30"/>
        <v>0</v>
      </c>
      <c r="BF196" s="154">
        <f t="shared" si="31"/>
        <v>0</v>
      </c>
      <c r="BG196" s="154">
        <f t="shared" si="32"/>
        <v>0</v>
      </c>
      <c r="BH196" s="154">
        <f t="shared" si="33"/>
        <v>0</v>
      </c>
      <c r="BI196" s="154">
        <f t="shared" si="34"/>
        <v>0</v>
      </c>
      <c r="BJ196" s="19" t="s">
        <v>87</v>
      </c>
      <c r="BK196" s="155">
        <f t="shared" si="35"/>
        <v>0</v>
      </c>
      <c r="BL196" s="19" t="s">
        <v>235</v>
      </c>
      <c r="BM196" s="19" t="s">
        <v>565</v>
      </c>
    </row>
    <row r="197" spans="2:65" s="1" customFormat="1" ht="25.5" customHeight="1" x14ac:dyDescent="0.3">
      <c r="B197" s="145"/>
      <c r="C197" s="146" t="s">
        <v>391</v>
      </c>
      <c r="D197" s="146" t="s">
        <v>207</v>
      </c>
      <c r="E197" s="147" t="s">
        <v>2382</v>
      </c>
      <c r="F197" s="233" t="s">
        <v>2383</v>
      </c>
      <c r="G197" s="233"/>
      <c r="H197" s="233"/>
      <c r="I197" s="233"/>
      <c r="J197" s="148" t="s">
        <v>372</v>
      </c>
      <c r="K197" s="149">
        <v>1</v>
      </c>
      <c r="L197" s="234"/>
      <c r="M197" s="234"/>
      <c r="N197" s="235"/>
      <c r="O197" s="235"/>
      <c r="P197" s="235"/>
      <c r="Q197" s="235"/>
      <c r="R197" s="150"/>
      <c r="T197" s="151" t="s">
        <v>5</v>
      </c>
      <c r="U197" s="41" t="s">
        <v>43</v>
      </c>
      <c r="V197" s="152">
        <v>0</v>
      </c>
      <c r="W197" s="152">
        <f t="shared" si="27"/>
        <v>0</v>
      </c>
      <c r="X197" s="152">
        <v>0</v>
      </c>
      <c r="Y197" s="152">
        <f t="shared" si="28"/>
        <v>0</v>
      </c>
      <c r="Z197" s="152">
        <v>0</v>
      </c>
      <c r="AA197" s="153">
        <f t="shared" si="29"/>
        <v>0</v>
      </c>
      <c r="AR197" s="19" t="s">
        <v>235</v>
      </c>
      <c r="AT197" s="19" t="s">
        <v>207</v>
      </c>
      <c r="AU197" s="19" t="s">
        <v>91</v>
      </c>
      <c r="AY197" s="19" t="s">
        <v>206</v>
      </c>
      <c r="BE197" s="154">
        <f t="shared" si="30"/>
        <v>0</v>
      </c>
      <c r="BF197" s="154">
        <f t="shared" si="31"/>
        <v>0</v>
      </c>
      <c r="BG197" s="154">
        <f t="shared" si="32"/>
        <v>0</v>
      </c>
      <c r="BH197" s="154">
        <f t="shared" si="33"/>
        <v>0</v>
      </c>
      <c r="BI197" s="154">
        <f t="shared" si="34"/>
        <v>0</v>
      </c>
      <c r="BJ197" s="19" t="s">
        <v>87</v>
      </c>
      <c r="BK197" s="155">
        <f t="shared" si="35"/>
        <v>0</v>
      </c>
      <c r="BL197" s="19" t="s">
        <v>235</v>
      </c>
      <c r="BM197" s="19" t="s">
        <v>606</v>
      </c>
    </row>
    <row r="198" spans="2:65" s="1" customFormat="1" ht="38.25" customHeight="1" x14ac:dyDescent="0.3">
      <c r="B198" s="145"/>
      <c r="C198" s="146" t="s">
        <v>301</v>
      </c>
      <c r="D198" s="146" t="s">
        <v>207</v>
      </c>
      <c r="E198" s="147" t="s">
        <v>2384</v>
      </c>
      <c r="F198" s="233" t="s">
        <v>2385</v>
      </c>
      <c r="G198" s="233"/>
      <c r="H198" s="233"/>
      <c r="I198" s="233"/>
      <c r="J198" s="148" t="s">
        <v>372</v>
      </c>
      <c r="K198" s="149">
        <v>1</v>
      </c>
      <c r="L198" s="234"/>
      <c r="M198" s="234"/>
      <c r="N198" s="235"/>
      <c r="O198" s="235"/>
      <c r="P198" s="235"/>
      <c r="Q198" s="235"/>
      <c r="R198" s="150"/>
      <c r="T198" s="151" t="s">
        <v>5</v>
      </c>
      <c r="U198" s="41" t="s">
        <v>43</v>
      </c>
      <c r="V198" s="152">
        <v>0</v>
      </c>
      <c r="W198" s="152">
        <f t="shared" si="27"/>
        <v>0</v>
      </c>
      <c r="X198" s="152">
        <v>0</v>
      </c>
      <c r="Y198" s="152">
        <f t="shared" si="28"/>
        <v>0</v>
      </c>
      <c r="Z198" s="152">
        <v>0</v>
      </c>
      <c r="AA198" s="153">
        <f t="shared" si="29"/>
        <v>0</v>
      </c>
      <c r="AR198" s="19" t="s">
        <v>235</v>
      </c>
      <c r="AT198" s="19" t="s">
        <v>207</v>
      </c>
      <c r="AU198" s="19" t="s">
        <v>91</v>
      </c>
      <c r="AY198" s="19" t="s">
        <v>206</v>
      </c>
      <c r="BE198" s="154">
        <f t="shared" si="30"/>
        <v>0</v>
      </c>
      <c r="BF198" s="154">
        <f t="shared" si="31"/>
        <v>0</v>
      </c>
      <c r="BG198" s="154">
        <f t="shared" si="32"/>
        <v>0</v>
      </c>
      <c r="BH198" s="154">
        <f t="shared" si="33"/>
        <v>0</v>
      </c>
      <c r="BI198" s="154">
        <f t="shared" si="34"/>
        <v>0</v>
      </c>
      <c r="BJ198" s="19" t="s">
        <v>87</v>
      </c>
      <c r="BK198" s="155">
        <f t="shared" si="35"/>
        <v>0</v>
      </c>
      <c r="BL198" s="19" t="s">
        <v>235</v>
      </c>
      <c r="BM198" s="19" t="s">
        <v>437</v>
      </c>
    </row>
    <row r="199" spans="2:65" s="1" customFormat="1" ht="25.5" customHeight="1" x14ac:dyDescent="0.3">
      <c r="B199" s="145"/>
      <c r="C199" s="156" t="s">
        <v>398</v>
      </c>
      <c r="D199" s="156" t="s">
        <v>214</v>
      </c>
      <c r="E199" s="157" t="s">
        <v>2386</v>
      </c>
      <c r="F199" s="236" t="s">
        <v>2387</v>
      </c>
      <c r="G199" s="236"/>
      <c r="H199" s="236"/>
      <c r="I199" s="236"/>
      <c r="J199" s="158" t="s">
        <v>372</v>
      </c>
      <c r="K199" s="159">
        <v>1</v>
      </c>
      <c r="L199" s="237"/>
      <c r="M199" s="237"/>
      <c r="N199" s="238"/>
      <c r="O199" s="235"/>
      <c r="P199" s="235"/>
      <c r="Q199" s="235"/>
      <c r="R199" s="150"/>
      <c r="T199" s="151" t="s">
        <v>5</v>
      </c>
      <c r="U199" s="41" t="s">
        <v>43</v>
      </c>
      <c r="V199" s="152">
        <v>0</v>
      </c>
      <c r="W199" s="152">
        <f t="shared" si="27"/>
        <v>0</v>
      </c>
      <c r="X199" s="152">
        <v>0</v>
      </c>
      <c r="Y199" s="152">
        <f t="shared" si="28"/>
        <v>0</v>
      </c>
      <c r="Z199" s="152">
        <v>0</v>
      </c>
      <c r="AA199" s="153">
        <f t="shared" si="29"/>
        <v>0</v>
      </c>
      <c r="AR199" s="19" t="s">
        <v>262</v>
      </c>
      <c r="AT199" s="19" t="s">
        <v>214</v>
      </c>
      <c r="AU199" s="19" t="s">
        <v>91</v>
      </c>
      <c r="AY199" s="19" t="s">
        <v>206</v>
      </c>
      <c r="BE199" s="154">
        <f t="shared" si="30"/>
        <v>0</v>
      </c>
      <c r="BF199" s="154">
        <f t="shared" si="31"/>
        <v>0</v>
      </c>
      <c r="BG199" s="154">
        <f t="shared" si="32"/>
        <v>0</v>
      </c>
      <c r="BH199" s="154">
        <f t="shared" si="33"/>
        <v>0</v>
      </c>
      <c r="BI199" s="154">
        <f t="shared" si="34"/>
        <v>0</v>
      </c>
      <c r="BJ199" s="19" t="s">
        <v>87</v>
      </c>
      <c r="BK199" s="155">
        <f t="shared" si="35"/>
        <v>0</v>
      </c>
      <c r="BL199" s="19" t="s">
        <v>235</v>
      </c>
      <c r="BM199" s="19" t="s">
        <v>440</v>
      </c>
    </row>
    <row r="200" spans="2:65" s="1" customFormat="1" ht="25.5" customHeight="1" x14ac:dyDescent="0.3">
      <c r="B200" s="145"/>
      <c r="C200" s="146" t="s">
        <v>304</v>
      </c>
      <c r="D200" s="146" t="s">
        <v>207</v>
      </c>
      <c r="E200" s="147" t="s">
        <v>2388</v>
      </c>
      <c r="F200" s="233" t="s">
        <v>2389</v>
      </c>
      <c r="G200" s="233"/>
      <c r="H200" s="233"/>
      <c r="I200" s="233"/>
      <c r="J200" s="148" t="s">
        <v>372</v>
      </c>
      <c r="K200" s="149">
        <v>1</v>
      </c>
      <c r="L200" s="234"/>
      <c r="M200" s="234"/>
      <c r="N200" s="235"/>
      <c r="O200" s="235"/>
      <c r="P200" s="235"/>
      <c r="Q200" s="235"/>
      <c r="R200" s="150"/>
      <c r="T200" s="151" t="s">
        <v>5</v>
      </c>
      <c r="U200" s="41" t="s">
        <v>43</v>
      </c>
      <c r="V200" s="152">
        <v>0</v>
      </c>
      <c r="W200" s="152">
        <f t="shared" si="27"/>
        <v>0</v>
      </c>
      <c r="X200" s="152">
        <v>0</v>
      </c>
      <c r="Y200" s="152">
        <f t="shared" si="28"/>
        <v>0</v>
      </c>
      <c r="Z200" s="152">
        <v>0</v>
      </c>
      <c r="AA200" s="153">
        <f t="shared" si="29"/>
        <v>0</v>
      </c>
      <c r="AR200" s="19" t="s">
        <v>235</v>
      </c>
      <c r="AT200" s="19" t="s">
        <v>207</v>
      </c>
      <c r="AU200" s="19" t="s">
        <v>91</v>
      </c>
      <c r="AY200" s="19" t="s">
        <v>206</v>
      </c>
      <c r="BE200" s="154">
        <f t="shared" si="30"/>
        <v>0</v>
      </c>
      <c r="BF200" s="154">
        <f t="shared" si="31"/>
        <v>0</v>
      </c>
      <c r="BG200" s="154">
        <f t="shared" si="32"/>
        <v>0</v>
      </c>
      <c r="BH200" s="154">
        <f t="shared" si="33"/>
        <v>0</v>
      </c>
      <c r="BI200" s="154">
        <f t="shared" si="34"/>
        <v>0</v>
      </c>
      <c r="BJ200" s="19" t="s">
        <v>87</v>
      </c>
      <c r="BK200" s="155">
        <f t="shared" si="35"/>
        <v>0</v>
      </c>
      <c r="BL200" s="19" t="s">
        <v>235</v>
      </c>
      <c r="BM200" s="19" t="s">
        <v>444</v>
      </c>
    </row>
    <row r="201" spans="2:65" s="1" customFormat="1" ht="38.25" customHeight="1" x14ac:dyDescent="0.3">
      <c r="B201" s="145"/>
      <c r="C201" s="156" t="s">
        <v>405</v>
      </c>
      <c r="D201" s="156" t="s">
        <v>214</v>
      </c>
      <c r="E201" s="157" t="s">
        <v>2390</v>
      </c>
      <c r="F201" s="236" t="s">
        <v>2391</v>
      </c>
      <c r="G201" s="236"/>
      <c r="H201" s="236"/>
      <c r="I201" s="236"/>
      <c r="J201" s="158" t="s">
        <v>372</v>
      </c>
      <c r="K201" s="159">
        <v>1</v>
      </c>
      <c r="L201" s="237"/>
      <c r="M201" s="237"/>
      <c r="N201" s="238"/>
      <c r="O201" s="235"/>
      <c r="P201" s="235"/>
      <c r="Q201" s="235"/>
      <c r="R201" s="150"/>
      <c r="T201" s="151" t="s">
        <v>5</v>
      </c>
      <c r="U201" s="41" t="s">
        <v>43</v>
      </c>
      <c r="V201" s="152">
        <v>0</v>
      </c>
      <c r="W201" s="152">
        <f t="shared" si="27"/>
        <v>0</v>
      </c>
      <c r="X201" s="152">
        <v>0</v>
      </c>
      <c r="Y201" s="152">
        <f t="shared" si="28"/>
        <v>0</v>
      </c>
      <c r="Z201" s="152">
        <v>0</v>
      </c>
      <c r="AA201" s="153">
        <f t="shared" si="29"/>
        <v>0</v>
      </c>
      <c r="AR201" s="19" t="s">
        <v>262</v>
      </c>
      <c r="AT201" s="19" t="s">
        <v>214</v>
      </c>
      <c r="AU201" s="19" t="s">
        <v>91</v>
      </c>
      <c r="AY201" s="19" t="s">
        <v>206</v>
      </c>
      <c r="BE201" s="154">
        <f t="shared" si="30"/>
        <v>0</v>
      </c>
      <c r="BF201" s="154">
        <f t="shared" si="31"/>
        <v>0</v>
      </c>
      <c r="BG201" s="154">
        <f t="shared" si="32"/>
        <v>0</v>
      </c>
      <c r="BH201" s="154">
        <f t="shared" si="33"/>
        <v>0</v>
      </c>
      <c r="BI201" s="154">
        <f t="shared" si="34"/>
        <v>0</v>
      </c>
      <c r="BJ201" s="19" t="s">
        <v>87</v>
      </c>
      <c r="BK201" s="155">
        <f t="shared" si="35"/>
        <v>0</v>
      </c>
      <c r="BL201" s="19" t="s">
        <v>235</v>
      </c>
      <c r="BM201" s="19" t="s">
        <v>447</v>
      </c>
    </row>
    <row r="202" spans="2:65" s="1" customFormat="1" ht="25.5" customHeight="1" x14ac:dyDescent="0.3">
      <c r="B202" s="145"/>
      <c r="C202" s="146" t="s">
        <v>308</v>
      </c>
      <c r="D202" s="146" t="s">
        <v>207</v>
      </c>
      <c r="E202" s="147" t="s">
        <v>2392</v>
      </c>
      <c r="F202" s="233" t="s">
        <v>2393</v>
      </c>
      <c r="G202" s="233"/>
      <c r="H202" s="233"/>
      <c r="I202" s="233"/>
      <c r="J202" s="148" t="s">
        <v>599</v>
      </c>
      <c r="K202" s="149">
        <v>1</v>
      </c>
      <c r="L202" s="234"/>
      <c r="M202" s="234"/>
      <c r="N202" s="235"/>
      <c r="O202" s="235"/>
      <c r="P202" s="235"/>
      <c r="Q202" s="235"/>
      <c r="R202" s="150"/>
      <c r="T202" s="151" t="s">
        <v>5</v>
      </c>
      <c r="U202" s="41" t="s">
        <v>43</v>
      </c>
      <c r="V202" s="152">
        <v>0</v>
      </c>
      <c r="W202" s="152">
        <f t="shared" si="27"/>
        <v>0</v>
      </c>
      <c r="X202" s="152">
        <v>0</v>
      </c>
      <c r="Y202" s="152">
        <f t="shared" si="28"/>
        <v>0</v>
      </c>
      <c r="Z202" s="152">
        <v>0</v>
      </c>
      <c r="AA202" s="153">
        <f t="shared" si="29"/>
        <v>0</v>
      </c>
      <c r="AR202" s="19" t="s">
        <v>235</v>
      </c>
      <c r="AT202" s="19" t="s">
        <v>207</v>
      </c>
      <c r="AU202" s="19" t="s">
        <v>91</v>
      </c>
      <c r="AY202" s="19" t="s">
        <v>206</v>
      </c>
      <c r="BE202" s="154">
        <f t="shared" si="30"/>
        <v>0</v>
      </c>
      <c r="BF202" s="154">
        <f t="shared" si="31"/>
        <v>0</v>
      </c>
      <c r="BG202" s="154">
        <f t="shared" si="32"/>
        <v>0</v>
      </c>
      <c r="BH202" s="154">
        <f t="shared" si="33"/>
        <v>0</v>
      </c>
      <c r="BI202" s="154">
        <f t="shared" si="34"/>
        <v>0</v>
      </c>
      <c r="BJ202" s="19" t="s">
        <v>87</v>
      </c>
      <c r="BK202" s="155">
        <f t="shared" si="35"/>
        <v>0</v>
      </c>
      <c r="BL202" s="19" t="s">
        <v>235</v>
      </c>
      <c r="BM202" s="19" t="s">
        <v>451</v>
      </c>
    </row>
    <row r="203" spans="2:65" s="1" customFormat="1" ht="16.5" customHeight="1" x14ac:dyDescent="0.3">
      <c r="B203" s="145"/>
      <c r="C203" s="156" t="s">
        <v>413</v>
      </c>
      <c r="D203" s="156" t="s">
        <v>214</v>
      </c>
      <c r="E203" s="157" t="s">
        <v>2394</v>
      </c>
      <c r="F203" s="236" t="s">
        <v>2395</v>
      </c>
      <c r="G203" s="236"/>
      <c r="H203" s="236"/>
      <c r="I203" s="236"/>
      <c r="J203" s="158" t="s">
        <v>599</v>
      </c>
      <c r="K203" s="159">
        <v>1</v>
      </c>
      <c r="L203" s="237"/>
      <c r="M203" s="237"/>
      <c r="N203" s="238"/>
      <c r="O203" s="235"/>
      <c r="P203" s="235"/>
      <c r="Q203" s="235"/>
      <c r="R203" s="150"/>
      <c r="T203" s="151" t="s">
        <v>5</v>
      </c>
      <c r="U203" s="41" t="s">
        <v>43</v>
      </c>
      <c r="V203" s="152">
        <v>0</v>
      </c>
      <c r="W203" s="152">
        <f t="shared" si="27"/>
        <v>0</v>
      </c>
      <c r="X203" s="152">
        <v>0</v>
      </c>
      <c r="Y203" s="152">
        <f t="shared" si="28"/>
        <v>0</v>
      </c>
      <c r="Z203" s="152">
        <v>0</v>
      </c>
      <c r="AA203" s="153">
        <f t="shared" si="29"/>
        <v>0</v>
      </c>
      <c r="AR203" s="19" t="s">
        <v>262</v>
      </c>
      <c r="AT203" s="19" t="s">
        <v>214</v>
      </c>
      <c r="AU203" s="19" t="s">
        <v>91</v>
      </c>
      <c r="AY203" s="19" t="s">
        <v>206</v>
      </c>
      <c r="BE203" s="154">
        <f t="shared" si="30"/>
        <v>0</v>
      </c>
      <c r="BF203" s="154">
        <f t="shared" si="31"/>
        <v>0</v>
      </c>
      <c r="BG203" s="154">
        <f t="shared" si="32"/>
        <v>0</v>
      </c>
      <c r="BH203" s="154">
        <f t="shared" si="33"/>
        <v>0</v>
      </c>
      <c r="BI203" s="154">
        <f t="shared" si="34"/>
        <v>0</v>
      </c>
      <c r="BJ203" s="19" t="s">
        <v>87</v>
      </c>
      <c r="BK203" s="155">
        <f t="shared" si="35"/>
        <v>0</v>
      </c>
      <c r="BL203" s="19" t="s">
        <v>235</v>
      </c>
      <c r="BM203" s="19" t="s">
        <v>454</v>
      </c>
    </row>
    <row r="204" spans="2:65" s="1" customFormat="1" ht="16.5" customHeight="1" x14ac:dyDescent="0.3">
      <c r="B204" s="145"/>
      <c r="C204" s="146" t="s">
        <v>330</v>
      </c>
      <c r="D204" s="146" t="s">
        <v>207</v>
      </c>
      <c r="E204" s="147" t="s">
        <v>2396</v>
      </c>
      <c r="F204" s="233" t="s">
        <v>2397</v>
      </c>
      <c r="G204" s="233"/>
      <c r="H204" s="233"/>
      <c r="I204" s="233"/>
      <c r="J204" s="148" t="s">
        <v>599</v>
      </c>
      <c r="K204" s="149">
        <v>1</v>
      </c>
      <c r="L204" s="234"/>
      <c r="M204" s="234"/>
      <c r="N204" s="235"/>
      <c r="O204" s="235"/>
      <c r="P204" s="235"/>
      <c r="Q204" s="235"/>
      <c r="R204" s="150"/>
      <c r="T204" s="151" t="s">
        <v>5</v>
      </c>
      <c r="U204" s="41" t="s">
        <v>43</v>
      </c>
      <c r="V204" s="152">
        <v>0</v>
      </c>
      <c r="W204" s="152">
        <f t="shared" si="27"/>
        <v>0</v>
      </c>
      <c r="X204" s="152">
        <v>0</v>
      </c>
      <c r="Y204" s="152">
        <f t="shared" si="28"/>
        <v>0</v>
      </c>
      <c r="Z204" s="152">
        <v>0</v>
      </c>
      <c r="AA204" s="153">
        <f t="shared" si="29"/>
        <v>0</v>
      </c>
      <c r="AR204" s="19" t="s">
        <v>235</v>
      </c>
      <c r="AT204" s="19" t="s">
        <v>207</v>
      </c>
      <c r="AU204" s="19" t="s">
        <v>91</v>
      </c>
      <c r="AY204" s="19" t="s">
        <v>206</v>
      </c>
      <c r="BE204" s="154">
        <f t="shared" si="30"/>
        <v>0</v>
      </c>
      <c r="BF204" s="154">
        <f t="shared" si="31"/>
        <v>0</v>
      </c>
      <c r="BG204" s="154">
        <f t="shared" si="32"/>
        <v>0</v>
      </c>
      <c r="BH204" s="154">
        <f t="shared" si="33"/>
        <v>0</v>
      </c>
      <c r="BI204" s="154">
        <f t="shared" si="34"/>
        <v>0</v>
      </c>
      <c r="BJ204" s="19" t="s">
        <v>87</v>
      </c>
      <c r="BK204" s="155">
        <f t="shared" si="35"/>
        <v>0</v>
      </c>
      <c r="BL204" s="19" t="s">
        <v>235</v>
      </c>
      <c r="BM204" s="19" t="s">
        <v>458</v>
      </c>
    </row>
    <row r="205" spans="2:65" s="1" customFormat="1" ht="25.5" customHeight="1" x14ac:dyDescent="0.3">
      <c r="B205" s="145"/>
      <c r="C205" s="156" t="s">
        <v>420</v>
      </c>
      <c r="D205" s="156" t="s">
        <v>214</v>
      </c>
      <c r="E205" s="157" t="s">
        <v>2398</v>
      </c>
      <c r="F205" s="236" t="s">
        <v>2399</v>
      </c>
      <c r="G205" s="236"/>
      <c r="H205" s="236"/>
      <c r="I205" s="236"/>
      <c r="J205" s="158" t="s">
        <v>599</v>
      </c>
      <c r="K205" s="159">
        <v>1</v>
      </c>
      <c r="L205" s="237"/>
      <c r="M205" s="237"/>
      <c r="N205" s="238"/>
      <c r="O205" s="235"/>
      <c r="P205" s="235"/>
      <c r="Q205" s="235"/>
      <c r="R205" s="150"/>
      <c r="T205" s="151" t="s">
        <v>5</v>
      </c>
      <c r="U205" s="41" t="s">
        <v>43</v>
      </c>
      <c r="V205" s="152">
        <v>0</v>
      </c>
      <c r="W205" s="152">
        <f t="shared" si="27"/>
        <v>0</v>
      </c>
      <c r="X205" s="152">
        <v>0</v>
      </c>
      <c r="Y205" s="152">
        <f t="shared" si="28"/>
        <v>0</v>
      </c>
      <c r="Z205" s="152">
        <v>0</v>
      </c>
      <c r="AA205" s="153">
        <f t="shared" si="29"/>
        <v>0</v>
      </c>
      <c r="AR205" s="19" t="s">
        <v>262</v>
      </c>
      <c r="AT205" s="19" t="s">
        <v>214</v>
      </c>
      <c r="AU205" s="19" t="s">
        <v>91</v>
      </c>
      <c r="AY205" s="19" t="s">
        <v>206</v>
      </c>
      <c r="BE205" s="154">
        <f t="shared" si="30"/>
        <v>0</v>
      </c>
      <c r="BF205" s="154">
        <f t="shared" si="31"/>
        <v>0</v>
      </c>
      <c r="BG205" s="154">
        <f t="shared" si="32"/>
        <v>0</v>
      </c>
      <c r="BH205" s="154">
        <f t="shared" si="33"/>
        <v>0</v>
      </c>
      <c r="BI205" s="154">
        <f t="shared" si="34"/>
        <v>0</v>
      </c>
      <c r="BJ205" s="19" t="s">
        <v>87</v>
      </c>
      <c r="BK205" s="155">
        <f t="shared" si="35"/>
        <v>0</v>
      </c>
      <c r="BL205" s="19" t="s">
        <v>235</v>
      </c>
      <c r="BM205" s="19" t="s">
        <v>461</v>
      </c>
    </row>
    <row r="206" spans="2:65" s="1" customFormat="1" ht="25.5" customHeight="1" x14ac:dyDescent="0.3">
      <c r="B206" s="145"/>
      <c r="C206" s="146" t="s">
        <v>434</v>
      </c>
      <c r="D206" s="146" t="s">
        <v>207</v>
      </c>
      <c r="E206" s="147" t="s">
        <v>2400</v>
      </c>
      <c r="F206" s="233" t="s">
        <v>2401</v>
      </c>
      <c r="G206" s="233"/>
      <c r="H206" s="233"/>
      <c r="I206" s="233"/>
      <c r="J206" s="148" t="s">
        <v>329</v>
      </c>
      <c r="K206" s="149">
        <v>4.8000000000000001E-2</v>
      </c>
      <c r="L206" s="234"/>
      <c r="M206" s="234"/>
      <c r="N206" s="235"/>
      <c r="O206" s="235"/>
      <c r="P206" s="235"/>
      <c r="Q206" s="235"/>
      <c r="R206" s="150"/>
      <c r="T206" s="151" t="s">
        <v>5</v>
      </c>
      <c r="U206" s="41" t="s">
        <v>43</v>
      </c>
      <c r="V206" s="152">
        <v>0</v>
      </c>
      <c r="W206" s="152">
        <f t="shared" si="27"/>
        <v>0</v>
      </c>
      <c r="X206" s="152">
        <v>0</v>
      </c>
      <c r="Y206" s="152">
        <f t="shared" si="28"/>
        <v>0</v>
      </c>
      <c r="Z206" s="152">
        <v>0</v>
      </c>
      <c r="AA206" s="153">
        <f t="shared" si="29"/>
        <v>0</v>
      </c>
      <c r="AR206" s="19" t="s">
        <v>235</v>
      </c>
      <c r="AT206" s="19" t="s">
        <v>207</v>
      </c>
      <c r="AU206" s="19" t="s">
        <v>91</v>
      </c>
      <c r="AY206" s="19" t="s">
        <v>206</v>
      </c>
      <c r="BE206" s="154">
        <f t="shared" si="30"/>
        <v>0</v>
      </c>
      <c r="BF206" s="154">
        <f t="shared" si="31"/>
        <v>0</v>
      </c>
      <c r="BG206" s="154">
        <f t="shared" si="32"/>
        <v>0</v>
      </c>
      <c r="BH206" s="154">
        <f t="shared" si="33"/>
        <v>0</v>
      </c>
      <c r="BI206" s="154">
        <f t="shared" si="34"/>
        <v>0</v>
      </c>
      <c r="BJ206" s="19" t="s">
        <v>87</v>
      </c>
      <c r="BK206" s="155">
        <f t="shared" si="35"/>
        <v>0</v>
      </c>
      <c r="BL206" s="19" t="s">
        <v>235</v>
      </c>
      <c r="BM206" s="19" t="s">
        <v>628</v>
      </c>
    </row>
    <row r="207" spans="2:65" s="10" customFormat="1" ht="29.85" customHeight="1" x14ac:dyDescent="0.3">
      <c r="B207" s="134"/>
      <c r="C207" s="135"/>
      <c r="D207" s="144" t="s">
        <v>189</v>
      </c>
      <c r="E207" s="144"/>
      <c r="F207" s="144"/>
      <c r="G207" s="144"/>
      <c r="H207" s="144"/>
      <c r="I207" s="144"/>
      <c r="J207" s="144"/>
      <c r="K207" s="144"/>
      <c r="L207" s="144"/>
      <c r="M207" s="144"/>
      <c r="N207" s="251"/>
      <c r="O207" s="252"/>
      <c r="P207" s="252"/>
      <c r="Q207" s="252"/>
      <c r="R207" s="137"/>
      <c r="T207" s="138"/>
      <c r="U207" s="135"/>
      <c r="V207" s="135"/>
      <c r="W207" s="139">
        <f>W208+W211+W213</f>
        <v>0</v>
      </c>
      <c r="X207" s="135"/>
      <c r="Y207" s="139">
        <f>Y208+Y211+Y213</f>
        <v>0</v>
      </c>
      <c r="Z207" s="135"/>
      <c r="AA207" s="140">
        <f>AA208+AA211+AA213</f>
        <v>0</v>
      </c>
      <c r="AR207" s="141" t="s">
        <v>87</v>
      </c>
      <c r="AT207" s="142" t="s">
        <v>75</v>
      </c>
      <c r="AU207" s="142" t="s">
        <v>83</v>
      </c>
      <c r="AY207" s="141" t="s">
        <v>206</v>
      </c>
      <c r="BK207" s="143">
        <f>BK208+BK211+BK213</f>
        <v>0</v>
      </c>
    </row>
    <row r="208" spans="2:65" s="10" customFormat="1" ht="14.85" customHeight="1" x14ac:dyDescent="0.3">
      <c r="B208" s="134"/>
      <c r="C208" s="135"/>
      <c r="D208" s="144" t="s">
        <v>718</v>
      </c>
      <c r="E208" s="144"/>
      <c r="F208" s="144"/>
      <c r="G208" s="144"/>
      <c r="H208" s="144"/>
      <c r="I208" s="144"/>
      <c r="J208" s="144"/>
      <c r="K208" s="144"/>
      <c r="L208" s="144"/>
      <c r="M208" s="144"/>
      <c r="N208" s="246"/>
      <c r="O208" s="247"/>
      <c r="P208" s="247"/>
      <c r="Q208" s="247"/>
      <c r="R208" s="137"/>
      <c r="T208" s="138"/>
      <c r="U208" s="135"/>
      <c r="V208" s="135"/>
      <c r="W208" s="139">
        <f>SUM(W209:W210)</f>
        <v>0</v>
      </c>
      <c r="X208" s="135"/>
      <c r="Y208" s="139">
        <f>SUM(Y209:Y210)</f>
        <v>0</v>
      </c>
      <c r="Z208" s="135"/>
      <c r="AA208" s="140">
        <f>SUM(AA209:AA210)</f>
        <v>0</v>
      </c>
      <c r="AR208" s="141" t="s">
        <v>87</v>
      </c>
      <c r="AT208" s="142" t="s">
        <v>75</v>
      </c>
      <c r="AU208" s="142" t="s">
        <v>87</v>
      </c>
      <c r="AY208" s="141" t="s">
        <v>206</v>
      </c>
      <c r="BK208" s="143">
        <f>SUM(BK209:BK210)</f>
        <v>0</v>
      </c>
    </row>
    <row r="209" spans="2:65" s="1" customFormat="1" ht="38.25" customHeight="1" x14ac:dyDescent="0.3">
      <c r="B209" s="145"/>
      <c r="C209" s="146" t="s">
        <v>340</v>
      </c>
      <c r="D209" s="146" t="s">
        <v>207</v>
      </c>
      <c r="E209" s="147" t="s">
        <v>2115</v>
      </c>
      <c r="F209" s="233" t="s">
        <v>2116</v>
      </c>
      <c r="G209" s="233"/>
      <c r="H209" s="233"/>
      <c r="I209" s="233"/>
      <c r="J209" s="148" t="s">
        <v>210</v>
      </c>
      <c r="K209" s="149">
        <v>6.4</v>
      </c>
      <c r="L209" s="234"/>
      <c r="M209" s="234"/>
      <c r="N209" s="235"/>
      <c r="O209" s="235"/>
      <c r="P209" s="235"/>
      <c r="Q209" s="235"/>
      <c r="R209" s="150"/>
      <c r="T209" s="151" t="s">
        <v>5</v>
      </c>
      <c r="U209" s="41" t="s">
        <v>43</v>
      </c>
      <c r="V209" s="152">
        <v>0</v>
      </c>
      <c r="W209" s="152">
        <f>V209*K209</f>
        <v>0</v>
      </c>
      <c r="X209" s="152">
        <v>0</v>
      </c>
      <c r="Y209" s="152">
        <f>X209*K209</f>
        <v>0</v>
      </c>
      <c r="Z209" s="152">
        <v>0</v>
      </c>
      <c r="AA209" s="153">
        <f>Z209*K209</f>
        <v>0</v>
      </c>
      <c r="AR209" s="19" t="s">
        <v>235</v>
      </c>
      <c r="AT209" s="19" t="s">
        <v>207</v>
      </c>
      <c r="AU209" s="19" t="s">
        <v>91</v>
      </c>
      <c r="AY209" s="19" t="s">
        <v>206</v>
      </c>
      <c r="BE209" s="154">
        <f>IF(U209="základná",N209,0)</f>
        <v>0</v>
      </c>
      <c r="BF209" s="154">
        <f>IF(U209="znížená",N209,0)</f>
        <v>0</v>
      </c>
      <c r="BG209" s="154">
        <f>IF(U209="zákl. prenesená",N209,0)</f>
        <v>0</v>
      </c>
      <c r="BH209" s="154">
        <f>IF(U209="zníž. prenesená",N209,0)</f>
        <v>0</v>
      </c>
      <c r="BI209" s="154">
        <f>IF(U209="nulová",N209,0)</f>
        <v>0</v>
      </c>
      <c r="BJ209" s="19" t="s">
        <v>87</v>
      </c>
      <c r="BK209" s="155">
        <f>ROUND(L209*K209,3)</f>
        <v>0</v>
      </c>
      <c r="BL209" s="19" t="s">
        <v>235</v>
      </c>
      <c r="BM209" s="19" t="s">
        <v>632</v>
      </c>
    </row>
    <row r="210" spans="2:65" s="1" customFormat="1" ht="25.5" customHeight="1" x14ac:dyDescent="0.3">
      <c r="B210" s="145"/>
      <c r="C210" s="146" t="s">
        <v>441</v>
      </c>
      <c r="D210" s="146" t="s">
        <v>207</v>
      </c>
      <c r="E210" s="147" t="s">
        <v>2298</v>
      </c>
      <c r="F210" s="233" t="s">
        <v>2299</v>
      </c>
      <c r="G210" s="233"/>
      <c r="H210" s="233"/>
      <c r="I210" s="233"/>
      <c r="J210" s="148" t="s">
        <v>329</v>
      </c>
      <c r="K210" s="149">
        <v>6.9000000000000006E-2</v>
      </c>
      <c r="L210" s="234"/>
      <c r="M210" s="234"/>
      <c r="N210" s="235"/>
      <c r="O210" s="235"/>
      <c r="P210" s="235"/>
      <c r="Q210" s="235"/>
      <c r="R210" s="150"/>
      <c r="T210" s="151" t="s">
        <v>5</v>
      </c>
      <c r="U210" s="41" t="s">
        <v>43</v>
      </c>
      <c r="V210" s="152">
        <v>0</v>
      </c>
      <c r="W210" s="152">
        <f>V210*K210</f>
        <v>0</v>
      </c>
      <c r="X210" s="152">
        <v>0</v>
      </c>
      <c r="Y210" s="152">
        <f>X210*K210</f>
        <v>0</v>
      </c>
      <c r="Z210" s="152">
        <v>0</v>
      </c>
      <c r="AA210" s="153">
        <f>Z210*K210</f>
        <v>0</v>
      </c>
      <c r="AR210" s="19" t="s">
        <v>235</v>
      </c>
      <c r="AT210" s="19" t="s">
        <v>207</v>
      </c>
      <c r="AU210" s="19" t="s">
        <v>91</v>
      </c>
      <c r="AY210" s="19" t="s">
        <v>206</v>
      </c>
      <c r="BE210" s="154">
        <f>IF(U210="základná",N210,0)</f>
        <v>0</v>
      </c>
      <c r="BF210" s="154">
        <f>IF(U210="znížená",N210,0)</f>
        <v>0</v>
      </c>
      <c r="BG210" s="154">
        <f>IF(U210="zákl. prenesená",N210,0)</f>
        <v>0</v>
      </c>
      <c r="BH210" s="154">
        <f>IF(U210="zníž. prenesená",N210,0)</f>
        <v>0</v>
      </c>
      <c r="BI210" s="154">
        <f>IF(U210="nulová",N210,0)</f>
        <v>0</v>
      </c>
      <c r="BJ210" s="19" t="s">
        <v>87</v>
      </c>
      <c r="BK210" s="155">
        <f>ROUND(L210*K210,3)</f>
        <v>0</v>
      </c>
      <c r="BL210" s="19" t="s">
        <v>235</v>
      </c>
      <c r="BM210" s="19" t="s">
        <v>635</v>
      </c>
    </row>
    <row r="211" spans="2:65" s="10" customFormat="1" ht="22.35" customHeight="1" x14ac:dyDescent="0.3">
      <c r="B211" s="134"/>
      <c r="C211" s="135"/>
      <c r="D211" s="144" t="s">
        <v>2305</v>
      </c>
      <c r="E211" s="144"/>
      <c r="F211" s="144"/>
      <c r="G211" s="144"/>
      <c r="H211" s="144"/>
      <c r="I211" s="144"/>
      <c r="J211" s="144"/>
      <c r="K211" s="144"/>
      <c r="L211" s="144"/>
      <c r="M211" s="144"/>
      <c r="N211" s="240"/>
      <c r="O211" s="239"/>
      <c r="P211" s="239"/>
      <c r="Q211" s="239"/>
      <c r="R211" s="137"/>
      <c r="T211" s="138"/>
      <c r="U211" s="135"/>
      <c r="V211" s="135"/>
      <c r="W211" s="139">
        <f>W212</f>
        <v>0</v>
      </c>
      <c r="X211" s="135"/>
      <c r="Y211" s="139">
        <f>Y212</f>
        <v>0</v>
      </c>
      <c r="Z211" s="135"/>
      <c r="AA211" s="140">
        <f>AA212</f>
        <v>0</v>
      </c>
      <c r="AR211" s="141" t="s">
        <v>87</v>
      </c>
      <c r="AT211" s="142" t="s">
        <v>75</v>
      </c>
      <c r="AU211" s="142" t="s">
        <v>87</v>
      </c>
      <c r="AY211" s="141" t="s">
        <v>206</v>
      </c>
      <c r="BK211" s="143">
        <f>BK212</f>
        <v>0</v>
      </c>
    </row>
    <row r="212" spans="2:65" s="1" customFormat="1" ht="16.5" customHeight="1" x14ac:dyDescent="0.3">
      <c r="B212" s="145"/>
      <c r="C212" s="146" t="s">
        <v>344</v>
      </c>
      <c r="D212" s="146" t="s">
        <v>207</v>
      </c>
      <c r="E212" s="147" t="s">
        <v>2402</v>
      </c>
      <c r="F212" s="233" t="s">
        <v>2403</v>
      </c>
      <c r="G212" s="233"/>
      <c r="H212" s="233"/>
      <c r="I212" s="233"/>
      <c r="J212" s="148" t="s">
        <v>372</v>
      </c>
      <c r="K212" s="149">
        <v>2</v>
      </c>
      <c r="L212" s="234"/>
      <c r="M212" s="234"/>
      <c r="N212" s="235"/>
      <c r="O212" s="235"/>
      <c r="P212" s="235"/>
      <c r="Q212" s="235"/>
      <c r="R212" s="150"/>
      <c r="T212" s="151" t="s">
        <v>5</v>
      </c>
      <c r="U212" s="41" t="s">
        <v>43</v>
      </c>
      <c r="V212" s="152">
        <v>0</v>
      </c>
      <c r="W212" s="152">
        <f>V212*K212</f>
        <v>0</v>
      </c>
      <c r="X212" s="152">
        <v>0</v>
      </c>
      <c r="Y212" s="152">
        <f>X212*K212</f>
        <v>0</v>
      </c>
      <c r="Z212" s="152">
        <v>0</v>
      </c>
      <c r="AA212" s="153">
        <f>Z212*K212</f>
        <v>0</v>
      </c>
      <c r="AR212" s="19" t="s">
        <v>235</v>
      </c>
      <c r="AT212" s="19" t="s">
        <v>207</v>
      </c>
      <c r="AU212" s="19" t="s">
        <v>91</v>
      </c>
      <c r="AY212" s="19" t="s">
        <v>206</v>
      </c>
      <c r="BE212" s="154">
        <f>IF(U212="základná",N212,0)</f>
        <v>0</v>
      </c>
      <c r="BF212" s="154">
        <f>IF(U212="znížená",N212,0)</f>
        <v>0</v>
      </c>
      <c r="BG212" s="154">
        <f>IF(U212="zákl. prenesená",N212,0)</f>
        <v>0</v>
      </c>
      <c r="BH212" s="154">
        <f>IF(U212="zníž. prenesená",N212,0)</f>
        <v>0</v>
      </c>
      <c r="BI212" s="154">
        <f>IF(U212="nulová",N212,0)</f>
        <v>0</v>
      </c>
      <c r="BJ212" s="19" t="s">
        <v>87</v>
      </c>
      <c r="BK212" s="155">
        <f>ROUND(L212*K212,3)</f>
        <v>0</v>
      </c>
      <c r="BL212" s="19" t="s">
        <v>235</v>
      </c>
      <c r="BM212" s="19" t="s">
        <v>568</v>
      </c>
    </row>
    <row r="213" spans="2:65" s="10" customFormat="1" ht="22.35" customHeight="1" x14ac:dyDescent="0.3">
      <c r="B213" s="134"/>
      <c r="C213" s="135"/>
      <c r="D213" s="144" t="s">
        <v>466</v>
      </c>
      <c r="E213" s="144"/>
      <c r="F213" s="144"/>
      <c r="G213" s="144"/>
      <c r="H213" s="144"/>
      <c r="I213" s="144"/>
      <c r="J213" s="144"/>
      <c r="K213" s="144"/>
      <c r="L213" s="144"/>
      <c r="M213" s="144"/>
      <c r="N213" s="240"/>
      <c r="O213" s="239"/>
      <c r="P213" s="239"/>
      <c r="Q213" s="239"/>
      <c r="R213" s="137"/>
      <c r="T213" s="138"/>
      <c r="U213" s="135"/>
      <c r="V213" s="135"/>
      <c r="W213" s="139">
        <f>SUM(W214:W218)</f>
        <v>0</v>
      </c>
      <c r="X213" s="135"/>
      <c r="Y213" s="139">
        <f>SUM(Y214:Y218)</f>
        <v>0</v>
      </c>
      <c r="Z213" s="135"/>
      <c r="AA213" s="140">
        <f>SUM(AA214:AA218)</f>
        <v>0</v>
      </c>
      <c r="AR213" s="141" t="s">
        <v>87</v>
      </c>
      <c r="AT213" s="142" t="s">
        <v>75</v>
      </c>
      <c r="AU213" s="142" t="s">
        <v>87</v>
      </c>
      <c r="AY213" s="141" t="s">
        <v>206</v>
      </c>
      <c r="BK213" s="143">
        <f>SUM(BK214:BK218)</f>
        <v>0</v>
      </c>
    </row>
    <row r="214" spans="2:65" s="1" customFormat="1" ht="25.5" customHeight="1" x14ac:dyDescent="0.3">
      <c r="B214" s="145"/>
      <c r="C214" s="146" t="s">
        <v>448</v>
      </c>
      <c r="D214" s="146" t="s">
        <v>207</v>
      </c>
      <c r="E214" s="147" t="s">
        <v>2404</v>
      </c>
      <c r="F214" s="233" t="s">
        <v>2405</v>
      </c>
      <c r="G214" s="233"/>
      <c r="H214" s="233"/>
      <c r="I214" s="233"/>
      <c r="J214" s="148" t="s">
        <v>217</v>
      </c>
      <c r="K214" s="149">
        <v>2.1</v>
      </c>
      <c r="L214" s="234"/>
      <c r="M214" s="234"/>
      <c r="N214" s="235"/>
      <c r="O214" s="235"/>
      <c r="P214" s="235"/>
      <c r="Q214" s="235"/>
      <c r="R214" s="150"/>
      <c r="T214" s="151" t="s">
        <v>5</v>
      </c>
      <c r="U214" s="41" t="s">
        <v>43</v>
      </c>
      <c r="V214" s="152">
        <v>0</v>
      </c>
      <c r="W214" s="152">
        <f>V214*K214</f>
        <v>0</v>
      </c>
      <c r="X214" s="152">
        <v>0</v>
      </c>
      <c r="Y214" s="152">
        <f>X214*K214</f>
        <v>0</v>
      </c>
      <c r="Z214" s="152">
        <v>0</v>
      </c>
      <c r="AA214" s="153">
        <f>Z214*K214</f>
        <v>0</v>
      </c>
      <c r="AR214" s="19" t="s">
        <v>235</v>
      </c>
      <c r="AT214" s="19" t="s">
        <v>207</v>
      </c>
      <c r="AU214" s="19" t="s">
        <v>91</v>
      </c>
      <c r="AY214" s="19" t="s">
        <v>206</v>
      </c>
      <c r="BE214" s="154">
        <f>IF(U214="základná",N214,0)</f>
        <v>0</v>
      </c>
      <c r="BF214" s="154">
        <f>IF(U214="znížená",N214,0)</f>
        <v>0</v>
      </c>
      <c r="BG214" s="154">
        <f>IF(U214="zákl. prenesená",N214,0)</f>
        <v>0</v>
      </c>
      <c r="BH214" s="154">
        <f>IF(U214="zníž. prenesená",N214,0)</f>
        <v>0</v>
      </c>
      <c r="BI214" s="154">
        <f>IF(U214="nulová",N214,0)</f>
        <v>0</v>
      </c>
      <c r="BJ214" s="19" t="s">
        <v>87</v>
      </c>
      <c r="BK214" s="155">
        <f>ROUND(L214*K214,3)</f>
        <v>0</v>
      </c>
      <c r="BL214" s="19" t="s">
        <v>235</v>
      </c>
      <c r="BM214" s="19" t="s">
        <v>866</v>
      </c>
    </row>
    <row r="215" spans="2:65" s="1" customFormat="1" ht="25.5" customHeight="1" x14ac:dyDescent="0.3">
      <c r="B215" s="145"/>
      <c r="C215" s="156" t="s">
        <v>347</v>
      </c>
      <c r="D215" s="156" t="s">
        <v>214</v>
      </c>
      <c r="E215" s="157" t="s">
        <v>2143</v>
      </c>
      <c r="F215" s="236" t="s">
        <v>2406</v>
      </c>
      <c r="G215" s="236"/>
      <c r="H215" s="236"/>
      <c r="I215" s="236"/>
      <c r="J215" s="158" t="s">
        <v>217</v>
      </c>
      <c r="K215" s="159">
        <v>2.1</v>
      </c>
      <c r="L215" s="237"/>
      <c r="M215" s="237"/>
      <c r="N215" s="238"/>
      <c r="O215" s="235"/>
      <c r="P215" s="235"/>
      <c r="Q215" s="235"/>
      <c r="R215" s="150"/>
      <c r="T215" s="151" t="s">
        <v>5</v>
      </c>
      <c r="U215" s="41" t="s">
        <v>43</v>
      </c>
      <c r="V215" s="152">
        <v>0</v>
      </c>
      <c r="W215" s="152">
        <f>V215*K215</f>
        <v>0</v>
      </c>
      <c r="X215" s="152">
        <v>0</v>
      </c>
      <c r="Y215" s="152">
        <f>X215*K215</f>
        <v>0</v>
      </c>
      <c r="Z215" s="152">
        <v>0</v>
      </c>
      <c r="AA215" s="153">
        <f>Z215*K215</f>
        <v>0</v>
      </c>
      <c r="AR215" s="19" t="s">
        <v>262</v>
      </c>
      <c r="AT215" s="19" t="s">
        <v>214</v>
      </c>
      <c r="AU215" s="19" t="s">
        <v>91</v>
      </c>
      <c r="AY215" s="19" t="s">
        <v>206</v>
      </c>
      <c r="BE215" s="154">
        <f>IF(U215="základná",N215,0)</f>
        <v>0</v>
      </c>
      <c r="BF215" s="154">
        <f>IF(U215="znížená",N215,0)</f>
        <v>0</v>
      </c>
      <c r="BG215" s="154">
        <f>IF(U215="zákl. prenesená",N215,0)</f>
        <v>0</v>
      </c>
      <c r="BH215" s="154">
        <f>IF(U215="zníž. prenesená",N215,0)</f>
        <v>0</v>
      </c>
      <c r="BI215" s="154">
        <f>IF(U215="nulová",N215,0)</f>
        <v>0</v>
      </c>
      <c r="BJ215" s="19" t="s">
        <v>87</v>
      </c>
      <c r="BK215" s="155">
        <f>ROUND(L215*K215,3)</f>
        <v>0</v>
      </c>
      <c r="BL215" s="19" t="s">
        <v>235</v>
      </c>
      <c r="BM215" s="19" t="s">
        <v>575</v>
      </c>
    </row>
    <row r="216" spans="2:65" s="1" customFormat="1" ht="25.5" customHeight="1" x14ac:dyDescent="0.3">
      <c r="B216" s="145"/>
      <c r="C216" s="146" t="s">
        <v>455</v>
      </c>
      <c r="D216" s="146" t="s">
        <v>207</v>
      </c>
      <c r="E216" s="147" t="s">
        <v>2145</v>
      </c>
      <c r="F216" s="233" t="s">
        <v>2407</v>
      </c>
      <c r="G216" s="233"/>
      <c r="H216" s="233"/>
      <c r="I216" s="233"/>
      <c r="J216" s="148" t="s">
        <v>217</v>
      </c>
      <c r="K216" s="149">
        <v>2.1</v>
      </c>
      <c r="L216" s="234"/>
      <c r="M216" s="234"/>
      <c r="N216" s="235"/>
      <c r="O216" s="235"/>
      <c r="P216" s="235"/>
      <c r="Q216" s="235"/>
      <c r="R216" s="150"/>
      <c r="T216" s="151" t="s">
        <v>5</v>
      </c>
      <c r="U216" s="41" t="s">
        <v>43</v>
      </c>
      <c r="V216" s="152">
        <v>0</v>
      </c>
      <c r="W216" s="152">
        <f>V216*K216</f>
        <v>0</v>
      </c>
      <c r="X216" s="152">
        <v>0</v>
      </c>
      <c r="Y216" s="152">
        <f>X216*K216</f>
        <v>0</v>
      </c>
      <c r="Z216" s="152">
        <v>0</v>
      </c>
      <c r="AA216" s="153">
        <f>Z216*K216</f>
        <v>0</v>
      </c>
      <c r="AR216" s="19" t="s">
        <v>235</v>
      </c>
      <c r="AT216" s="19" t="s">
        <v>207</v>
      </c>
      <c r="AU216" s="19" t="s">
        <v>91</v>
      </c>
      <c r="AY216" s="19" t="s">
        <v>206</v>
      </c>
      <c r="BE216" s="154">
        <f>IF(U216="základná",N216,0)</f>
        <v>0</v>
      </c>
      <c r="BF216" s="154">
        <f>IF(U216="znížená",N216,0)</f>
        <v>0</v>
      </c>
      <c r="BG216" s="154">
        <f>IF(U216="zákl. prenesená",N216,0)</f>
        <v>0</v>
      </c>
      <c r="BH216" s="154">
        <f>IF(U216="zníž. prenesená",N216,0)</f>
        <v>0</v>
      </c>
      <c r="BI216" s="154">
        <f>IF(U216="nulová",N216,0)</f>
        <v>0</v>
      </c>
      <c r="BJ216" s="19" t="s">
        <v>87</v>
      </c>
      <c r="BK216" s="155">
        <f>ROUND(L216*K216,3)</f>
        <v>0</v>
      </c>
      <c r="BL216" s="19" t="s">
        <v>235</v>
      </c>
      <c r="BM216" s="19" t="s">
        <v>639</v>
      </c>
    </row>
    <row r="217" spans="2:65" s="1" customFormat="1" ht="25.5" customHeight="1" x14ac:dyDescent="0.3">
      <c r="B217" s="145"/>
      <c r="C217" s="156" t="s">
        <v>351</v>
      </c>
      <c r="D217" s="156" t="s">
        <v>214</v>
      </c>
      <c r="E217" s="157" t="s">
        <v>2408</v>
      </c>
      <c r="F217" s="236" t="s">
        <v>2409</v>
      </c>
      <c r="G217" s="236"/>
      <c r="H217" s="236"/>
      <c r="I217" s="236"/>
      <c r="J217" s="158" t="s">
        <v>217</v>
      </c>
      <c r="K217" s="159">
        <v>2.1</v>
      </c>
      <c r="L217" s="237"/>
      <c r="M217" s="237"/>
      <c r="N217" s="238"/>
      <c r="O217" s="235"/>
      <c r="P217" s="235"/>
      <c r="Q217" s="235"/>
      <c r="R217" s="150"/>
      <c r="T217" s="151" t="s">
        <v>5</v>
      </c>
      <c r="U217" s="41" t="s">
        <v>43</v>
      </c>
      <c r="V217" s="152">
        <v>0</v>
      </c>
      <c r="W217" s="152">
        <f>V217*K217</f>
        <v>0</v>
      </c>
      <c r="X217" s="152">
        <v>0</v>
      </c>
      <c r="Y217" s="152">
        <f>X217*K217</f>
        <v>0</v>
      </c>
      <c r="Z217" s="152">
        <v>0</v>
      </c>
      <c r="AA217" s="153">
        <f>Z217*K217</f>
        <v>0</v>
      </c>
      <c r="AR217" s="19" t="s">
        <v>262</v>
      </c>
      <c r="AT217" s="19" t="s">
        <v>214</v>
      </c>
      <c r="AU217" s="19" t="s">
        <v>91</v>
      </c>
      <c r="AY217" s="19" t="s">
        <v>206</v>
      </c>
      <c r="BE217" s="154">
        <f>IF(U217="základná",N217,0)</f>
        <v>0</v>
      </c>
      <c r="BF217" s="154">
        <f>IF(U217="znížená",N217,0)</f>
        <v>0</v>
      </c>
      <c r="BG217" s="154">
        <f>IF(U217="zákl. prenesená",N217,0)</f>
        <v>0</v>
      </c>
      <c r="BH217" s="154">
        <f>IF(U217="zníž. prenesená",N217,0)</f>
        <v>0</v>
      </c>
      <c r="BI217" s="154">
        <f>IF(U217="nulová",N217,0)</f>
        <v>0</v>
      </c>
      <c r="BJ217" s="19" t="s">
        <v>87</v>
      </c>
      <c r="BK217" s="155">
        <f>ROUND(L217*K217,3)</f>
        <v>0</v>
      </c>
      <c r="BL217" s="19" t="s">
        <v>235</v>
      </c>
      <c r="BM217" s="19" t="s">
        <v>642</v>
      </c>
    </row>
    <row r="218" spans="2:65" s="1" customFormat="1" ht="38.25" customHeight="1" x14ac:dyDescent="0.3">
      <c r="B218" s="145"/>
      <c r="C218" s="146" t="s">
        <v>629</v>
      </c>
      <c r="D218" s="146" t="s">
        <v>207</v>
      </c>
      <c r="E218" s="147" t="s">
        <v>2410</v>
      </c>
      <c r="F218" s="233" t="s">
        <v>2411</v>
      </c>
      <c r="G218" s="233"/>
      <c r="H218" s="233"/>
      <c r="I218" s="233"/>
      <c r="J218" s="148" t="s">
        <v>329</v>
      </c>
      <c r="K218" s="149">
        <v>3.5000000000000003E-2</v>
      </c>
      <c r="L218" s="234"/>
      <c r="M218" s="234"/>
      <c r="N218" s="235"/>
      <c r="O218" s="235"/>
      <c r="P218" s="235"/>
      <c r="Q218" s="235"/>
      <c r="R218" s="150"/>
      <c r="T218" s="151" t="s">
        <v>5</v>
      </c>
      <c r="U218" s="41" t="s">
        <v>43</v>
      </c>
      <c r="V218" s="152">
        <v>0</v>
      </c>
      <c r="W218" s="152">
        <f>V218*K218</f>
        <v>0</v>
      </c>
      <c r="X218" s="152">
        <v>0</v>
      </c>
      <c r="Y218" s="152">
        <f>X218*K218</f>
        <v>0</v>
      </c>
      <c r="Z218" s="152">
        <v>0</v>
      </c>
      <c r="AA218" s="153">
        <f>Z218*K218</f>
        <v>0</v>
      </c>
      <c r="AR218" s="19" t="s">
        <v>235</v>
      </c>
      <c r="AT218" s="19" t="s">
        <v>207</v>
      </c>
      <c r="AU218" s="19" t="s">
        <v>91</v>
      </c>
      <c r="AY218" s="19" t="s">
        <v>206</v>
      </c>
      <c r="BE218" s="154">
        <f>IF(U218="základná",N218,0)</f>
        <v>0</v>
      </c>
      <c r="BF218" s="154">
        <f>IF(U218="znížená",N218,0)</f>
        <v>0</v>
      </c>
      <c r="BG218" s="154">
        <f>IF(U218="zákl. prenesená",N218,0)</f>
        <v>0</v>
      </c>
      <c r="BH218" s="154">
        <f>IF(U218="zníž. prenesená",N218,0)</f>
        <v>0</v>
      </c>
      <c r="BI218" s="154">
        <f>IF(U218="nulová",N218,0)</f>
        <v>0</v>
      </c>
      <c r="BJ218" s="19" t="s">
        <v>87</v>
      </c>
      <c r="BK218" s="155">
        <f>ROUND(L218*K218,3)</f>
        <v>0</v>
      </c>
      <c r="BL218" s="19" t="s">
        <v>235</v>
      </c>
      <c r="BM218" s="19" t="s">
        <v>646</v>
      </c>
    </row>
    <row r="219" spans="2:65" s="10" customFormat="1" ht="29.85" customHeight="1" x14ac:dyDescent="0.3">
      <c r="B219" s="134"/>
      <c r="C219" s="135"/>
      <c r="D219" s="144" t="s">
        <v>720</v>
      </c>
      <c r="E219" s="144"/>
      <c r="F219" s="144"/>
      <c r="G219" s="144"/>
      <c r="H219" s="144"/>
      <c r="I219" s="144"/>
      <c r="J219" s="144"/>
      <c r="K219" s="144"/>
      <c r="L219" s="144"/>
      <c r="M219" s="144"/>
      <c r="N219" s="251"/>
      <c r="O219" s="252"/>
      <c r="P219" s="252"/>
      <c r="Q219" s="252"/>
      <c r="R219" s="137"/>
      <c r="T219" s="138"/>
      <c r="U219" s="135"/>
      <c r="V219" s="135"/>
      <c r="W219" s="139">
        <f>W220</f>
        <v>0</v>
      </c>
      <c r="X219" s="135"/>
      <c r="Y219" s="139">
        <f>Y220</f>
        <v>0</v>
      </c>
      <c r="Z219" s="135"/>
      <c r="AA219" s="140">
        <f>AA220</f>
        <v>0</v>
      </c>
      <c r="AR219" s="141" t="s">
        <v>87</v>
      </c>
      <c r="AT219" s="142" t="s">
        <v>75</v>
      </c>
      <c r="AU219" s="142" t="s">
        <v>83</v>
      </c>
      <c r="AY219" s="141" t="s">
        <v>206</v>
      </c>
      <c r="BK219" s="143">
        <f>BK220</f>
        <v>0</v>
      </c>
    </row>
    <row r="220" spans="2:65" s="10" customFormat="1" ht="14.85" customHeight="1" x14ac:dyDescent="0.3">
      <c r="B220" s="134"/>
      <c r="C220" s="135"/>
      <c r="D220" s="144" t="s">
        <v>721</v>
      </c>
      <c r="E220" s="144"/>
      <c r="F220" s="144"/>
      <c r="G220" s="144"/>
      <c r="H220" s="144"/>
      <c r="I220" s="144"/>
      <c r="J220" s="144"/>
      <c r="K220" s="144"/>
      <c r="L220" s="144"/>
      <c r="M220" s="144"/>
      <c r="N220" s="246"/>
      <c r="O220" s="247"/>
      <c r="P220" s="247"/>
      <c r="Q220" s="247"/>
      <c r="R220" s="137"/>
      <c r="T220" s="138"/>
      <c r="U220" s="135"/>
      <c r="V220" s="135"/>
      <c r="W220" s="139">
        <f>SUM(W221:W228)</f>
        <v>0</v>
      </c>
      <c r="X220" s="135"/>
      <c r="Y220" s="139">
        <f>SUM(Y221:Y228)</f>
        <v>0</v>
      </c>
      <c r="Z220" s="135"/>
      <c r="AA220" s="140">
        <f>SUM(AA221:AA228)</f>
        <v>0</v>
      </c>
      <c r="AR220" s="141" t="s">
        <v>87</v>
      </c>
      <c r="AT220" s="142" t="s">
        <v>75</v>
      </c>
      <c r="AU220" s="142" t="s">
        <v>87</v>
      </c>
      <c r="AY220" s="141" t="s">
        <v>206</v>
      </c>
      <c r="BK220" s="143">
        <f>SUM(BK221:BK228)</f>
        <v>0</v>
      </c>
    </row>
    <row r="221" spans="2:65" s="1" customFormat="1" ht="38.25" customHeight="1" x14ac:dyDescent="0.3">
      <c r="B221" s="145"/>
      <c r="C221" s="146" t="s">
        <v>354</v>
      </c>
      <c r="D221" s="146" t="s">
        <v>207</v>
      </c>
      <c r="E221" s="147" t="s">
        <v>2186</v>
      </c>
      <c r="F221" s="233" t="s">
        <v>2187</v>
      </c>
      <c r="G221" s="233"/>
      <c r="H221" s="233"/>
      <c r="I221" s="233"/>
      <c r="J221" s="148" t="s">
        <v>210</v>
      </c>
      <c r="K221" s="149">
        <v>9.5500000000000007</v>
      </c>
      <c r="L221" s="234"/>
      <c r="M221" s="234"/>
      <c r="N221" s="235"/>
      <c r="O221" s="235"/>
      <c r="P221" s="235"/>
      <c r="Q221" s="235"/>
      <c r="R221" s="150"/>
      <c r="T221" s="151" t="s">
        <v>5</v>
      </c>
      <c r="U221" s="41" t="s">
        <v>43</v>
      </c>
      <c r="V221" s="152">
        <v>0</v>
      </c>
      <c r="W221" s="152">
        <f t="shared" ref="W221:W228" si="36">V221*K221</f>
        <v>0</v>
      </c>
      <c r="X221" s="152">
        <v>0</v>
      </c>
      <c r="Y221" s="152">
        <f t="shared" ref="Y221:Y228" si="37">X221*K221</f>
        <v>0</v>
      </c>
      <c r="Z221" s="152">
        <v>0</v>
      </c>
      <c r="AA221" s="153">
        <f t="shared" ref="AA221:AA228" si="38">Z221*K221</f>
        <v>0</v>
      </c>
      <c r="AR221" s="19" t="s">
        <v>235</v>
      </c>
      <c r="AT221" s="19" t="s">
        <v>207</v>
      </c>
      <c r="AU221" s="19" t="s">
        <v>91</v>
      </c>
      <c r="AY221" s="19" t="s">
        <v>206</v>
      </c>
      <c r="BE221" s="154">
        <f t="shared" ref="BE221:BE228" si="39">IF(U221="základná",N221,0)</f>
        <v>0</v>
      </c>
      <c r="BF221" s="154">
        <f t="shared" ref="BF221:BF228" si="40">IF(U221="znížená",N221,0)</f>
        <v>0</v>
      </c>
      <c r="BG221" s="154">
        <f t="shared" ref="BG221:BG228" si="41">IF(U221="zákl. prenesená",N221,0)</f>
        <v>0</v>
      </c>
      <c r="BH221" s="154">
        <f t="shared" ref="BH221:BH228" si="42">IF(U221="zníž. prenesená",N221,0)</f>
        <v>0</v>
      </c>
      <c r="BI221" s="154">
        <f t="shared" ref="BI221:BI228" si="43">IF(U221="nulová",N221,0)</f>
        <v>0</v>
      </c>
      <c r="BJ221" s="19" t="s">
        <v>87</v>
      </c>
      <c r="BK221" s="155">
        <f t="shared" ref="BK221:BK228" si="44">ROUND(L221*K221,3)</f>
        <v>0</v>
      </c>
      <c r="BL221" s="19" t="s">
        <v>235</v>
      </c>
      <c r="BM221" s="19" t="s">
        <v>880</v>
      </c>
    </row>
    <row r="222" spans="2:65" s="1" customFormat="1" ht="25.5" customHeight="1" x14ac:dyDescent="0.3">
      <c r="B222" s="145"/>
      <c r="C222" s="156" t="s">
        <v>636</v>
      </c>
      <c r="D222" s="156" t="s">
        <v>214</v>
      </c>
      <c r="E222" s="157" t="s">
        <v>2188</v>
      </c>
      <c r="F222" s="236" t="s">
        <v>2189</v>
      </c>
      <c r="G222" s="236"/>
      <c r="H222" s="236"/>
      <c r="I222" s="236"/>
      <c r="J222" s="158" t="s">
        <v>210</v>
      </c>
      <c r="K222" s="159">
        <v>10</v>
      </c>
      <c r="L222" s="237"/>
      <c r="M222" s="237"/>
      <c r="N222" s="238"/>
      <c r="O222" s="235"/>
      <c r="P222" s="235"/>
      <c r="Q222" s="235"/>
      <c r="R222" s="150"/>
      <c r="T222" s="151" t="s">
        <v>5</v>
      </c>
      <c r="U222" s="41" t="s">
        <v>43</v>
      </c>
      <c r="V222" s="152">
        <v>0</v>
      </c>
      <c r="W222" s="152">
        <f t="shared" si="36"/>
        <v>0</v>
      </c>
      <c r="X222" s="152">
        <v>0</v>
      </c>
      <c r="Y222" s="152">
        <f t="shared" si="37"/>
        <v>0</v>
      </c>
      <c r="Z222" s="152">
        <v>0</v>
      </c>
      <c r="AA222" s="153">
        <f t="shared" si="38"/>
        <v>0</v>
      </c>
      <c r="AR222" s="19" t="s">
        <v>262</v>
      </c>
      <c r="AT222" s="19" t="s">
        <v>214</v>
      </c>
      <c r="AU222" s="19" t="s">
        <v>91</v>
      </c>
      <c r="AY222" s="19" t="s">
        <v>206</v>
      </c>
      <c r="BE222" s="154">
        <f t="shared" si="39"/>
        <v>0</v>
      </c>
      <c r="BF222" s="154">
        <f t="shared" si="40"/>
        <v>0</v>
      </c>
      <c r="BG222" s="154">
        <f t="shared" si="41"/>
        <v>0</v>
      </c>
      <c r="BH222" s="154">
        <f t="shared" si="42"/>
        <v>0</v>
      </c>
      <c r="BI222" s="154">
        <f t="shared" si="43"/>
        <v>0</v>
      </c>
      <c r="BJ222" s="19" t="s">
        <v>87</v>
      </c>
      <c r="BK222" s="155">
        <f t="shared" si="44"/>
        <v>0</v>
      </c>
      <c r="BL222" s="19" t="s">
        <v>235</v>
      </c>
      <c r="BM222" s="19" t="s">
        <v>883</v>
      </c>
    </row>
    <row r="223" spans="2:65" s="1" customFormat="1" ht="25.5" customHeight="1" x14ac:dyDescent="0.3">
      <c r="B223" s="145"/>
      <c r="C223" s="146" t="s">
        <v>358</v>
      </c>
      <c r="D223" s="146" t="s">
        <v>207</v>
      </c>
      <c r="E223" s="147" t="s">
        <v>2175</v>
      </c>
      <c r="F223" s="233" t="s">
        <v>2176</v>
      </c>
      <c r="G223" s="233"/>
      <c r="H223" s="233"/>
      <c r="I223" s="233"/>
      <c r="J223" s="148" t="s">
        <v>217</v>
      </c>
      <c r="K223" s="149">
        <v>9.5</v>
      </c>
      <c r="L223" s="234"/>
      <c r="M223" s="234"/>
      <c r="N223" s="235"/>
      <c r="O223" s="235"/>
      <c r="P223" s="235"/>
      <c r="Q223" s="235"/>
      <c r="R223" s="150"/>
      <c r="T223" s="151" t="s">
        <v>5</v>
      </c>
      <c r="U223" s="41" t="s">
        <v>43</v>
      </c>
      <c r="V223" s="152">
        <v>0</v>
      </c>
      <c r="W223" s="152">
        <f t="shared" si="36"/>
        <v>0</v>
      </c>
      <c r="X223" s="152">
        <v>0</v>
      </c>
      <c r="Y223" s="152">
        <f t="shared" si="37"/>
        <v>0</v>
      </c>
      <c r="Z223" s="152">
        <v>0</v>
      </c>
      <c r="AA223" s="153">
        <f t="shared" si="38"/>
        <v>0</v>
      </c>
      <c r="AR223" s="19" t="s">
        <v>235</v>
      </c>
      <c r="AT223" s="19" t="s">
        <v>207</v>
      </c>
      <c r="AU223" s="19" t="s">
        <v>91</v>
      </c>
      <c r="AY223" s="19" t="s">
        <v>206</v>
      </c>
      <c r="BE223" s="154">
        <f t="shared" si="39"/>
        <v>0</v>
      </c>
      <c r="BF223" s="154">
        <f t="shared" si="40"/>
        <v>0</v>
      </c>
      <c r="BG223" s="154">
        <f t="shared" si="41"/>
        <v>0</v>
      </c>
      <c r="BH223" s="154">
        <f t="shared" si="42"/>
        <v>0</v>
      </c>
      <c r="BI223" s="154">
        <f t="shared" si="43"/>
        <v>0</v>
      </c>
      <c r="BJ223" s="19" t="s">
        <v>87</v>
      </c>
      <c r="BK223" s="155">
        <f t="shared" si="44"/>
        <v>0</v>
      </c>
      <c r="BL223" s="19" t="s">
        <v>235</v>
      </c>
      <c r="BM223" s="19" t="s">
        <v>887</v>
      </c>
    </row>
    <row r="224" spans="2:65" s="1" customFormat="1" ht="16.5" customHeight="1" x14ac:dyDescent="0.3">
      <c r="B224" s="145"/>
      <c r="C224" s="156" t="s">
        <v>643</v>
      </c>
      <c r="D224" s="156" t="s">
        <v>214</v>
      </c>
      <c r="E224" s="157" t="s">
        <v>2177</v>
      </c>
      <c r="F224" s="236" t="s">
        <v>2178</v>
      </c>
      <c r="G224" s="236"/>
      <c r="H224" s="236"/>
      <c r="I224" s="236"/>
      <c r="J224" s="158" t="s">
        <v>372</v>
      </c>
      <c r="K224" s="159">
        <v>16</v>
      </c>
      <c r="L224" s="237"/>
      <c r="M224" s="237"/>
      <c r="N224" s="238"/>
      <c r="O224" s="235"/>
      <c r="P224" s="235"/>
      <c r="Q224" s="235"/>
      <c r="R224" s="150"/>
      <c r="T224" s="151" t="s">
        <v>5</v>
      </c>
      <c r="U224" s="41" t="s">
        <v>43</v>
      </c>
      <c r="V224" s="152">
        <v>0</v>
      </c>
      <c r="W224" s="152">
        <f t="shared" si="36"/>
        <v>0</v>
      </c>
      <c r="X224" s="152">
        <v>0</v>
      </c>
      <c r="Y224" s="152">
        <f t="shared" si="37"/>
        <v>0</v>
      </c>
      <c r="Z224" s="152">
        <v>0</v>
      </c>
      <c r="AA224" s="153">
        <f t="shared" si="38"/>
        <v>0</v>
      </c>
      <c r="AR224" s="19" t="s">
        <v>262</v>
      </c>
      <c r="AT224" s="19" t="s">
        <v>214</v>
      </c>
      <c r="AU224" s="19" t="s">
        <v>91</v>
      </c>
      <c r="AY224" s="19" t="s">
        <v>206</v>
      </c>
      <c r="BE224" s="154">
        <f t="shared" si="39"/>
        <v>0</v>
      </c>
      <c r="BF224" s="154">
        <f t="shared" si="40"/>
        <v>0</v>
      </c>
      <c r="BG224" s="154">
        <f t="shared" si="41"/>
        <v>0</v>
      </c>
      <c r="BH224" s="154">
        <f t="shared" si="42"/>
        <v>0</v>
      </c>
      <c r="BI224" s="154">
        <f t="shared" si="43"/>
        <v>0</v>
      </c>
      <c r="BJ224" s="19" t="s">
        <v>87</v>
      </c>
      <c r="BK224" s="155">
        <f t="shared" si="44"/>
        <v>0</v>
      </c>
      <c r="BL224" s="19" t="s">
        <v>235</v>
      </c>
      <c r="BM224" s="19" t="s">
        <v>890</v>
      </c>
    </row>
    <row r="225" spans="2:65" s="1" customFormat="1" ht="51" customHeight="1" x14ac:dyDescent="0.3">
      <c r="B225" s="145"/>
      <c r="C225" s="156" t="s">
        <v>545</v>
      </c>
      <c r="D225" s="156" t="s">
        <v>214</v>
      </c>
      <c r="E225" s="157" t="s">
        <v>948</v>
      </c>
      <c r="F225" s="236" t="s">
        <v>949</v>
      </c>
      <c r="G225" s="236"/>
      <c r="H225" s="236"/>
      <c r="I225" s="236"/>
      <c r="J225" s="158" t="s">
        <v>950</v>
      </c>
      <c r="K225" s="159">
        <v>131.63800000000001</v>
      </c>
      <c r="L225" s="237"/>
      <c r="M225" s="237"/>
      <c r="N225" s="238"/>
      <c r="O225" s="235"/>
      <c r="P225" s="235"/>
      <c r="Q225" s="235"/>
      <c r="R225" s="150"/>
      <c r="T225" s="151" t="s">
        <v>5</v>
      </c>
      <c r="U225" s="41" t="s">
        <v>43</v>
      </c>
      <c r="V225" s="152">
        <v>0</v>
      </c>
      <c r="W225" s="152">
        <f t="shared" si="36"/>
        <v>0</v>
      </c>
      <c r="X225" s="152">
        <v>0</v>
      </c>
      <c r="Y225" s="152">
        <f t="shared" si="37"/>
        <v>0</v>
      </c>
      <c r="Z225" s="152">
        <v>0</v>
      </c>
      <c r="AA225" s="153">
        <f t="shared" si="38"/>
        <v>0</v>
      </c>
      <c r="AR225" s="19" t="s">
        <v>262</v>
      </c>
      <c r="AT225" s="19" t="s">
        <v>214</v>
      </c>
      <c r="AU225" s="19" t="s">
        <v>91</v>
      </c>
      <c r="AY225" s="19" t="s">
        <v>206</v>
      </c>
      <c r="BE225" s="154">
        <f t="shared" si="39"/>
        <v>0</v>
      </c>
      <c r="BF225" s="154">
        <f t="shared" si="40"/>
        <v>0</v>
      </c>
      <c r="BG225" s="154">
        <f t="shared" si="41"/>
        <v>0</v>
      </c>
      <c r="BH225" s="154">
        <f t="shared" si="42"/>
        <v>0</v>
      </c>
      <c r="BI225" s="154">
        <f t="shared" si="43"/>
        <v>0</v>
      </c>
      <c r="BJ225" s="19" t="s">
        <v>87</v>
      </c>
      <c r="BK225" s="155">
        <f t="shared" si="44"/>
        <v>0</v>
      </c>
      <c r="BL225" s="19" t="s">
        <v>235</v>
      </c>
      <c r="BM225" s="19" t="s">
        <v>894</v>
      </c>
    </row>
    <row r="226" spans="2:65" s="1" customFormat="1" ht="25.5" customHeight="1" x14ac:dyDescent="0.3">
      <c r="B226" s="145"/>
      <c r="C226" s="146" t="s">
        <v>867</v>
      </c>
      <c r="D226" s="146" t="s">
        <v>207</v>
      </c>
      <c r="E226" s="147" t="s">
        <v>953</v>
      </c>
      <c r="F226" s="233" t="s">
        <v>954</v>
      </c>
      <c r="G226" s="233"/>
      <c r="H226" s="233"/>
      <c r="I226" s="233"/>
      <c r="J226" s="148" t="s">
        <v>210</v>
      </c>
      <c r="K226" s="149">
        <v>10.119999999999999</v>
      </c>
      <c r="L226" s="234"/>
      <c r="M226" s="234"/>
      <c r="N226" s="235"/>
      <c r="O226" s="235"/>
      <c r="P226" s="235"/>
      <c r="Q226" s="235"/>
      <c r="R226" s="150"/>
      <c r="T226" s="151" t="s">
        <v>5</v>
      </c>
      <c r="U226" s="41" t="s">
        <v>43</v>
      </c>
      <c r="V226" s="152">
        <v>0</v>
      </c>
      <c r="W226" s="152">
        <f t="shared" si="36"/>
        <v>0</v>
      </c>
      <c r="X226" s="152">
        <v>0</v>
      </c>
      <c r="Y226" s="152">
        <f t="shared" si="37"/>
        <v>0</v>
      </c>
      <c r="Z226" s="152">
        <v>0</v>
      </c>
      <c r="AA226" s="153">
        <f t="shared" si="38"/>
        <v>0</v>
      </c>
      <c r="AR226" s="19" t="s">
        <v>235</v>
      </c>
      <c r="AT226" s="19" t="s">
        <v>207</v>
      </c>
      <c r="AU226" s="19" t="s">
        <v>91</v>
      </c>
      <c r="AY226" s="19" t="s">
        <v>206</v>
      </c>
      <c r="BE226" s="154">
        <f t="shared" si="39"/>
        <v>0</v>
      </c>
      <c r="BF226" s="154">
        <f t="shared" si="40"/>
        <v>0</v>
      </c>
      <c r="BG226" s="154">
        <f t="shared" si="41"/>
        <v>0</v>
      </c>
      <c r="BH226" s="154">
        <f t="shared" si="42"/>
        <v>0</v>
      </c>
      <c r="BI226" s="154">
        <f t="shared" si="43"/>
        <v>0</v>
      </c>
      <c r="BJ226" s="19" t="s">
        <v>87</v>
      </c>
      <c r="BK226" s="155">
        <f t="shared" si="44"/>
        <v>0</v>
      </c>
      <c r="BL226" s="19" t="s">
        <v>235</v>
      </c>
      <c r="BM226" s="19" t="s">
        <v>897</v>
      </c>
    </row>
    <row r="227" spans="2:65" s="1" customFormat="1" ht="16.5" customHeight="1" x14ac:dyDescent="0.3">
      <c r="B227" s="145"/>
      <c r="C227" s="156" t="s">
        <v>548</v>
      </c>
      <c r="D227" s="156" t="s">
        <v>214</v>
      </c>
      <c r="E227" s="157" t="s">
        <v>956</v>
      </c>
      <c r="F227" s="236" t="s">
        <v>957</v>
      </c>
      <c r="G227" s="236"/>
      <c r="H227" s="236"/>
      <c r="I227" s="236"/>
      <c r="J227" s="158" t="s">
        <v>950</v>
      </c>
      <c r="K227" s="159">
        <v>4.048</v>
      </c>
      <c r="L227" s="237"/>
      <c r="M227" s="237"/>
      <c r="N227" s="238"/>
      <c r="O227" s="235"/>
      <c r="P227" s="235"/>
      <c r="Q227" s="235"/>
      <c r="R227" s="150"/>
      <c r="T227" s="151" t="s">
        <v>5</v>
      </c>
      <c r="U227" s="41" t="s">
        <v>43</v>
      </c>
      <c r="V227" s="152">
        <v>0</v>
      </c>
      <c r="W227" s="152">
        <f t="shared" si="36"/>
        <v>0</v>
      </c>
      <c r="X227" s="152">
        <v>0</v>
      </c>
      <c r="Y227" s="152">
        <f t="shared" si="37"/>
        <v>0</v>
      </c>
      <c r="Z227" s="152">
        <v>0</v>
      </c>
      <c r="AA227" s="153">
        <f t="shared" si="38"/>
        <v>0</v>
      </c>
      <c r="AR227" s="19" t="s">
        <v>262</v>
      </c>
      <c r="AT227" s="19" t="s">
        <v>214</v>
      </c>
      <c r="AU227" s="19" t="s">
        <v>91</v>
      </c>
      <c r="AY227" s="19" t="s">
        <v>206</v>
      </c>
      <c r="BE227" s="154">
        <f t="shared" si="39"/>
        <v>0</v>
      </c>
      <c r="BF227" s="154">
        <f t="shared" si="40"/>
        <v>0</v>
      </c>
      <c r="BG227" s="154">
        <f t="shared" si="41"/>
        <v>0</v>
      </c>
      <c r="BH227" s="154">
        <f t="shared" si="42"/>
        <v>0</v>
      </c>
      <c r="BI227" s="154">
        <f t="shared" si="43"/>
        <v>0</v>
      </c>
      <c r="BJ227" s="19" t="s">
        <v>87</v>
      </c>
      <c r="BK227" s="155">
        <f t="shared" si="44"/>
        <v>0</v>
      </c>
      <c r="BL227" s="19" t="s">
        <v>235</v>
      </c>
      <c r="BM227" s="19" t="s">
        <v>901</v>
      </c>
    </row>
    <row r="228" spans="2:65" s="1" customFormat="1" ht="25.5" customHeight="1" x14ac:dyDescent="0.3">
      <c r="B228" s="145"/>
      <c r="C228" s="146" t="s">
        <v>872</v>
      </c>
      <c r="D228" s="146" t="s">
        <v>207</v>
      </c>
      <c r="E228" s="147" t="s">
        <v>960</v>
      </c>
      <c r="F228" s="233" t="s">
        <v>961</v>
      </c>
      <c r="G228" s="233"/>
      <c r="H228" s="233"/>
      <c r="I228" s="233"/>
      <c r="J228" s="148" t="s">
        <v>329</v>
      </c>
      <c r="K228" s="149">
        <v>0.60799999999999998</v>
      </c>
      <c r="L228" s="234"/>
      <c r="M228" s="234"/>
      <c r="N228" s="235"/>
      <c r="O228" s="235"/>
      <c r="P228" s="235"/>
      <c r="Q228" s="235"/>
      <c r="R228" s="150"/>
      <c r="T228" s="151" t="s">
        <v>5</v>
      </c>
      <c r="U228" s="41" t="s">
        <v>43</v>
      </c>
      <c r="V228" s="152">
        <v>0</v>
      </c>
      <c r="W228" s="152">
        <f t="shared" si="36"/>
        <v>0</v>
      </c>
      <c r="X228" s="152">
        <v>0</v>
      </c>
      <c r="Y228" s="152">
        <f t="shared" si="37"/>
        <v>0</v>
      </c>
      <c r="Z228" s="152">
        <v>0</v>
      </c>
      <c r="AA228" s="153">
        <f t="shared" si="38"/>
        <v>0</v>
      </c>
      <c r="AR228" s="19" t="s">
        <v>235</v>
      </c>
      <c r="AT228" s="19" t="s">
        <v>207</v>
      </c>
      <c r="AU228" s="19" t="s">
        <v>91</v>
      </c>
      <c r="AY228" s="19" t="s">
        <v>206</v>
      </c>
      <c r="BE228" s="154">
        <f t="shared" si="39"/>
        <v>0</v>
      </c>
      <c r="BF228" s="154">
        <f t="shared" si="40"/>
        <v>0</v>
      </c>
      <c r="BG228" s="154">
        <f t="shared" si="41"/>
        <v>0</v>
      </c>
      <c r="BH228" s="154">
        <f t="shared" si="42"/>
        <v>0</v>
      </c>
      <c r="BI228" s="154">
        <f t="shared" si="43"/>
        <v>0</v>
      </c>
      <c r="BJ228" s="19" t="s">
        <v>87</v>
      </c>
      <c r="BK228" s="155">
        <f t="shared" si="44"/>
        <v>0</v>
      </c>
      <c r="BL228" s="19" t="s">
        <v>235</v>
      </c>
      <c r="BM228" s="19" t="s">
        <v>904</v>
      </c>
    </row>
    <row r="229" spans="2:65" s="10" customFormat="1" ht="29.85" customHeight="1" x14ac:dyDescent="0.3">
      <c r="B229" s="134"/>
      <c r="C229" s="135"/>
      <c r="D229" s="144" t="s">
        <v>467</v>
      </c>
      <c r="E229" s="144"/>
      <c r="F229" s="144"/>
      <c r="G229" s="144"/>
      <c r="H229" s="144"/>
      <c r="I229" s="144"/>
      <c r="J229" s="144"/>
      <c r="K229" s="144"/>
      <c r="L229" s="144"/>
      <c r="M229" s="144"/>
      <c r="N229" s="251"/>
      <c r="O229" s="252"/>
      <c r="P229" s="252"/>
      <c r="Q229" s="252"/>
      <c r="R229" s="137"/>
      <c r="T229" s="138"/>
      <c r="U229" s="135"/>
      <c r="V229" s="135"/>
      <c r="W229" s="139">
        <f>W230+W237</f>
        <v>0</v>
      </c>
      <c r="X229" s="135"/>
      <c r="Y229" s="139">
        <f>Y230+Y237</f>
        <v>0</v>
      </c>
      <c r="Z229" s="135"/>
      <c r="AA229" s="140">
        <f>AA230+AA237</f>
        <v>0</v>
      </c>
      <c r="AR229" s="141" t="s">
        <v>87</v>
      </c>
      <c r="AT229" s="142" t="s">
        <v>75</v>
      </c>
      <c r="AU229" s="142" t="s">
        <v>83</v>
      </c>
      <c r="AY229" s="141" t="s">
        <v>206</v>
      </c>
      <c r="BK229" s="143">
        <f>BK230+BK237</f>
        <v>0</v>
      </c>
    </row>
    <row r="230" spans="2:65" s="10" customFormat="1" ht="14.85" customHeight="1" x14ac:dyDescent="0.3">
      <c r="B230" s="134"/>
      <c r="C230" s="135"/>
      <c r="D230" s="144" t="s">
        <v>2306</v>
      </c>
      <c r="E230" s="144"/>
      <c r="F230" s="144"/>
      <c r="G230" s="144"/>
      <c r="H230" s="144"/>
      <c r="I230" s="144"/>
      <c r="J230" s="144"/>
      <c r="K230" s="144"/>
      <c r="L230" s="144"/>
      <c r="M230" s="144"/>
      <c r="N230" s="246"/>
      <c r="O230" s="247"/>
      <c r="P230" s="247"/>
      <c r="Q230" s="247"/>
      <c r="R230" s="137"/>
      <c r="T230" s="138"/>
      <c r="U230" s="135"/>
      <c r="V230" s="135"/>
      <c r="W230" s="139">
        <f>SUM(W231:W236)</f>
        <v>0</v>
      </c>
      <c r="X230" s="135"/>
      <c r="Y230" s="139">
        <f>SUM(Y231:Y236)</f>
        <v>0</v>
      </c>
      <c r="Z230" s="135"/>
      <c r="AA230" s="140">
        <f>SUM(AA231:AA236)</f>
        <v>0</v>
      </c>
      <c r="AR230" s="141" t="s">
        <v>87</v>
      </c>
      <c r="AT230" s="142" t="s">
        <v>75</v>
      </c>
      <c r="AU230" s="142" t="s">
        <v>87</v>
      </c>
      <c r="AY230" s="141" t="s">
        <v>206</v>
      </c>
      <c r="BK230" s="143">
        <f>SUM(BK231:BK236)</f>
        <v>0</v>
      </c>
    </row>
    <row r="231" spans="2:65" s="1" customFormat="1" ht="38.25" customHeight="1" x14ac:dyDescent="0.3">
      <c r="B231" s="145"/>
      <c r="C231" s="146" t="s">
        <v>373</v>
      </c>
      <c r="D231" s="146" t="s">
        <v>207</v>
      </c>
      <c r="E231" s="147" t="s">
        <v>2412</v>
      </c>
      <c r="F231" s="233" t="s">
        <v>2413</v>
      </c>
      <c r="G231" s="233"/>
      <c r="H231" s="233"/>
      <c r="I231" s="233"/>
      <c r="J231" s="148" t="s">
        <v>210</v>
      </c>
      <c r="K231" s="149">
        <v>27.5</v>
      </c>
      <c r="L231" s="234"/>
      <c r="M231" s="234"/>
      <c r="N231" s="235"/>
      <c r="O231" s="235"/>
      <c r="P231" s="235"/>
      <c r="Q231" s="235"/>
      <c r="R231" s="150"/>
      <c r="T231" s="151" t="s">
        <v>5</v>
      </c>
      <c r="U231" s="41" t="s">
        <v>43</v>
      </c>
      <c r="V231" s="152">
        <v>0</v>
      </c>
      <c r="W231" s="152">
        <f t="shared" ref="W231:W236" si="45">V231*K231</f>
        <v>0</v>
      </c>
      <c r="X231" s="152">
        <v>0</v>
      </c>
      <c r="Y231" s="152">
        <f t="shared" ref="Y231:Y236" si="46">X231*K231</f>
        <v>0</v>
      </c>
      <c r="Z231" s="152">
        <v>0</v>
      </c>
      <c r="AA231" s="153">
        <f t="shared" ref="AA231:AA236" si="47">Z231*K231</f>
        <v>0</v>
      </c>
      <c r="AR231" s="19" t="s">
        <v>235</v>
      </c>
      <c r="AT231" s="19" t="s">
        <v>207</v>
      </c>
      <c r="AU231" s="19" t="s">
        <v>91</v>
      </c>
      <c r="AY231" s="19" t="s">
        <v>206</v>
      </c>
      <c r="BE231" s="154">
        <f t="shared" ref="BE231:BE236" si="48">IF(U231="základná",N231,0)</f>
        <v>0</v>
      </c>
      <c r="BF231" s="154">
        <f t="shared" ref="BF231:BF236" si="49">IF(U231="znížená",N231,0)</f>
        <v>0</v>
      </c>
      <c r="BG231" s="154">
        <f t="shared" ref="BG231:BG236" si="50">IF(U231="zákl. prenesená",N231,0)</f>
        <v>0</v>
      </c>
      <c r="BH231" s="154">
        <f t="shared" ref="BH231:BH236" si="51">IF(U231="zníž. prenesená",N231,0)</f>
        <v>0</v>
      </c>
      <c r="BI231" s="154">
        <f t="shared" ref="BI231:BI236" si="52">IF(U231="nulová",N231,0)</f>
        <v>0</v>
      </c>
      <c r="BJ231" s="19" t="s">
        <v>87</v>
      </c>
      <c r="BK231" s="155">
        <f t="shared" ref="BK231:BK236" si="53">ROUND(L231*K231,3)</f>
        <v>0</v>
      </c>
      <c r="BL231" s="19" t="s">
        <v>235</v>
      </c>
      <c r="BM231" s="19" t="s">
        <v>908</v>
      </c>
    </row>
    <row r="232" spans="2:65" s="1" customFormat="1" ht="25.5" customHeight="1" x14ac:dyDescent="0.3">
      <c r="B232" s="145"/>
      <c r="C232" s="156" t="s">
        <v>877</v>
      </c>
      <c r="D232" s="156" t="s">
        <v>214</v>
      </c>
      <c r="E232" s="157" t="s">
        <v>2220</v>
      </c>
      <c r="F232" s="236" t="s">
        <v>2221</v>
      </c>
      <c r="G232" s="236"/>
      <c r="H232" s="236"/>
      <c r="I232" s="236"/>
      <c r="J232" s="158" t="s">
        <v>210</v>
      </c>
      <c r="K232" s="159">
        <v>30.25</v>
      </c>
      <c r="L232" s="237"/>
      <c r="M232" s="237"/>
      <c r="N232" s="238"/>
      <c r="O232" s="235"/>
      <c r="P232" s="235"/>
      <c r="Q232" s="235"/>
      <c r="R232" s="150"/>
      <c r="T232" s="151" t="s">
        <v>5</v>
      </c>
      <c r="U232" s="41" t="s">
        <v>43</v>
      </c>
      <c r="V232" s="152">
        <v>0</v>
      </c>
      <c r="W232" s="152">
        <f t="shared" si="45"/>
        <v>0</v>
      </c>
      <c r="X232" s="152">
        <v>0</v>
      </c>
      <c r="Y232" s="152">
        <f t="shared" si="46"/>
        <v>0</v>
      </c>
      <c r="Z232" s="152">
        <v>0</v>
      </c>
      <c r="AA232" s="153">
        <f t="shared" si="47"/>
        <v>0</v>
      </c>
      <c r="AR232" s="19" t="s">
        <v>262</v>
      </c>
      <c r="AT232" s="19" t="s">
        <v>214</v>
      </c>
      <c r="AU232" s="19" t="s">
        <v>91</v>
      </c>
      <c r="AY232" s="19" t="s">
        <v>206</v>
      </c>
      <c r="BE232" s="154">
        <f t="shared" si="48"/>
        <v>0</v>
      </c>
      <c r="BF232" s="154">
        <f t="shared" si="49"/>
        <v>0</v>
      </c>
      <c r="BG232" s="154">
        <f t="shared" si="50"/>
        <v>0</v>
      </c>
      <c r="BH232" s="154">
        <f t="shared" si="51"/>
        <v>0</v>
      </c>
      <c r="BI232" s="154">
        <f t="shared" si="52"/>
        <v>0</v>
      </c>
      <c r="BJ232" s="19" t="s">
        <v>87</v>
      </c>
      <c r="BK232" s="155">
        <f t="shared" si="53"/>
        <v>0</v>
      </c>
      <c r="BL232" s="19" t="s">
        <v>235</v>
      </c>
      <c r="BM232" s="19" t="s">
        <v>911</v>
      </c>
    </row>
    <row r="233" spans="2:65" s="1" customFormat="1" ht="51" customHeight="1" x14ac:dyDescent="0.3">
      <c r="B233" s="145"/>
      <c r="C233" s="156" t="s">
        <v>553</v>
      </c>
      <c r="D233" s="156" t="s">
        <v>214</v>
      </c>
      <c r="E233" s="157" t="s">
        <v>2222</v>
      </c>
      <c r="F233" s="236" t="s">
        <v>949</v>
      </c>
      <c r="G233" s="236"/>
      <c r="H233" s="236"/>
      <c r="I233" s="236"/>
      <c r="J233" s="158" t="s">
        <v>950</v>
      </c>
      <c r="K233" s="159">
        <v>214.5</v>
      </c>
      <c r="L233" s="237"/>
      <c r="M233" s="237"/>
      <c r="N233" s="238"/>
      <c r="O233" s="235"/>
      <c r="P233" s="235"/>
      <c r="Q233" s="235"/>
      <c r="R233" s="150"/>
      <c r="T233" s="151" t="s">
        <v>5</v>
      </c>
      <c r="U233" s="41" t="s">
        <v>43</v>
      </c>
      <c r="V233" s="152">
        <v>0</v>
      </c>
      <c r="W233" s="152">
        <f t="shared" si="45"/>
        <v>0</v>
      </c>
      <c r="X233" s="152">
        <v>0</v>
      </c>
      <c r="Y233" s="152">
        <f t="shared" si="46"/>
        <v>0</v>
      </c>
      <c r="Z233" s="152">
        <v>0</v>
      </c>
      <c r="AA233" s="153">
        <f t="shared" si="47"/>
        <v>0</v>
      </c>
      <c r="AR233" s="19" t="s">
        <v>262</v>
      </c>
      <c r="AT233" s="19" t="s">
        <v>214</v>
      </c>
      <c r="AU233" s="19" t="s">
        <v>91</v>
      </c>
      <c r="AY233" s="19" t="s">
        <v>206</v>
      </c>
      <c r="BE233" s="154">
        <f t="shared" si="48"/>
        <v>0</v>
      </c>
      <c r="BF233" s="154">
        <f t="shared" si="49"/>
        <v>0</v>
      </c>
      <c r="BG233" s="154">
        <f t="shared" si="50"/>
        <v>0</v>
      </c>
      <c r="BH233" s="154">
        <f t="shared" si="51"/>
        <v>0</v>
      </c>
      <c r="BI233" s="154">
        <f t="shared" si="52"/>
        <v>0</v>
      </c>
      <c r="BJ233" s="19" t="s">
        <v>87</v>
      </c>
      <c r="BK233" s="155">
        <f t="shared" si="53"/>
        <v>0</v>
      </c>
      <c r="BL233" s="19" t="s">
        <v>235</v>
      </c>
      <c r="BM233" s="19" t="s">
        <v>915</v>
      </c>
    </row>
    <row r="234" spans="2:65" s="1" customFormat="1" ht="25.5" customHeight="1" x14ac:dyDescent="0.3">
      <c r="B234" s="145"/>
      <c r="C234" s="146" t="s">
        <v>884</v>
      </c>
      <c r="D234" s="146" t="s">
        <v>207</v>
      </c>
      <c r="E234" s="147" t="s">
        <v>2223</v>
      </c>
      <c r="F234" s="233" t="s">
        <v>2224</v>
      </c>
      <c r="G234" s="233"/>
      <c r="H234" s="233"/>
      <c r="I234" s="233"/>
      <c r="J234" s="148" t="s">
        <v>210</v>
      </c>
      <c r="K234" s="149">
        <v>27.5</v>
      </c>
      <c r="L234" s="234"/>
      <c r="M234" s="234"/>
      <c r="N234" s="235"/>
      <c r="O234" s="235"/>
      <c r="P234" s="235"/>
      <c r="Q234" s="235"/>
      <c r="R234" s="150"/>
      <c r="T234" s="151" t="s">
        <v>5</v>
      </c>
      <c r="U234" s="41" t="s">
        <v>43</v>
      </c>
      <c r="V234" s="152">
        <v>0</v>
      </c>
      <c r="W234" s="152">
        <f t="shared" si="45"/>
        <v>0</v>
      </c>
      <c r="X234" s="152">
        <v>0</v>
      </c>
      <c r="Y234" s="152">
        <f t="shared" si="46"/>
        <v>0</v>
      </c>
      <c r="Z234" s="152">
        <v>0</v>
      </c>
      <c r="AA234" s="153">
        <f t="shared" si="47"/>
        <v>0</v>
      </c>
      <c r="AR234" s="19" t="s">
        <v>235</v>
      </c>
      <c r="AT234" s="19" t="s">
        <v>207</v>
      </c>
      <c r="AU234" s="19" t="s">
        <v>91</v>
      </c>
      <c r="AY234" s="19" t="s">
        <v>206</v>
      </c>
      <c r="BE234" s="154">
        <f t="shared" si="48"/>
        <v>0</v>
      </c>
      <c r="BF234" s="154">
        <f t="shared" si="49"/>
        <v>0</v>
      </c>
      <c r="BG234" s="154">
        <f t="shared" si="50"/>
        <v>0</v>
      </c>
      <c r="BH234" s="154">
        <f t="shared" si="51"/>
        <v>0</v>
      </c>
      <c r="BI234" s="154">
        <f t="shared" si="52"/>
        <v>0</v>
      </c>
      <c r="BJ234" s="19" t="s">
        <v>87</v>
      </c>
      <c r="BK234" s="155">
        <f t="shared" si="53"/>
        <v>0</v>
      </c>
      <c r="BL234" s="19" t="s">
        <v>235</v>
      </c>
      <c r="BM234" s="19" t="s">
        <v>916</v>
      </c>
    </row>
    <row r="235" spans="2:65" s="1" customFormat="1" ht="16.5" customHeight="1" x14ac:dyDescent="0.3">
      <c r="B235" s="145"/>
      <c r="C235" s="156" t="s">
        <v>556</v>
      </c>
      <c r="D235" s="156" t="s">
        <v>214</v>
      </c>
      <c r="E235" s="157" t="s">
        <v>2225</v>
      </c>
      <c r="F235" s="236" t="s">
        <v>957</v>
      </c>
      <c r="G235" s="236"/>
      <c r="H235" s="236"/>
      <c r="I235" s="236"/>
      <c r="J235" s="158" t="s">
        <v>950</v>
      </c>
      <c r="K235" s="159">
        <v>11</v>
      </c>
      <c r="L235" s="237"/>
      <c r="M235" s="237"/>
      <c r="N235" s="238"/>
      <c r="O235" s="235"/>
      <c r="P235" s="235"/>
      <c r="Q235" s="235"/>
      <c r="R235" s="150"/>
      <c r="T235" s="151" t="s">
        <v>5</v>
      </c>
      <c r="U235" s="41" t="s">
        <v>43</v>
      </c>
      <c r="V235" s="152">
        <v>0</v>
      </c>
      <c r="W235" s="152">
        <f t="shared" si="45"/>
        <v>0</v>
      </c>
      <c r="X235" s="152">
        <v>0</v>
      </c>
      <c r="Y235" s="152">
        <f t="shared" si="46"/>
        <v>0</v>
      </c>
      <c r="Z235" s="152">
        <v>0</v>
      </c>
      <c r="AA235" s="153">
        <f t="shared" si="47"/>
        <v>0</v>
      </c>
      <c r="AR235" s="19" t="s">
        <v>262</v>
      </c>
      <c r="AT235" s="19" t="s">
        <v>214</v>
      </c>
      <c r="AU235" s="19" t="s">
        <v>91</v>
      </c>
      <c r="AY235" s="19" t="s">
        <v>206</v>
      </c>
      <c r="BE235" s="154">
        <f t="shared" si="48"/>
        <v>0</v>
      </c>
      <c r="BF235" s="154">
        <f t="shared" si="49"/>
        <v>0</v>
      </c>
      <c r="BG235" s="154">
        <f t="shared" si="50"/>
        <v>0</v>
      </c>
      <c r="BH235" s="154">
        <f t="shared" si="51"/>
        <v>0</v>
      </c>
      <c r="BI235" s="154">
        <f t="shared" si="52"/>
        <v>0</v>
      </c>
      <c r="BJ235" s="19" t="s">
        <v>87</v>
      </c>
      <c r="BK235" s="155">
        <f t="shared" si="53"/>
        <v>0</v>
      </c>
      <c r="BL235" s="19" t="s">
        <v>235</v>
      </c>
      <c r="BM235" s="19" t="s">
        <v>918</v>
      </c>
    </row>
    <row r="236" spans="2:65" s="1" customFormat="1" ht="25.5" customHeight="1" x14ac:dyDescent="0.3">
      <c r="B236" s="145"/>
      <c r="C236" s="146" t="s">
        <v>891</v>
      </c>
      <c r="D236" s="146" t="s">
        <v>207</v>
      </c>
      <c r="E236" s="147" t="s">
        <v>2414</v>
      </c>
      <c r="F236" s="233" t="s">
        <v>2415</v>
      </c>
      <c r="G236" s="233"/>
      <c r="H236" s="233"/>
      <c r="I236" s="233"/>
      <c r="J236" s="148" t="s">
        <v>329</v>
      </c>
      <c r="K236" s="149">
        <v>0.97799999999999998</v>
      </c>
      <c r="L236" s="234"/>
      <c r="M236" s="234"/>
      <c r="N236" s="235"/>
      <c r="O236" s="235"/>
      <c r="P236" s="235"/>
      <c r="Q236" s="235"/>
      <c r="R236" s="150"/>
      <c r="T236" s="151" t="s">
        <v>5</v>
      </c>
      <c r="U236" s="41" t="s">
        <v>43</v>
      </c>
      <c r="V236" s="152">
        <v>0</v>
      </c>
      <c r="W236" s="152">
        <f t="shared" si="45"/>
        <v>0</v>
      </c>
      <c r="X236" s="152">
        <v>0</v>
      </c>
      <c r="Y236" s="152">
        <f t="shared" si="46"/>
        <v>0</v>
      </c>
      <c r="Z236" s="152">
        <v>0</v>
      </c>
      <c r="AA236" s="153">
        <f t="shared" si="47"/>
        <v>0</v>
      </c>
      <c r="AR236" s="19" t="s">
        <v>235</v>
      </c>
      <c r="AT236" s="19" t="s">
        <v>207</v>
      </c>
      <c r="AU236" s="19" t="s">
        <v>91</v>
      </c>
      <c r="AY236" s="19" t="s">
        <v>206</v>
      </c>
      <c r="BE236" s="154">
        <f t="shared" si="48"/>
        <v>0</v>
      </c>
      <c r="BF236" s="154">
        <f t="shared" si="49"/>
        <v>0</v>
      </c>
      <c r="BG236" s="154">
        <f t="shared" si="50"/>
        <v>0</v>
      </c>
      <c r="BH236" s="154">
        <f t="shared" si="51"/>
        <v>0</v>
      </c>
      <c r="BI236" s="154">
        <f t="shared" si="52"/>
        <v>0</v>
      </c>
      <c r="BJ236" s="19" t="s">
        <v>87</v>
      </c>
      <c r="BK236" s="155">
        <f t="shared" si="53"/>
        <v>0</v>
      </c>
      <c r="BL236" s="19" t="s">
        <v>235</v>
      </c>
      <c r="BM236" s="19" t="s">
        <v>921</v>
      </c>
    </row>
    <row r="237" spans="2:65" s="10" customFormat="1" ht="22.35" customHeight="1" x14ac:dyDescent="0.3">
      <c r="B237" s="134"/>
      <c r="C237" s="135"/>
      <c r="D237" s="144" t="s">
        <v>468</v>
      </c>
      <c r="E237" s="144"/>
      <c r="F237" s="144"/>
      <c r="G237" s="144"/>
      <c r="H237" s="144"/>
      <c r="I237" s="144"/>
      <c r="J237" s="144"/>
      <c r="K237" s="144"/>
      <c r="L237" s="144"/>
      <c r="M237" s="144"/>
      <c r="N237" s="240"/>
      <c r="O237" s="239"/>
      <c r="P237" s="239"/>
      <c r="Q237" s="239"/>
      <c r="R237" s="137"/>
      <c r="T237" s="138"/>
      <c r="U237" s="135"/>
      <c r="V237" s="135"/>
      <c r="W237" s="139">
        <f>W238</f>
        <v>0</v>
      </c>
      <c r="X237" s="135"/>
      <c r="Y237" s="139">
        <f>Y238</f>
        <v>0</v>
      </c>
      <c r="Z237" s="135"/>
      <c r="AA237" s="140">
        <f>AA238</f>
        <v>0</v>
      </c>
      <c r="AR237" s="141" t="s">
        <v>87</v>
      </c>
      <c r="AT237" s="142" t="s">
        <v>75</v>
      </c>
      <c r="AU237" s="142" t="s">
        <v>87</v>
      </c>
      <c r="AY237" s="141" t="s">
        <v>206</v>
      </c>
      <c r="BK237" s="143">
        <f>BK238</f>
        <v>0</v>
      </c>
    </row>
    <row r="238" spans="2:65" s="1" customFormat="1" ht="51" customHeight="1" x14ac:dyDescent="0.3">
      <c r="B238" s="145"/>
      <c r="C238" s="146" t="s">
        <v>387</v>
      </c>
      <c r="D238" s="146" t="s">
        <v>207</v>
      </c>
      <c r="E238" s="147" t="s">
        <v>2234</v>
      </c>
      <c r="F238" s="233" t="s">
        <v>2235</v>
      </c>
      <c r="G238" s="233"/>
      <c r="H238" s="233"/>
      <c r="I238" s="233"/>
      <c r="J238" s="148" t="s">
        <v>210</v>
      </c>
      <c r="K238" s="149">
        <v>3.85</v>
      </c>
      <c r="L238" s="234"/>
      <c r="M238" s="234"/>
      <c r="N238" s="235"/>
      <c r="O238" s="235"/>
      <c r="P238" s="235"/>
      <c r="Q238" s="235"/>
      <c r="R238" s="150"/>
      <c r="T238" s="151" t="s">
        <v>5</v>
      </c>
      <c r="U238" s="160" t="s">
        <v>43</v>
      </c>
      <c r="V238" s="161">
        <v>0</v>
      </c>
      <c r="W238" s="161">
        <f>V238*K238</f>
        <v>0</v>
      </c>
      <c r="X238" s="161">
        <v>0</v>
      </c>
      <c r="Y238" s="161">
        <f>X238*K238</f>
        <v>0</v>
      </c>
      <c r="Z238" s="161">
        <v>0</v>
      </c>
      <c r="AA238" s="162">
        <f>Z238*K238</f>
        <v>0</v>
      </c>
      <c r="AR238" s="19" t="s">
        <v>235</v>
      </c>
      <c r="AT238" s="19" t="s">
        <v>207</v>
      </c>
      <c r="AU238" s="19" t="s">
        <v>91</v>
      </c>
      <c r="AY238" s="19" t="s">
        <v>206</v>
      </c>
      <c r="BE238" s="154">
        <f>IF(U238="základná",N238,0)</f>
        <v>0</v>
      </c>
      <c r="BF238" s="154">
        <f>IF(U238="znížená",N238,0)</f>
        <v>0</v>
      </c>
      <c r="BG238" s="154">
        <f>IF(U238="zákl. prenesená",N238,0)</f>
        <v>0</v>
      </c>
      <c r="BH238" s="154">
        <f>IF(U238="zníž. prenesená",N238,0)</f>
        <v>0</v>
      </c>
      <c r="BI238" s="154">
        <f>IF(U238="nulová",N238,0)</f>
        <v>0</v>
      </c>
      <c r="BJ238" s="19" t="s">
        <v>87</v>
      </c>
      <c r="BK238" s="155">
        <f>ROUND(L238*K238,3)</f>
        <v>0</v>
      </c>
      <c r="BL238" s="19" t="s">
        <v>235</v>
      </c>
      <c r="BM238" s="19" t="s">
        <v>925</v>
      </c>
    </row>
    <row r="239" spans="2:65" s="1" customFormat="1" ht="6.95" customHeight="1" x14ac:dyDescent="0.3">
      <c r="B239" s="56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8"/>
    </row>
  </sheetData>
  <mergeCells count="352">
    <mergeCell ref="H1:K1"/>
    <mergeCell ref="S2:AC2"/>
    <mergeCell ref="F238:I238"/>
    <mergeCell ref="L238:M238"/>
    <mergeCell ref="N238:Q238"/>
    <mergeCell ref="N133:Q133"/>
    <mergeCell ref="N134:Q134"/>
    <mergeCell ref="N135:Q135"/>
    <mergeCell ref="N140:Q140"/>
    <mergeCell ref="N143:Q143"/>
    <mergeCell ref="N146:Q146"/>
    <mergeCell ref="N159:Q159"/>
    <mergeCell ref="N161:Q161"/>
    <mergeCell ref="N162:Q162"/>
    <mergeCell ref="N163:Q163"/>
    <mergeCell ref="N173:Q173"/>
    <mergeCell ref="N186:Q186"/>
    <mergeCell ref="N207:Q207"/>
    <mergeCell ref="N208:Q208"/>
    <mergeCell ref="N211:Q211"/>
    <mergeCell ref="N213:Q213"/>
    <mergeCell ref="N219:Q219"/>
    <mergeCell ref="N220:Q220"/>
    <mergeCell ref="N229:Q229"/>
    <mergeCell ref="N230:Q230"/>
    <mergeCell ref="N237:Q237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18:I218"/>
    <mergeCell ref="L218:M218"/>
    <mergeCell ref="N218:Q218"/>
    <mergeCell ref="F221:I221"/>
    <mergeCell ref="L221:M221"/>
    <mergeCell ref="N221:Q221"/>
    <mergeCell ref="F222:I222"/>
    <mergeCell ref="L222:M222"/>
    <mergeCell ref="N222:Q222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0:I210"/>
    <mergeCell ref="L210:M210"/>
    <mergeCell ref="N210:Q210"/>
    <mergeCell ref="F212:I212"/>
    <mergeCell ref="L212:M212"/>
    <mergeCell ref="N212:Q212"/>
    <mergeCell ref="F214:I214"/>
    <mergeCell ref="L214:M214"/>
    <mergeCell ref="N214:Q214"/>
    <mergeCell ref="F205:I205"/>
    <mergeCell ref="L205:M205"/>
    <mergeCell ref="N205:Q205"/>
    <mergeCell ref="F206:I206"/>
    <mergeCell ref="L206:M206"/>
    <mergeCell ref="N206:Q206"/>
    <mergeCell ref="F209:I209"/>
    <mergeCell ref="L209:M209"/>
    <mergeCell ref="N209:Q209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C120:Q120"/>
    <mergeCell ref="F122:P122"/>
    <mergeCell ref="F124:P124"/>
    <mergeCell ref="F123:P123"/>
    <mergeCell ref="F125:P125"/>
    <mergeCell ref="M127:P127"/>
    <mergeCell ref="M129:Q129"/>
    <mergeCell ref="M130:Q130"/>
    <mergeCell ref="F132:I132"/>
    <mergeCell ref="L132:M132"/>
    <mergeCell ref="N132:Q132"/>
    <mergeCell ref="N104:Q104"/>
    <mergeCell ref="N105:Q105"/>
    <mergeCell ref="N106:Q106"/>
    <mergeCell ref="N107:Q107"/>
    <mergeCell ref="N108:Q108"/>
    <mergeCell ref="N109:Q109"/>
    <mergeCell ref="N110:Q110"/>
    <mergeCell ref="N112:Q112"/>
    <mergeCell ref="L114:Q11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3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5"/>
  <sheetViews>
    <sheetView showGridLines="0" workbookViewId="0">
      <pane ySplit="1" topLeftCell="A2" activePane="bottomLeft" state="frozen"/>
      <selection pane="bottomLeft" activeCell="AC194" sqref="AC19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139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2043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2044</v>
      </c>
      <c r="E9" s="33"/>
      <c r="F9" s="178" t="s">
        <v>2416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ROUND((SUM(BG103:BG104)+SUM(BG124:BG194)),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ROUND((SUM(BH103:BH104)+SUM(BH124:BH194)),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ROUND((SUM(BI103:BI104)+SUM(BI124:BI194)),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2043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2044</v>
      </c>
      <c r="D81" s="33"/>
      <c r="E81" s="33"/>
      <c r="F81" s="190" t="str">
        <f>F9</f>
        <v>D. - Výmena vnútorných otvorových konštrukcií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184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187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463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8" customFormat="1" ht="19.899999999999999" customHeight="1" x14ac:dyDescent="0.3">
      <c r="B94" s="122"/>
      <c r="C94" s="95"/>
      <c r="D94" s="123" t="s">
        <v>715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7" customFormat="1" ht="24.95" customHeight="1" x14ac:dyDescent="0.3">
      <c r="B95" s="118"/>
      <c r="C95" s="119"/>
      <c r="D95" s="120" t="s">
        <v>188</v>
      </c>
      <c r="E95" s="119"/>
      <c r="F95" s="119"/>
      <c r="G95" s="119"/>
      <c r="H95" s="119"/>
      <c r="I95" s="119"/>
      <c r="J95" s="119"/>
      <c r="K95" s="119"/>
      <c r="L95" s="119"/>
      <c r="M95" s="119"/>
      <c r="N95" s="228"/>
      <c r="O95" s="229"/>
      <c r="P95" s="229"/>
      <c r="Q95" s="229"/>
      <c r="R95" s="121"/>
    </row>
    <row r="96" spans="2:47" s="8" customFormat="1" ht="19.899999999999999" customHeight="1" x14ac:dyDescent="0.3">
      <c r="B96" s="122"/>
      <c r="C96" s="95"/>
      <c r="D96" s="123" t="s">
        <v>189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21" s="8" customFormat="1" ht="14.85" customHeight="1" x14ac:dyDescent="0.3">
      <c r="B97" s="122"/>
      <c r="C97" s="95"/>
      <c r="D97" s="123" t="s">
        <v>2417</v>
      </c>
      <c r="E97" s="95"/>
      <c r="F97" s="95"/>
      <c r="G97" s="95"/>
      <c r="H97" s="95"/>
      <c r="I97" s="95"/>
      <c r="J97" s="95"/>
      <c r="K97" s="95"/>
      <c r="L97" s="95"/>
      <c r="M97" s="95"/>
      <c r="N97" s="205"/>
      <c r="O97" s="206"/>
      <c r="P97" s="206"/>
      <c r="Q97" s="206"/>
      <c r="R97" s="124"/>
    </row>
    <row r="98" spans="2:21" s="8" customFormat="1" ht="14.85" customHeight="1" x14ac:dyDescent="0.3">
      <c r="B98" s="122"/>
      <c r="C98" s="95"/>
      <c r="D98" s="123" t="s">
        <v>465</v>
      </c>
      <c r="E98" s="95"/>
      <c r="F98" s="95"/>
      <c r="G98" s="95"/>
      <c r="H98" s="95"/>
      <c r="I98" s="95"/>
      <c r="J98" s="95"/>
      <c r="K98" s="95"/>
      <c r="L98" s="95"/>
      <c r="M98" s="95"/>
      <c r="N98" s="205"/>
      <c r="O98" s="206"/>
      <c r="P98" s="206"/>
      <c r="Q98" s="206"/>
      <c r="R98" s="124"/>
    </row>
    <row r="99" spans="2:21" s="8" customFormat="1" ht="14.85" customHeight="1" x14ac:dyDescent="0.3">
      <c r="B99" s="122"/>
      <c r="C99" s="95"/>
      <c r="D99" s="123" t="s">
        <v>466</v>
      </c>
      <c r="E99" s="95"/>
      <c r="F99" s="95"/>
      <c r="G99" s="95"/>
      <c r="H99" s="95"/>
      <c r="I99" s="95"/>
      <c r="J99" s="95"/>
      <c r="K99" s="95"/>
      <c r="L99" s="95"/>
      <c r="M99" s="95"/>
      <c r="N99" s="205"/>
      <c r="O99" s="206"/>
      <c r="P99" s="206"/>
      <c r="Q99" s="206"/>
      <c r="R99" s="124"/>
    </row>
    <row r="100" spans="2:21" s="8" customFormat="1" ht="19.899999999999999" customHeight="1" x14ac:dyDescent="0.3">
      <c r="B100" s="122"/>
      <c r="C100" s="95"/>
      <c r="D100" s="123" t="s">
        <v>467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05"/>
      <c r="O100" s="206"/>
      <c r="P100" s="206"/>
      <c r="Q100" s="206"/>
      <c r="R100" s="124"/>
    </row>
    <row r="101" spans="2:21" s="8" customFormat="1" ht="14.85" customHeight="1" x14ac:dyDescent="0.3">
      <c r="B101" s="122"/>
      <c r="C101" s="95"/>
      <c r="D101" s="123" t="s">
        <v>722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05"/>
      <c r="O101" s="206"/>
      <c r="P101" s="206"/>
      <c r="Q101" s="206"/>
      <c r="R101" s="124"/>
    </row>
    <row r="102" spans="2:21" s="1" customFormat="1" ht="21.75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21" s="1" customFormat="1" ht="29.25" customHeight="1" x14ac:dyDescent="0.3">
      <c r="B103" s="32"/>
      <c r="C103" s="117" t="s">
        <v>191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227"/>
      <c r="O103" s="230"/>
      <c r="P103" s="230"/>
      <c r="Q103" s="230"/>
      <c r="R103" s="34"/>
      <c r="T103" s="125"/>
      <c r="U103" s="126" t="s">
        <v>40</v>
      </c>
    </row>
    <row r="104" spans="2:21" s="1" customFormat="1" ht="18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21" s="1" customFormat="1" ht="29.25" customHeight="1" x14ac:dyDescent="0.3">
      <c r="B105" s="32"/>
      <c r="C105" s="108" t="s">
        <v>164</v>
      </c>
      <c r="D105" s="109"/>
      <c r="E105" s="109"/>
      <c r="F105" s="109"/>
      <c r="G105" s="109"/>
      <c r="H105" s="109"/>
      <c r="I105" s="109"/>
      <c r="J105" s="109"/>
      <c r="K105" s="109"/>
      <c r="L105" s="209"/>
      <c r="M105" s="209"/>
      <c r="N105" s="209"/>
      <c r="O105" s="209"/>
      <c r="P105" s="209"/>
      <c r="Q105" s="209"/>
      <c r="R105" s="34"/>
    </row>
    <row r="106" spans="2:21" s="1" customFormat="1" ht="6.95" customHeight="1" x14ac:dyDescent="0.3"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</row>
    <row r="110" spans="2:21" s="1" customFormat="1" ht="6.95" customHeight="1" x14ac:dyDescent="0.3"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1"/>
    </row>
    <row r="111" spans="2:21" s="1" customFormat="1" ht="36.950000000000003" customHeight="1" x14ac:dyDescent="0.3">
      <c r="B111" s="32"/>
      <c r="C111" s="174" t="s">
        <v>192</v>
      </c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34"/>
    </row>
    <row r="112" spans="2:21" s="1" customFormat="1" ht="6.95" customHeight="1" x14ac:dyDescent="0.3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30" customHeight="1" x14ac:dyDescent="0.3">
      <c r="B113" s="32"/>
      <c r="C113" s="29" t="s">
        <v>15</v>
      </c>
      <c r="D113" s="33"/>
      <c r="E113" s="33"/>
      <c r="F113" s="217" t="str">
        <f>F6</f>
        <v>Okresný úrad Košice - okolie, rekonštrukcia a modernizácia objektu</v>
      </c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33"/>
      <c r="R113" s="34"/>
    </row>
    <row r="114" spans="2:65" ht="30" customHeight="1" x14ac:dyDescent="0.3">
      <c r="B114" s="23"/>
      <c r="C114" s="29" t="s">
        <v>171</v>
      </c>
      <c r="D114" s="25"/>
      <c r="E114" s="25"/>
      <c r="F114" s="217" t="s">
        <v>2042</v>
      </c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25"/>
      <c r="R114" s="24"/>
    </row>
    <row r="115" spans="2:65" ht="30" customHeight="1" x14ac:dyDescent="0.3">
      <c r="B115" s="23"/>
      <c r="C115" s="29" t="s">
        <v>173</v>
      </c>
      <c r="D115" s="25"/>
      <c r="E115" s="25"/>
      <c r="F115" s="217" t="s">
        <v>2043</v>
      </c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25"/>
      <c r="R115" s="24"/>
    </row>
    <row r="116" spans="2:65" s="1" customFormat="1" ht="36.950000000000003" customHeight="1" x14ac:dyDescent="0.3">
      <c r="B116" s="32"/>
      <c r="C116" s="66" t="s">
        <v>2044</v>
      </c>
      <c r="D116" s="33"/>
      <c r="E116" s="33"/>
      <c r="F116" s="190" t="str">
        <f>F9</f>
        <v>D. - Výmena vnútorných otvorových konštrukcií</v>
      </c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33"/>
      <c r="R116" s="34"/>
    </row>
    <row r="117" spans="2:65" s="1" customFormat="1" ht="6.95" customHeight="1" x14ac:dyDescent="0.3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1" customFormat="1" ht="18" customHeight="1" x14ac:dyDescent="0.3">
      <c r="B118" s="32"/>
      <c r="C118" s="29" t="s">
        <v>19</v>
      </c>
      <c r="D118" s="33"/>
      <c r="E118" s="33"/>
      <c r="F118" s="27" t="str">
        <f>F11</f>
        <v>Košice, Hroncova 13, čís. parc.: 2616/1</v>
      </c>
      <c r="G118" s="33"/>
      <c r="H118" s="33"/>
      <c r="I118" s="33"/>
      <c r="J118" s="33"/>
      <c r="K118" s="29" t="s">
        <v>21</v>
      </c>
      <c r="L118" s="33"/>
      <c r="M118" s="220" t="str">
        <f>IF(O11="","",O11)</f>
        <v/>
      </c>
      <c r="N118" s="220"/>
      <c r="O118" s="220"/>
      <c r="P118" s="220"/>
      <c r="Q118" s="33"/>
      <c r="R118" s="34"/>
    </row>
    <row r="119" spans="2:65" s="1" customFormat="1" ht="6.95" customHeight="1" x14ac:dyDescent="0.3"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4"/>
    </row>
    <row r="120" spans="2:65" s="1" customFormat="1" ht="15" x14ac:dyDescent="0.3">
      <c r="B120" s="32"/>
      <c r="C120" s="29" t="s">
        <v>22</v>
      </c>
      <c r="D120" s="33"/>
      <c r="E120" s="33"/>
      <c r="F120" s="27" t="str">
        <f>E14</f>
        <v>Ministerstvo vnútra SR,Pribinova 2, Bratislava</v>
      </c>
      <c r="G120" s="33"/>
      <c r="H120" s="33"/>
      <c r="I120" s="33"/>
      <c r="J120" s="33"/>
      <c r="K120" s="29" t="s">
        <v>29</v>
      </c>
      <c r="L120" s="33"/>
      <c r="M120" s="176" t="str">
        <f>E20</f>
        <v>Cobra Bauart s.r.o. Športová 40, Balog nad Ipľom</v>
      </c>
      <c r="N120" s="176"/>
      <c r="O120" s="176"/>
      <c r="P120" s="176"/>
      <c r="Q120" s="176"/>
      <c r="R120" s="34"/>
    </row>
    <row r="121" spans="2:65" s="1" customFormat="1" ht="14.45" customHeight="1" x14ac:dyDescent="0.3">
      <c r="B121" s="32"/>
      <c r="C121" s="29" t="s">
        <v>27</v>
      </c>
      <c r="D121" s="33"/>
      <c r="E121" s="33"/>
      <c r="F121" s="27" t="str">
        <f>IF(E17="","",E17)</f>
        <v xml:space="preserve"> </v>
      </c>
      <c r="G121" s="33"/>
      <c r="H121" s="33"/>
      <c r="I121" s="33"/>
      <c r="J121" s="33"/>
      <c r="K121" s="29" t="s">
        <v>35</v>
      </c>
      <c r="L121" s="33"/>
      <c r="M121" s="176" t="str">
        <f>E23</f>
        <v xml:space="preserve"> </v>
      </c>
      <c r="N121" s="176"/>
      <c r="O121" s="176"/>
      <c r="P121" s="176"/>
      <c r="Q121" s="176"/>
      <c r="R121" s="34"/>
    </row>
    <row r="122" spans="2:65" s="1" customFormat="1" ht="10.35" customHeight="1" x14ac:dyDescent="0.3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</row>
    <row r="123" spans="2:65" s="9" customFormat="1" ht="29.25" customHeight="1" x14ac:dyDescent="0.3">
      <c r="B123" s="127"/>
      <c r="C123" s="128" t="s">
        <v>193</v>
      </c>
      <c r="D123" s="129" t="s">
        <v>194</v>
      </c>
      <c r="E123" s="129" t="s">
        <v>58</v>
      </c>
      <c r="F123" s="231" t="s">
        <v>195</v>
      </c>
      <c r="G123" s="231"/>
      <c r="H123" s="231"/>
      <c r="I123" s="231"/>
      <c r="J123" s="129" t="s">
        <v>196</v>
      </c>
      <c r="K123" s="129" t="s">
        <v>197</v>
      </c>
      <c r="L123" s="231" t="s">
        <v>198</v>
      </c>
      <c r="M123" s="231"/>
      <c r="N123" s="231" t="s">
        <v>181</v>
      </c>
      <c r="O123" s="231"/>
      <c r="P123" s="231"/>
      <c r="Q123" s="232"/>
      <c r="R123" s="130"/>
      <c r="T123" s="73" t="s">
        <v>199</v>
      </c>
      <c r="U123" s="74" t="s">
        <v>40</v>
      </c>
      <c r="V123" s="74" t="s">
        <v>200</v>
      </c>
      <c r="W123" s="74" t="s">
        <v>201</v>
      </c>
      <c r="X123" s="74" t="s">
        <v>202</v>
      </c>
      <c r="Y123" s="74" t="s">
        <v>203</v>
      </c>
      <c r="Z123" s="74" t="s">
        <v>204</v>
      </c>
      <c r="AA123" s="75" t="s">
        <v>205</v>
      </c>
    </row>
    <row r="124" spans="2:65" s="1" customFormat="1" ht="29.25" customHeight="1" x14ac:dyDescent="0.35">
      <c r="B124" s="32"/>
      <c r="C124" s="77" t="s">
        <v>177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243"/>
      <c r="O124" s="244"/>
      <c r="P124" s="244"/>
      <c r="Q124" s="244"/>
      <c r="R124" s="34"/>
      <c r="T124" s="76"/>
      <c r="U124" s="48"/>
      <c r="V124" s="48"/>
      <c r="W124" s="131">
        <f>W125+W163</f>
        <v>0</v>
      </c>
      <c r="X124" s="48"/>
      <c r="Y124" s="131">
        <f>Y125+Y163</f>
        <v>1.8000000000000001E-4</v>
      </c>
      <c r="Z124" s="48"/>
      <c r="AA124" s="132">
        <f>AA125+AA163</f>
        <v>3.0599999999999999E-2</v>
      </c>
      <c r="AT124" s="19" t="s">
        <v>75</v>
      </c>
      <c r="AU124" s="19" t="s">
        <v>183</v>
      </c>
      <c r="BK124" s="133">
        <f>BK125+BK163</f>
        <v>0</v>
      </c>
    </row>
    <row r="125" spans="2:65" s="10" customFormat="1" ht="37.35" customHeight="1" x14ac:dyDescent="0.35">
      <c r="B125" s="134"/>
      <c r="C125" s="135"/>
      <c r="D125" s="136" t="s">
        <v>184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245"/>
      <c r="O125" s="228"/>
      <c r="P125" s="228"/>
      <c r="Q125" s="228"/>
      <c r="R125" s="137"/>
      <c r="T125" s="138"/>
      <c r="U125" s="135"/>
      <c r="V125" s="135"/>
      <c r="W125" s="139">
        <f>W126+W148+W161</f>
        <v>0</v>
      </c>
      <c r="X125" s="135"/>
      <c r="Y125" s="139">
        <f>Y126+Y148+Y161</f>
        <v>1.8000000000000001E-4</v>
      </c>
      <c r="Z125" s="135"/>
      <c r="AA125" s="140">
        <f>AA126+AA148+AA161</f>
        <v>0</v>
      </c>
      <c r="AR125" s="141" t="s">
        <v>83</v>
      </c>
      <c r="AT125" s="142" t="s">
        <v>75</v>
      </c>
      <c r="AU125" s="142" t="s">
        <v>76</v>
      </c>
      <c r="AY125" s="141" t="s">
        <v>206</v>
      </c>
      <c r="BK125" s="143">
        <f>BK126+BK148+BK161</f>
        <v>0</v>
      </c>
    </row>
    <row r="126" spans="2:65" s="10" customFormat="1" ht="19.899999999999999" customHeight="1" x14ac:dyDescent="0.3">
      <c r="B126" s="134"/>
      <c r="C126" s="135"/>
      <c r="D126" s="144" t="s">
        <v>187</v>
      </c>
      <c r="E126" s="144"/>
      <c r="F126" s="144"/>
      <c r="G126" s="144"/>
      <c r="H126" s="144"/>
      <c r="I126" s="144"/>
      <c r="J126" s="144"/>
      <c r="K126" s="144"/>
      <c r="L126" s="144"/>
      <c r="M126" s="144"/>
      <c r="N126" s="246"/>
      <c r="O126" s="247"/>
      <c r="P126" s="247"/>
      <c r="Q126" s="247"/>
      <c r="R126" s="137"/>
      <c r="T126" s="138"/>
      <c r="U126" s="135"/>
      <c r="V126" s="135"/>
      <c r="W126" s="139">
        <f>SUM(W127:W147)</f>
        <v>0</v>
      </c>
      <c r="X126" s="135"/>
      <c r="Y126" s="139">
        <f>SUM(Y127:Y147)</f>
        <v>1.8000000000000001E-4</v>
      </c>
      <c r="Z126" s="135"/>
      <c r="AA126" s="140">
        <f>SUM(AA127:AA147)</f>
        <v>0</v>
      </c>
      <c r="AR126" s="141" t="s">
        <v>83</v>
      </c>
      <c r="AT126" s="142" t="s">
        <v>75</v>
      </c>
      <c r="AU126" s="142" t="s">
        <v>83</v>
      </c>
      <c r="AY126" s="141" t="s">
        <v>206</v>
      </c>
      <c r="BK126" s="143">
        <f>SUM(BK127:BK147)</f>
        <v>0</v>
      </c>
    </row>
    <row r="127" spans="2:65" s="1" customFormat="1" ht="25.5" customHeight="1" x14ac:dyDescent="0.3">
      <c r="B127" s="145"/>
      <c r="C127" s="146" t="s">
        <v>83</v>
      </c>
      <c r="D127" s="146" t="s">
        <v>207</v>
      </c>
      <c r="E127" s="147" t="s">
        <v>470</v>
      </c>
      <c r="F127" s="233" t="s">
        <v>471</v>
      </c>
      <c r="G127" s="233"/>
      <c r="H127" s="233"/>
      <c r="I127" s="233"/>
      <c r="J127" s="148" t="s">
        <v>372</v>
      </c>
      <c r="K127" s="149">
        <v>1</v>
      </c>
      <c r="L127" s="234"/>
      <c r="M127" s="234"/>
      <c r="N127" s="235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 t="shared" ref="W127:W147" si="0">V127*K127</f>
        <v>0</v>
      </c>
      <c r="X127" s="152">
        <v>1.8000000000000001E-4</v>
      </c>
      <c r="Y127" s="152">
        <f t="shared" ref="Y127:Y147" si="1">X127*K127</f>
        <v>1.8000000000000001E-4</v>
      </c>
      <c r="Z127" s="152">
        <v>0</v>
      </c>
      <c r="AA127" s="153">
        <f t="shared" ref="AA127:AA147" si="2">Z127*K127</f>
        <v>0</v>
      </c>
      <c r="AR127" s="19" t="s">
        <v>96</v>
      </c>
      <c r="AT127" s="19" t="s">
        <v>207</v>
      </c>
      <c r="AU127" s="19" t="s">
        <v>87</v>
      </c>
      <c r="AY127" s="19" t="s">
        <v>206</v>
      </c>
      <c r="BE127" s="154">
        <f t="shared" ref="BE127:BE147" si="3">IF(U127="základná",N127,0)</f>
        <v>0</v>
      </c>
      <c r="BF127" s="154">
        <f t="shared" ref="BF127:BF147" si="4">IF(U127="znížená",N127,0)</f>
        <v>0</v>
      </c>
      <c r="BG127" s="154">
        <f t="shared" ref="BG127:BG147" si="5">IF(U127="zákl. prenesená",N127,0)</f>
        <v>0</v>
      </c>
      <c r="BH127" s="154">
        <f t="shared" ref="BH127:BH147" si="6">IF(U127="zníž. prenesená",N127,0)</f>
        <v>0</v>
      </c>
      <c r="BI127" s="154">
        <f t="shared" ref="BI127:BI147" si="7">IF(U127="nulová",N127,0)</f>
        <v>0</v>
      </c>
      <c r="BJ127" s="19" t="s">
        <v>87</v>
      </c>
      <c r="BK127" s="155">
        <f t="shared" ref="BK127:BK147" si="8">ROUND(L127*K127,3)</f>
        <v>0</v>
      </c>
      <c r="BL127" s="19" t="s">
        <v>96</v>
      </c>
      <c r="BM127" s="19" t="s">
        <v>2418</v>
      </c>
    </row>
    <row r="128" spans="2:65" s="1" customFormat="1" ht="51" customHeight="1" x14ac:dyDescent="0.3">
      <c r="B128" s="145"/>
      <c r="C128" s="156" t="s">
        <v>87</v>
      </c>
      <c r="D128" s="156" t="s">
        <v>214</v>
      </c>
      <c r="E128" s="157" t="s">
        <v>2419</v>
      </c>
      <c r="F128" s="236" t="s">
        <v>2420</v>
      </c>
      <c r="G128" s="236"/>
      <c r="H128" s="236"/>
      <c r="I128" s="236"/>
      <c r="J128" s="158" t="s">
        <v>372</v>
      </c>
      <c r="K128" s="159">
        <v>1</v>
      </c>
      <c r="L128" s="237"/>
      <c r="M128" s="237"/>
      <c r="N128" s="238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218</v>
      </c>
      <c r="AT128" s="19" t="s">
        <v>214</v>
      </c>
      <c r="AU128" s="19" t="s">
        <v>87</v>
      </c>
      <c r="AY128" s="19" t="s">
        <v>206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87</v>
      </c>
      <c r="BK128" s="155">
        <f t="shared" si="8"/>
        <v>0</v>
      </c>
      <c r="BL128" s="19" t="s">
        <v>96</v>
      </c>
      <c r="BM128" s="19" t="s">
        <v>2421</v>
      </c>
    </row>
    <row r="129" spans="2:65" s="1" customFormat="1" ht="25.5" customHeight="1" x14ac:dyDescent="0.3">
      <c r="B129" s="145"/>
      <c r="C129" s="146" t="s">
        <v>91</v>
      </c>
      <c r="D129" s="146" t="s">
        <v>207</v>
      </c>
      <c r="E129" s="147" t="s">
        <v>482</v>
      </c>
      <c r="F129" s="233" t="s">
        <v>494</v>
      </c>
      <c r="G129" s="233"/>
      <c r="H129" s="233"/>
      <c r="I129" s="233"/>
      <c r="J129" s="148" t="s">
        <v>372</v>
      </c>
      <c r="K129" s="149">
        <v>4</v>
      </c>
      <c r="L129" s="234"/>
      <c r="M129" s="234"/>
      <c r="N129" s="235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 t="shared" si="0"/>
        <v>0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96</v>
      </c>
      <c r="AT129" s="19" t="s">
        <v>207</v>
      </c>
      <c r="AU129" s="19" t="s">
        <v>87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96</v>
      </c>
      <c r="BM129" s="19" t="s">
        <v>219</v>
      </c>
    </row>
    <row r="130" spans="2:65" s="1" customFormat="1" ht="38.25" customHeight="1" x14ac:dyDescent="0.3">
      <c r="B130" s="145"/>
      <c r="C130" s="156" t="s">
        <v>96</v>
      </c>
      <c r="D130" s="156" t="s">
        <v>214</v>
      </c>
      <c r="E130" s="157" t="s">
        <v>2422</v>
      </c>
      <c r="F130" s="236" t="s">
        <v>2423</v>
      </c>
      <c r="G130" s="236"/>
      <c r="H130" s="236"/>
      <c r="I130" s="236"/>
      <c r="J130" s="158" t="s">
        <v>372</v>
      </c>
      <c r="K130" s="159">
        <v>2</v>
      </c>
      <c r="L130" s="237"/>
      <c r="M130" s="237"/>
      <c r="N130" s="238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218</v>
      </c>
      <c r="AT130" s="19" t="s">
        <v>214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96</v>
      </c>
      <c r="BM130" s="19" t="s">
        <v>218</v>
      </c>
    </row>
    <row r="131" spans="2:65" s="1" customFormat="1" ht="38.25" customHeight="1" x14ac:dyDescent="0.3">
      <c r="B131" s="145"/>
      <c r="C131" s="156" t="s">
        <v>222</v>
      </c>
      <c r="D131" s="156" t="s">
        <v>214</v>
      </c>
      <c r="E131" s="157" t="s">
        <v>2424</v>
      </c>
      <c r="F131" s="236" t="s">
        <v>2425</v>
      </c>
      <c r="G131" s="236"/>
      <c r="H131" s="236"/>
      <c r="I131" s="236"/>
      <c r="J131" s="158" t="s">
        <v>372</v>
      </c>
      <c r="K131" s="159">
        <v>2</v>
      </c>
      <c r="L131" s="237"/>
      <c r="M131" s="237"/>
      <c r="N131" s="238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218</v>
      </c>
      <c r="AT131" s="19" t="s">
        <v>214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96</v>
      </c>
      <c r="BM131" s="19" t="s">
        <v>225</v>
      </c>
    </row>
    <row r="132" spans="2:65" s="1" customFormat="1" ht="25.5" customHeight="1" x14ac:dyDescent="0.3">
      <c r="B132" s="145"/>
      <c r="C132" s="146" t="s">
        <v>219</v>
      </c>
      <c r="D132" s="146" t="s">
        <v>207</v>
      </c>
      <c r="E132" s="147" t="s">
        <v>499</v>
      </c>
      <c r="F132" s="233" t="s">
        <v>500</v>
      </c>
      <c r="G132" s="233"/>
      <c r="H132" s="233"/>
      <c r="I132" s="233"/>
      <c r="J132" s="148" t="s">
        <v>372</v>
      </c>
      <c r="K132" s="149">
        <v>1</v>
      </c>
      <c r="L132" s="234"/>
      <c r="M132" s="234"/>
      <c r="N132" s="235"/>
      <c r="O132" s="235"/>
      <c r="P132" s="235"/>
      <c r="Q132" s="235"/>
      <c r="R132" s="150"/>
      <c r="T132" s="151" t="s">
        <v>5</v>
      </c>
      <c r="U132" s="41" t="s">
        <v>43</v>
      </c>
      <c r="V132" s="152">
        <v>0</v>
      </c>
      <c r="W132" s="152">
        <f t="shared" si="0"/>
        <v>0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96</v>
      </c>
      <c r="AT132" s="19" t="s">
        <v>207</v>
      </c>
      <c r="AU132" s="19" t="s">
        <v>87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96</v>
      </c>
      <c r="BM132" s="19" t="s">
        <v>228</v>
      </c>
    </row>
    <row r="133" spans="2:65" s="1" customFormat="1" ht="51" customHeight="1" x14ac:dyDescent="0.3">
      <c r="B133" s="145"/>
      <c r="C133" s="156" t="s">
        <v>229</v>
      </c>
      <c r="D133" s="156" t="s">
        <v>214</v>
      </c>
      <c r="E133" s="157" t="s">
        <v>2426</v>
      </c>
      <c r="F133" s="236" t="s">
        <v>2427</v>
      </c>
      <c r="G133" s="236"/>
      <c r="H133" s="236"/>
      <c r="I133" s="236"/>
      <c r="J133" s="158" t="s">
        <v>372</v>
      </c>
      <c r="K133" s="159">
        <v>1</v>
      </c>
      <c r="L133" s="237"/>
      <c r="M133" s="237"/>
      <c r="N133" s="238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0</v>
      </c>
      <c r="Y133" s="152">
        <f t="shared" si="1"/>
        <v>0</v>
      </c>
      <c r="Z133" s="152">
        <v>0</v>
      </c>
      <c r="AA133" s="153">
        <f t="shared" si="2"/>
        <v>0</v>
      </c>
      <c r="AR133" s="19" t="s">
        <v>218</v>
      </c>
      <c r="AT133" s="19" t="s">
        <v>214</v>
      </c>
      <c r="AU133" s="19" t="s">
        <v>87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96</v>
      </c>
      <c r="BM133" s="19" t="s">
        <v>232</v>
      </c>
    </row>
    <row r="134" spans="2:65" s="1" customFormat="1" ht="63.75" customHeight="1" x14ac:dyDescent="0.3">
      <c r="B134" s="145"/>
      <c r="C134" s="156" t="s">
        <v>218</v>
      </c>
      <c r="D134" s="156" t="s">
        <v>214</v>
      </c>
      <c r="E134" s="157" t="s">
        <v>2428</v>
      </c>
      <c r="F134" s="236" t="s">
        <v>2429</v>
      </c>
      <c r="G134" s="236"/>
      <c r="H134" s="236"/>
      <c r="I134" s="236"/>
      <c r="J134" s="158" t="s">
        <v>210</v>
      </c>
      <c r="K134" s="159">
        <v>16.329999999999998</v>
      </c>
      <c r="L134" s="237"/>
      <c r="M134" s="237"/>
      <c r="N134" s="238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 t="shared" si="0"/>
        <v>0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218</v>
      </c>
      <c r="AT134" s="19" t="s">
        <v>214</v>
      </c>
      <c r="AU134" s="19" t="s">
        <v>87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96</v>
      </c>
      <c r="BM134" s="19" t="s">
        <v>235</v>
      </c>
    </row>
    <row r="135" spans="2:65" s="1" customFormat="1" ht="25.5" customHeight="1" x14ac:dyDescent="0.3">
      <c r="B135" s="145"/>
      <c r="C135" s="146" t="s">
        <v>236</v>
      </c>
      <c r="D135" s="146" t="s">
        <v>207</v>
      </c>
      <c r="E135" s="147" t="s">
        <v>2430</v>
      </c>
      <c r="F135" s="233" t="s">
        <v>2431</v>
      </c>
      <c r="G135" s="233"/>
      <c r="H135" s="233"/>
      <c r="I135" s="233"/>
      <c r="J135" s="148" t="s">
        <v>372</v>
      </c>
      <c r="K135" s="149">
        <v>3</v>
      </c>
      <c r="L135" s="234"/>
      <c r="M135" s="234"/>
      <c r="N135" s="235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0</v>
      </c>
      <c r="Y135" s="152">
        <f t="shared" si="1"/>
        <v>0</v>
      </c>
      <c r="Z135" s="152">
        <v>0</v>
      </c>
      <c r="AA135" s="153">
        <f t="shared" si="2"/>
        <v>0</v>
      </c>
      <c r="AR135" s="19" t="s">
        <v>96</v>
      </c>
      <c r="AT135" s="19" t="s">
        <v>207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96</v>
      </c>
      <c r="BM135" s="19" t="s">
        <v>239</v>
      </c>
    </row>
    <row r="136" spans="2:65" s="1" customFormat="1" ht="63.75" customHeight="1" x14ac:dyDescent="0.3">
      <c r="B136" s="145"/>
      <c r="C136" s="156" t="s">
        <v>225</v>
      </c>
      <c r="D136" s="156" t="s">
        <v>214</v>
      </c>
      <c r="E136" s="157" t="s">
        <v>2432</v>
      </c>
      <c r="F136" s="236" t="s">
        <v>2433</v>
      </c>
      <c r="G136" s="236"/>
      <c r="H136" s="236"/>
      <c r="I136" s="236"/>
      <c r="J136" s="158" t="s">
        <v>372</v>
      </c>
      <c r="K136" s="159">
        <v>2</v>
      </c>
      <c r="L136" s="237"/>
      <c r="M136" s="237"/>
      <c r="N136" s="238"/>
      <c r="O136" s="235"/>
      <c r="P136" s="235"/>
      <c r="Q136" s="235"/>
      <c r="R136" s="150"/>
      <c r="T136" s="151" t="s">
        <v>5</v>
      </c>
      <c r="U136" s="41" t="s">
        <v>43</v>
      </c>
      <c r="V136" s="152">
        <v>0</v>
      </c>
      <c r="W136" s="152">
        <f t="shared" si="0"/>
        <v>0</v>
      </c>
      <c r="X136" s="152">
        <v>0</v>
      </c>
      <c r="Y136" s="152">
        <f t="shared" si="1"/>
        <v>0</v>
      </c>
      <c r="Z136" s="152">
        <v>0</v>
      </c>
      <c r="AA136" s="153">
        <f t="shared" si="2"/>
        <v>0</v>
      </c>
      <c r="AR136" s="19" t="s">
        <v>218</v>
      </c>
      <c r="AT136" s="19" t="s">
        <v>214</v>
      </c>
      <c r="AU136" s="19" t="s">
        <v>87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96</v>
      </c>
      <c r="BM136" s="19" t="s">
        <v>10</v>
      </c>
    </row>
    <row r="137" spans="2:65" s="1" customFormat="1" ht="63.75" customHeight="1" x14ac:dyDescent="0.3">
      <c r="B137" s="145"/>
      <c r="C137" s="156" t="s">
        <v>242</v>
      </c>
      <c r="D137" s="156" t="s">
        <v>214</v>
      </c>
      <c r="E137" s="157" t="s">
        <v>2434</v>
      </c>
      <c r="F137" s="236" t="s">
        <v>2435</v>
      </c>
      <c r="G137" s="236"/>
      <c r="H137" s="236"/>
      <c r="I137" s="236"/>
      <c r="J137" s="158" t="s">
        <v>372</v>
      </c>
      <c r="K137" s="159">
        <v>2</v>
      </c>
      <c r="L137" s="237"/>
      <c r="M137" s="237"/>
      <c r="N137" s="238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 t="shared" si="0"/>
        <v>0</v>
      </c>
      <c r="X137" s="152">
        <v>0</v>
      </c>
      <c r="Y137" s="152">
        <f t="shared" si="1"/>
        <v>0</v>
      </c>
      <c r="Z137" s="152">
        <v>0</v>
      </c>
      <c r="AA137" s="153">
        <f t="shared" si="2"/>
        <v>0</v>
      </c>
      <c r="AR137" s="19" t="s">
        <v>218</v>
      </c>
      <c r="AT137" s="19" t="s">
        <v>214</v>
      </c>
      <c r="AU137" s="19" t="s">
        <v>87</v>
      </c>
      <c r="AY137" s="19" t="s">
        <v>206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87</v>
      </c>
      <c r="BK137" s="155">
        <f t="shared" si="8"/>
        <v>0</v>
      </c>
      <c r="BL137" s="19" t="s">
        <v>96</v>
      </c>
      <c r="BM137" s="19" t="s">
        <v>245</v>
      </c>
    </row>
    <row r="138" spans="2:65" s="1" customFormat="1" ht="25.5" customHeight="1" x14ac:dyDescent="0.3">
      <c r="B138" s="145"/>
      <c r="C138" s="146" t="s">
        <v>228</v>
      </c>
      <c r="D138" s="146" t="s">
        <v>207</v>
      </c>
      <c r="E138" s="147" t="s">
        <v>2436</v>
      </c>
      <c r="F138" s="233" t="s">
        <v>2437</v>
      </c>
      <c r="G138" s="233"/>
      <c r="H138" s="233"/>
      <c r="I138" s="233"/>
      <c r="J138" s="148" t="s">
        <v>372</v>
      </c>
      <c r="K138" s="149">
        <v>2</v>
      </c>
      <c r="L138" s="234"/>
      <c r="M138" s="234"/>
      <c r="N138" s="235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 t="shared" si="0"/>
        <v>0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96</v>
      </c>
      <c r="AT138" s="19" t="s">
        <v>207</v>
      </c>
      <c r="AU138" s="19" t="s">
        <v>87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96</v>
      </c>
      <c r="BM138" s="19" t="s">
        <v>248</v>
      </c>
    </row>
    <row r="139" spans="2:65" s="1" customFormat="1" ht="76.5" customHeight="1" x14ac:dyDescent="0.3">
      <c r="B139" s="145"/>
      <c r="C139" s="156" t="s">
        <v>249</v>
      </c>
      <c r="D139" s="156" t="s">
        <v>214</v>
      </c>
      <c r="E139" s="157" t="s">
        <v>2438</v>
      </c>
      <c r="F139" s="236" t="s">
        <v>2439</v>
      </c>
      <c r="G139" s="236"/>
      <c r="H139" s="236"/>
      <c r="I139" s="236"/>
      <c r="J139" s="158" t="s">
        <v>372</v>
      </c>
      <c r="K139" s="159">
        <v>1</v>
      </c>
      <c r="L139" s="237"/>
      <c r="M139" s="237"/>
      <c r="N139" s="238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218</v>
      </c>
      <c r="AT139" s="19" t="s">
        <v>214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96</v>
      </c>
      <c r="BM139" s="19" t="s">
        <v>252</v>
      </c>
    </row>
    <row r="140" spans="2:65" s="1" customFormat="1" ht="63.75" customHeight="1" x14ac:dyDescent="0.3">
      <c r="B140" s="145"/>
      <c r="C140" s="156" t="s">
        <v>232</v>
      </c>
      <c r="D140" s="156" t="s">
        <v>214</v>
      </c>
      <c r="E140" s="157" t="s">
        <v>2440</v>
      </c>
      <c r="F140" s="236" t="s">
        <v>2441</v>
      </c>
      <c r="G140" s="236"/>
      <c r="H140" s="236"/>
      <c r="I140" s="236"/>
      <c r="J140" s="158" t="s">
        <v>372</v>
      </c>
      <c r="K140" s="159">
        <v>1</v>
      </c>
      <c r="L140" s="237"/>
      <c r="M140" s="237"/>
      <c r="N140" s="238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218</v>
      </c>
      <c r="AT140" s="19" t="s">
        <v>214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96</v>
      </c>
      <c r="BM140" s="19" t="s">
        <v>255</v>
      </c>
    </row>
    <row r="141" spans="2:65" s="1" customFormat="1" ht="25.5" customHeight="1" x14ac:dyDescent="0.3">
      <c r="B141" s="145"/>
      <c r="C141" s="146" t="s">
        <v>256</v>
      </c>
      <c r="D141" s="146" t="s">
        <v>207</v>
      </c>
      <c r="E141" s="147" t="s">
        <v>511</v>
      </c>
      <c r="F141" s="233" t="s">
        <v>512</v>
      </c>
      <c r="G141" s="233"/>
      <c r="H141" s="233"/>
      <c r="I141" s="233"/>
      <c r="J141" s="148" t="s">
        <v>372</v>
      </c>
      <c r="K141" s="149">
        <v>4</v>
      </c>
      <c r="L141" s="234"/>
      <c r="M141" s="234"/>
      <c r="N141" s="235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si="0"/>
        <v>0</v>
      </c>
      <c r="X141" s="152">
        <v>0</v>
      </c>
      <c r="Y141" s="152">
        <f t="shared" si="1"/>
        <v>0</v>
      </c>
      <c r="Z141" s="152">
        <v>0</v>
      </c>
      <c r="AA141" s="153">
        <f t="shared" si="2"/>
        <v>0</v>
      </c>
      <c r="AR141" s="19" t="s">
        <v>96</v>
      </c>
      <c r="AT141" s="19" t="s">
        <v>207</v>
      </c>
      <c r="AU141" s="19" t="s">
        <v>87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96</v>
      </c>
      <c r="BM141" s="19" t="s">
        <v>259</v>
      </c>
    </row>
    <row r="142" spans="2:65" s="1" customFormat="1" ht="89.25" customHeight="1" x14ac:dyDescent="0.3">
      <c r="B142" s="145"/>
      <c r="C142" s="156" t="s">
        <v>235</v>
      </c>
      <c r="D142" s="156" t="s">
        <v>214</v>
      </c>
      <c r="E142" s="157" t="s">
        <v>2442</v>
      </c>
      <c r="F142" s="236" t="s">
        <v>2443</v>
      </c>
      <c r="G142" s="236"/>
      <c r="H142" s="236"/>
      <c r="I142" s="236"/>
      <c r="J142" s="158" t="s">
        <v>372</v>
      </c>
      <c r="K142" s="159">
        <v>4</v>
      </c>
      <c r="L142" s="237"/>
      <c r="M142" s="237"/>
      <c r="N142" s="238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 t="shared" si="0"/>
        <v>0</v>
      </c>
      <c r="X142" s="152">
        <v>0</v>
      </c>
      <c r="Y142" s="152">
        <f t="shared" si="1"/>
        <v>0</v>
      </c>
      <c r="Z142" s="152">
        <v>0</v>
      </c>
      <c r="AA142" s="153">
        <f t="shared" si="2"/>
        <v>0</v>
      </c>
      <c r="AR142" s="19" t="s">
        <v>218</v>
      </c>
      <c r="AT142" s="19" t="s">
        <v>214</v>
      </c>
      <c r="AU142" s="19" t="s">
        <v>87</v>
      </c>
      <c r="AY142" s="19" t="s">
        <v>206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87</v>
      </c>
      <c r="BK142" s="155">
        <f t="shared" si="8"/>
        <v>0</v>
      </c>
      <c r="BL142" s="19" t="s">
        <v>96</v>
      </c>
      <c r="BM142" s="19" t="s">
        <v>262</v>
      </c>
    </row>
    <row r="143" spans="2:65" s="1" customFormat="1" ht="25.5" customHeight="1" x14ac:dyDescent="0.3">
      <c r="B143" s="145"/>
      <c r="C143" s="146" t="s">
        <v>263</v>
      </c>
      <c r="D143" s="146" t="s">
        <v>207</v>
      </c>
      <c r="E143" s="147" t="s">
        <v>2444</v>
      </c>
      <c r="F143" s="233" t="s">
        <v>2445</v>
      </c>
      <c r="G143" s="233"/>
      <c r="H143" s="233"/>
      <c r="I143" s="233"/>
      <c r="J143" s="148" t="s">
        <v>372</v>
      </c>
      <c r="K143" s="149">
        <v>1</v>
      </c>
      <c r="L143" s="234"/>
      <c r="M143" s="234"/>
      <c r="N143" s="235"/>
      <c r="O143" s="235"/>
      <c r="P143" s="235"/>
      <c r="Q143" s="235"/>
      <c r="R143" s="150"/>
      <c r="T143" s="151" t="s">
        <v>5</v>
      </c>
      <c r="U143" s="41" t="s">
        <v>43</v>
      </c>
      <c r="V143" s="152">
        <v>0</v>
      </c>
      <c r="W143" s="152">
        <f t="shared" si="0"/>
        <v>0</v>
      </c>
      <c r="X143" s="152">
        <v>0</v>
      </c>
      <c r="Y143" s="152">
        <f t="shared" si="1"/>
        <v>0</v>
      </c>
      <c r="Z143" s="152">
        <v>0</v>
      </c>
      <c r="AA143" s="153">
        <f t="shared" si="2"/>
        <v>0</v>
      </c>
      <c r="AR143" s="19" t="s">
        <v>96</v>
      </c>
      <c r="AT143" s="19" t="s">
        <v>207</v>
      </c>
      <c r="AU143" s="19" t="s">
        <v>87</v>
      </c>
      <c r="AY143" s="19" t="s">
        <v>206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87</v>
      </c>
      <c r="BK143" s="155">
        <f t="shared" si="8"/>
        <v>0</v>
      </c>
      <c r="BL143" s="19" t="s">
        <v>96</v>
      </c>
      <c r="BM143" s="19" t="s">
        <v>266</v>
      </c>
    </row>
    <row r="144" spans="2:65" s="1" customFormat="1" ht="51" customHeight="1" x14ac:dyDescent="0.3">
      <c r="B144" s="145"/>
      <c r="C144" s="156" t="s">
        <v>239</v>
      </c>
      <c r="D144" s="156" t="s">
        <v>214</v>
      </c>
      <c r="E144" s="157" t="s">
        <v>2446</v>
      </c>
      <c r="F144" s="236" t="s">
        <v>2447</v>
      </c>
      <c r="G144" s="236"/>
      <c r="H144" s="236"/>
      <c r="I144" s="236"/>
      <c r="J144" s="158" t="s">
        <v>372</v>
      </c>
      <c r="K144" s="159">
        <v>1</v>
      </c>
      <c r="L144" s="237"/>
      <c r="M144" s="237"/>
      <c r="N144" s="238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 t="shared" si="0"/>
        <v>0</v>
      </c>
      <c r="X144" s="152">
        <v>0</v>
      </c>
      <c r="Y144" s="152">
        <f t="shared" si="1"/>
        <v>0</v>
      </c>
      <c r="Z144" s="152">
        <v>0</v>
      </c>
      <c r="AA144" s="153">
        <f t="shared" si="2"/>
        <v>0</v>
      </c>
      <c r="AR144" s="19" t="s">
        <v>218</v>
      </c>
      <c r="AT144" s="19" t="s">
        <v>214</v>
      </c>
      <c r="AU144" s="19" t="s">
        <v>87</v>
      </c>
      <c r="AY144" s="19" t="s">
        <v>206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87</v>
      </c>
      <c r="BK144" s="155">
        <f t="shared" si="8"/>
        <v>0</v>
      </c>
      <c r="BL144" s="19" t="s">
        <v>96</v>
      </c>
      <c r="BM144" s="19" t="s">
        <v>269</v>
      </c>
    </row>
    <row r="145" spans="2:65" s="1" customFormat="1" ht="25.5" customHeight="1" x14ac:dyDescent="0.3">
      <c r="B145" s="145"/>
      <c r="C145" s="146" t="s">
        <v>270</v>
      </c>
      <c r="D145" s="146" t="s">
        <v>207</v>
      </c>
      <c r="E145" s="147" t="s">
        <v>2448</v>
      </c>
      <c r="F145" s="233" t="s">
        <v>2449</v>
      </c>
      <c r="G145" s="233"/>
      <c r="H145" s="233"/>
      <c r="I145" s="233"/>
      <c r="J145" s="148" t="s">
        <v>217</v>
      </c>
      <c r="K145" s="149">
        <v>17.399999999999999</v>
      </c>
      <c r="L145" s="234"/>
      <c r="M145" s="234"/>
      <c r="N145" s="235"/>
      <c r="O145" s="235"/>
      <c r="P145" s="235"/>
      <c r="Q145" s="235"/>
      <c r="R145" s="150"/>
      <c r="T145" s="151" t="s">
        <v>5</v>
      </c>
      <c r="U145" s="41" t="s">
        <v>43</v>
      </c>
      <c r="V145" s="152">
        <v>0</v>
      </c>
      <c r="W145" s="152">
        <f t="shared" si="0"/>
        <v>0</v>
      </c>
      <c r="X145" s="152">
        <v>0</v>
      </c>
      <c r="Y145" s="152">
        <f t="shared" si="1"/>
        <v>0</v>
      </c>
      <c r="Z145" s="152">
        <v>0</v>
      </c>
      <c r="AA145" s="153">
        <f t="shared" si="2"/>
        <v>0</v>
      </c>
      <c r="AR145" s="19" t="s">
        <v>96</v>
      </c>
      <c r="AT145" s="19" t="s">
        <v>207</v>
      </c>
      <c r="AU145" s="19" t="s">
        <v>87</v>
      </c>
      <c r="AY145" s="19" t="s">
        <v>206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9" t="s">
        <v>87</v>
      </c>
      <c r="BK145" s="155">
        <f t="shared" si="8"/>
        <v>0</v>
      </c>
      <c r="BL145" s="19" t="s">
        <v>96</v>
      </c>
      <c r="BM145" s="19" t="s">
        <v>273</v>
      </c>
    </row>
    <row r="146" spans="2:65" s="1" customFormat="1" ht="16.5" customHeight="1" x14ac:dyDescent="0.3">
      <c r="B146" s="145"/>
      <c r="C146" s="156" t="s">
        <v>10</v>
      </c>
      <c r="D146" s="156" t="s">
        <v>214</v>
      </c>
      <c r="E146" s="157" t="s">
        <v>2450</v>
      </c>
      <c r="F146" s="236" t="s">
        <v>2451</v>
      </c>
      <c r="G146" s="236"/>
      <c r="H146" s="236"/>
      <c r="I146" s="236"/>
      <c r="J146" s="158" t="s">
        <v>217</v>
      </c>
      <c r="K146" s="159">
        <v>17.399999999999999</v>
      </c>
      <c r="L146" s="237"/>
      <c r="M146" s="237"/>
      <c r="N146" s="238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si="0"/>
        <v>0</v>
      </c>
      <c r="X146" s="152">
        <v>0</v>
      </c>
      <c r="Y146" s="152">
        <f t="shared" si="1"/>
        <v>0</v>
      </c>
      <c r="Z146" s="152">
        <v>0</v>
      </c>
      <c r="AA146" s="153">
        <f t="shared" si="2"/>
        <v>0</v>
      </c>
      <c r="AR146" s="19" t="s">
        <v>218</v>
      </c>
      <c r="AT146" s="19" t="s">
        <v>214</v>
      </c>
      <c r="AU146" s="19" t="s">
        <v>87</v>
      </c>
      <c r="AY146" s="19" t="s">
        <v>206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9" t="s">
        <v>87</v>
      </c>
      <c r="BK146" s="155">
        <f t="shared" si="8"/>
        <v>0</v>
      </c>
      <c r="BL146" s="19" t="s">
        <v>96</v>
      </c>
      <c r="BM146" s="19" t="s">
        <v>2452</v>
      </c>
    </row>
    <row r="147" spans="2:65" s="1" customFormat="1" ht="25.5" customHeight="1" x14ac:dyDescent="0.3">
      <c r="B147" s="145"/>
      <c r="C147" s="156" t="s">
        <v>277</v>
      </c>
      <c r="D147" s="156" t="s">
        <v>214</v>
      </c>
      <c r="E147" s="157" t="s">
        <v>2453</v>
      </c>
      <c r="F147" s="236" t="s">
        <v>2454</v>
      </c>
      <c r="G147" s="236"/>
      <c r="H147" s="236"/>
      <c r="I147" s="236"/>
      <c r="J147" s="158" t="s">
        <v>599</v>
      </c>
      <c r="K147" s="159">
        <v>12</v>
      </c>
      <c r="L147" s="237"/>
      <c r="M147" s="237"/>
      <c r="N147" s="238"/>
      <c r="O147" s="235"/>
      <c r="P147" s="235"/>
      <c r="Q147" s="235"/>
      <c r="R147" s="150"/>
      <c r="T147" s="151" t="s">
        <v>5</v>
      </c>
      <c r="U147" s="41" t="s">
        <v>43</v>
      </c>
      <c r="V147" s="152">
        <v>0</v>
      </c>
      <c r="W147" s="152">
        <f t="shared" si="0"/>
        <v>0</v>
      </c>
      <c r="X147" s="152">
        <v>0</v>
      </c>
      <c r="Y147" s="152">
        <f t="shared" si="1"/>
        <v>0</v>
      </c>
      <c r="Z147" s="152">
        <v>0</v>
      </c>
      <c r="AA147" s="153">
        <f t="shared" si="2"/>
        <v>0</v>
      </c>
      <c r="AR147" s="19" t="s">
        <v>218</v>
      </c>
      <c r="AT147" s="19" t="s">
        <v>214</v>
      </c>
      <c r="AU147" s="19" t="s">
        <v>87</v>
      </c>
      <c r="AY147" s="19" t="s">
        <v>206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9" t="s">
        <v>87</v>
      </c>
      <c r="BK147" s="155">
        <f t="shared" si="8"/>
        <v>0</v>
      </c>
      <c r="BL147" s="19" t="s">
        <v>96</v>
      </c>
      <c r="BM147" s="19" t="s">
        <v>280</v>
      </c>
    </row>
    <row r="148" spans="2:65" s="10" customFormat="1" ht="29.85" customHeight="1" x14ac:dyDescent="0.3">
      <c r="B148" s="134"/>
      <c r="C148" s="135"/>
      <c r="D148" s="144" t="s">
        <v>463</v>
      </c>
      <c r="E148" s="144"/>
      <c r="F148" s="144"/>
      <c r="G148" s="144"/>
      <c r="H148" s="144"/>
      <c r="I148" s="144"/>
      <c r="J148" s="144"/>
      <c r="K148" s="144"/>
      <c r="L148" s="144"/>
      <c r="M148" s="144"/>
      <c r="N148" s="240"/>
      <c r="O148" s="239"/>
      <c r="P148" s="239"/>
      <c r="Q148" s="239"/>
      <c r="R148" s="137"/>
      <c r="T148" s="138"/>
      <c r="U148" s="135"/>
      <c r="V148" s="135"/>
      <c r="W148" s="139">
        <f>SUM(W149:W160)</f>
        <v>0</v>
      </c>
      <c r="X148" s="135"/>
      <c r="Y148" s="139">
        <f>SUM(Y149:Y160)</f>
        <v>0</v>
      </c>
      <c r="Z148" s="135"/>
      <c r="AA148" s="140">
        <f>SUM(AA149:AA160)</f>
        <v>0</v>
      </c>
      <c r="AR148" s="141" t="s">
        <v>83</v>
      </c>
      <c r="AT148" s="142" t="s">
        <v>75</v>
      </c>
      <c r="AU148" s="142" t="s">
        <v>83</v>
      </c>
      <c r="AY148" s="141" t="s">
        <v>206</v>
      </c>
      <c r="BK148" s="143">
        <f>SUM(BK149:BK160)</f>
        <v>0</v>
      </c>
    </row>
    <row r="149" spans="2:65" s="1" customFormat="1" ht="25.5" customHeight="1" x14ac:dyDescent="0.3">
      <c r="B149" s="145"/>
      <c r="C149" s="146" t="s">
        <v>245</v>
      </c>
      <c r="D149" s="146" t="s">
        <v>207</v>
      </c>
      <c r="E149" s="147" t="s">
        <v>543</v>
      </c>
      <c r="F149" s="233" t="s">
        <v>2455</v>
      </c>
      <c r="G149" s="233"/>
      <c r="H149" s="233"/>
      <c r="I149" s="233"/>
      <c r="J149" s="148" t="s">
        <v>210</v>
      </c>
      <c r="K149" s="149">
        <v>15.975</v>
      </c>
      <c r="L149" s="234"/>
      <c r="M149" s="234"/>
      <c r="N149" s="235"/>
      <c r="O149" s="235"/>
      <c r="P149" s="235"/>
      <c r="Q149" s="235"/>
      <c r="R149" s="150"/>
      <c r="T149" s="151" t="s">
        <v>5</v>
      </c>
      <c r="U149" s="41" t="s">
        <v>43</v>
      </c>
      <c r="V149" s="152">
        <v>0</v>
      </c>
      <c r="W149" s="152">
        <f t="shared" ref="W149:W160" si="9">V149*K149</f>
        <v>0</v>
      </c>
      <c r="X149" s="152">
        <v>0</v>
      </c>
      <c r="Y149" s="152">
        <f t="shared" ref="Y149:Y160" si="10">X149*K149</f>
        <v>0</v>
      </c>
      <c r="Z149" s="152">
        <v>0</v>
      </c>
      <c r="AA149" s="153">
        <f t="shared" ref="AA149:AA160" si="11">Z149*K149</f>
        <v>0</v>
      </c>
      <c r="AR149" s="19" t="s">
        <v>96</v>
      </c>
      <c r="AT149" s="19" t="s">
        <v>207</v>
      </c>
      <c r="AU149" s="19" t="s">
        <v>87</v>
      </c>
      <c r="AY149" s="19" t="s">
        <v>206</v>
      </c>
      <c r="BE149" s="154">
        <f t="shared" ref="BE149:BE160" si="12">IF(U149="základná",N149,0)</f>
        <v>0</v>
      </c>
      <c r="BF149" s="154">
        <f t="shared" ref="BF149:BF160" si="13">IF(U149="znížená",N149,0)</f>
        <v>0</v>
      </c>
      <c r="BG149" s="154">
        <f t="shared" ref="BG149:BG160" si="14">IF(U149="zákl. prenesená",N149,0)</f>
        <v>0</v>
      </c>
      <c r="BH149" s="154">
        <f t="shared" ref="BH149:BH160" si="15">IF(U149="zníž. prenesená",N149,0)</f>
        <v>0</v>
      </c>
      <c r="BI149" s="154">
        <f t="shared" ref="BI149:BI160" si="16">IF(U149="nulová",N149,0)</f>
        <v>0</v>
      </c>
      <c r="BJ149" s="19" t="s">
        <v>87</v>
      </c>
      <c r="BK149" s="155">
        <f t="shared" ref="BK149:BK160" si="17">ROUND(L149*K149,3)</f>
        <v>0</v>
      </c>
      <c r="BL149" s="19" t="s">
        <v>96</v>
      </c>
      <c r="BM149" s="19" t="s">
        <v>2456</v>
      </c>
    </row>
    <row r="150" spans="2:65" s="1" customFormat="1" ht="25.5" customHeight="1" x14ac:dyDescent="0.3">
      <c r="B150" s="145"/>
      <c r="C150" s="146" t="s">
        <v>284</v>
      </c>
      <c r="D150" s="146" t="s">
        <v>207</v>
      </c>
      <c r="E150" s="147" t="s">
        <v>2457</v>
      </c>
      <c r="F150" s="233" t="s">
        <v>2458</v>
      </c>
      <c r="G150" s="233"/>
      <c r="H150" s="233"/>
      <c r="I150" s="233"/>
      <c r="J150" s="148" t="s">
        <v>210</v>
      </c>
      <c r="K150" s="149">
        <v>37.232999999999997</v>
      </c>
      <c r="L150" s="234"/>
      <c r="M150" s="234"/>
      <c r="N150" s="235"/>
      <c r="O150" s="235"/>
      <c r="P150" s="235"/>
      <c r="Q150" s="235"/>
      <c r="R150" s="150"/>
      <c r="T150" s="151" t="s">
        <v>5</v>
      </c>
      <c r="U150" s="41" t="s">
        <v>43</v>
      </c>
      <c r="V150" s="152">
        <v>0</v>
      </c>
      <c r="W150" s="152">
        <f t="shared" si="9"/>
        <v>0</v>
      </c>
      <c r="X150" s="152">
        <v>0</v>
      </c>
      <c r="Y150" s="152">
        <f t="shared" si="10"/>
        <v>0</v>
      </c>
      <c r="Z150" s="152">
        <v>0</v>
      </c>
      <c r="AA150" s="153">
        <f t="shared" si="11"/>
        <v>0</v>
      </c>
      <c r="AR150" s="19" t="s">
        <v>96</v>
      </c>
      <c r="AT150" s="19" t="s">
        <v>207</v>
      </c>
      <c r="AU150" s="19" t="s">
        <v>87</v>
      </c>
      <c r="AY150" s="19" t="s">
        <v>206</v>
      </c>
      <c r="BE150" s="154">
        <f t="shared" si="12"/>
        <v>0</v>
      </c>
      <c r="BF150" s="154">
        <f t="shared" si="13"/>
        <v>0</v>
      </c>
      <c r="BG150" s="154">
        <f t="shared" si="14"/>
        <v>0</v>
      </c>
      <c r="BH150" s="154">
        <f t="shared" si="15"/>
        <v>0</v>
      </c>
      <c r="BI150" s="154">
        <f t="shared" si="16"/>
        <v>0</v>
      </c>
      <c r="BJ150" s="19" t="s">
        <v>87</v>
      </c>
      <c r="BK150" s="155">
        <f t="shared" si="17"/>
        <v>0</v>
      </c>
      <c r="BL150" s="19" t="s">
        <v>96</v>
      </c>
      <c r="BM150" s="19" t="s">
        <v>2459</v>
      </c>
    </row>
    <row r="151" spans="2:65" s="1" customFormat="1" ht="25.5" customHeight="1" x14ac:dyDescent="0.3">
      <c r="B151" s="145"/>
      <c r="C151" s="146" t="s">
        <v>248</v>
      </c>
      <c r="D151" s="146" t="s">
        <v>207</v>
      </c>
      <c r="E151" s="147" t="s">
        <v>2460</v>
      </c>
      <c r="F151" s="233" t="s">
        <v>2461</v>
      </c>
      <c r="G151" s="233"/>
      <c r="H151" s="233"/>
      <c r="I151" s="233"/>
      <c r="J151" s="148" t="s">
        <v>210</v>
      </c>
      <c r="K151" s="149">
        <v>35.152000000000001</v>
      </c>
      <c r="L151" s="234"/>
      <c r="M151" s="234"/>
      <c r="N151" s="235"/>
      <c r="O151" s="235"/>
      <c r="P151" s="235"/>
      <c r="Q151" s="235"/>
      <c r="R151" s="150"/>
      <c r="T151" s="151" t="s">
        <v>5</v>
      </c>
      <c r="U151" s="41" t="s">
        <v>43</v>
      </c>
      <c r="V151" s="152">
        <v>0</v>
      </c>
      <c r="W151" s="152">
        <f t="shared" si="9"/>
        <v>0</v>
      </c>
      <c r="X151" s="152">
        <v>0</v>
      </c>
      <c r="Y151" s="152">
        <f t="shared" si="10"/>
        <v>0</v>
      </c>
      <c r="Z151" s="152">
        <v>0</v>
      </c>
      <c r="AA151" s="153">
        <f t="shared" si="11"/>
        <v>0</v>
      </c>
      <c r="AR151" s="19" t="s">
        <v>96</v>
      </c>
      <c r="AT151" s="19" t="s">
        <v>207</v>
      </c>
      <c r="AU151" s="19" t="s">
        <v>87</v>
      </c>
      <c r="AY151" s="19" t="s">
        <v>206</v>
      </c>
      <c r="BE151" s="154">
        <f t="shared" si="12"/>
        <v>0</v>
      </c>
      <c r="BF151" s="154">
        <f t="shared" si="13"/>
        <v>0</v>
      </c>
      <c r="BG151" s="154">
        <f t="shared" si="14"/>
        <v>0</v>
      </c>
      <c r="BH151" s="154">
        <f t="shared" si="15"/>
        <v>0</v>
      </c>
      <c r="BI151" s="154">
        <f t="shared" si="16"/>
        <v>0</v>
      </c>
      <c r="BJ151" s="19" t="s">
        <v>87</v>
      </c>
      <c r="BK151" s="155">
        <f t="shared" si="17"/>
        <v>0</v>
      </c>
      <c r="BL151" s="19" t="s">
        <v>96</v>
      </c>
      <c r="BM151" s="19" t="s">
        <v>2462</v>
      </c>
    </row>
    <row r="152" spans="2:65" s="1" customFormat="1" ht="25.5" customHeight="1" x14ac:dyDescent="0.3">
      <c r="B152" s="145"/>
      <c r="C152" s="146" t="s">
        <v>291</v>
      </c>
      <c r="D152" s="146" t="s">
        <v>207</v>
      </c>
      <c r="E152" s="147" t="s">
        <v>2463</v>
      </c>
      <c r="F152" s="233" t="s">
        <v>2464</v>
      </c>
      <c r="G152" s="233"/>
      <c r="H152" s="233"/>
      <c r="I152" s="233"/>
      <c r="J152" s="148" t="s">
        <v>210</v>
      </c>
      <c r="K152" s="149">
        <v>4.125</v>
      </c>
      <c r="L152" s="234"/>
      <c r="M152" s="234"/>
      <c r="N152" s="235"/>
      <c r="O152" s="235"/>
      <c r="P152" s="235"/>
      <c r="Q152" s="235"/>
      <c r="R152" s="150"/>
      <c r="T152" s="151" t="s">
        <v>5</v>
      </c>
      <c r="U152" s="41" t="s">
        <v>43</v>
      </c>
      <c r="V152" s="152">
        <v>0</v>
      </c>
      <c r="W152" s="152">
        <f t="shared" si="9"/>
        <v>0</v>
      </c>
      <c r="X152" s="152">
        <v>0</v>
      </c>
      <c r="Y152" s="152">
        <f t="shared" si="10"/>
        <v>0</v>
      </c>
      <c r="Z152" s="152">
        <v>0</v>
      </c>
      <c r="AA152" s="153">
        <f t="shared" si="11"/>
        <v>0</v>
      </c>
      <c r="AR152" s="19" t="s">
        <v>96</v>
      </c>
      <c r="AT152" s="19" t="s">
        <v>207</v>
      </c>
      <c r="AU152" s="19" t="s">
        <v>87</v>
      </c>
      <c r="AY152" s="19" t="s">
        <v>206</v>
      </c>
      <c r="BE152" s="154">
        <f t="shared" si="12"/>
        <v>0</v>
      </c>
      <c r="BF152" s="154">
        <f t="shared" si="13"/>
        <v>0</v>
      </c>
      <c r="BG152" s="154">
        <f t="shared" si="14"/>
        <v>0</v>
      </c>
      <c r="BH152" s="154">
        <f t="shared" si="15"/>
        <v>0</v>
      </c>
      <c r="BI152" s="154">
        <f t="shared" si="16"/>
        <v>0</v>
      </c>
      <c r="BJ152" s="19" t="s">
        <v>87</v>
      </c>
      <c r="BK152" s="155">
        <f t="shared" si="17"/>
        <v>0</v>
      </c>
      <c r="BL152" s="19" t="s">
        <v>96</v>
      </c>
      <c r="BM152" s="19" t="s">
        <v>287</v>
      </c>
    </row>
    <row r="153" spans="2:65" s="1" customFormat="1" ht="25.5" customHeight="1" x14ac:dyDescent="0.3">
      <c r="B153" s="145"/>
      <c r="C153" s="146" t="s">
        <v>252</v>
      </c>
      <c r="D153" s="146" t="s">
        <v>207</v>
      </c>
      <c r="E153" s="147" t="s">
        <v>557</v>
      </c>
      <c r="F153" s="233" t="s">
        <v>558</v>
      </c>
      <c r="G153" s="233"/>
      <c r="H153" s="233"/>
      <c r="I153" s="233"/>
      <c r="J153" s="148" t="s">
        <v>210</v>
      </c>
      <c r="K153" s="149">
        <v>16.329999999999998</v>
      </c>
      <c r="L153" s="234"/>
      <c r="M153" s="234"/>
      <c r="N153" s="235"/>
      <c r="O153" s="235"/>
      <c r="P153" s="235"/>
      <c r="Q153" s="235"/>
      <c r="R153" s="150"/>
      <c r="T153" s="151" t="s">
        <v>5</v>
      </c>
      <c r="U153" s="41" t="s">
        <v>43</v>
      </c>
      <c r="V153" s="152">
        <v>0</v>
      </c>
      <c r="W153" s="152">
        <f t="shared" si="9"/>
        <v>0</v>
      </c>
      <c r="X153" s="152">
        <v>0</v>
      </c>
      <c r="Y153" s="152">
        <f t="shared" si="10"/>
        <v>0</v>
      </c>
      <c r="Z153" s="152">
        <v>0</v>
      </c>
      <c r="AA153" s="153">
        <f t="shared" si="11"/>
        <v>0</v>
      </c>
      <c r="AR153" s="19" t="s">
        <v>96</v>
      </c>
      <c r="AT153" s="19" t="s">
        <v>207</v>
      </c>
      <c r="AU153" s="19" t="s">
        <v>87</v>
      </c>
      <c r="AY153" s="19" t="s">
        <v>206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9" t="s">
        <v>87</v>
      </c>
      <c r="BK153" s="155">
        <f t="shared" si="17"/>
        <v>0</v>
      </c>
      <c r="BL153" s="19" t="s">
        <v>96</v>
      </c>
      <c r="BM153" s="19" t="s">
        <v>290</v>
      </c>
    </row>
    <row r="154" spans="2:65" s="1" customFormat="1" ht="38.25" customHeight="1" x14ac:dyDescent="0.3">
      <c r="B154" s="145"/>
      <c r="C154" s="146" t="s">
        <v>298</v>
      </c>
      <c r="D154" s="146" t="s">
        <v>207</v>
      </c>
      <c r="E154" s="147" t="s">
        <v>327</v>
      </c>
      <c r="F154" s="233" t="s">
        <v>328</v>
      </c>
      <c r="G154" s="233"/>
      <c r="H154" s="233"/>
      <c r="I154" s="233"/>
      <c r="J154" s="148" t="s">
        <v>329</v>
      </c>
      <c r="K154" s="149">
        <v>5.7969999999999997</v>
      </c>
      <c r="L154" s="234"/>
      <c r="M154" s="234"/>
      <c r="N154" s="235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9"/>
        <v>0</v>
      </c>
      <c r="X154" s="152">
        <v>0</v>
      </c>
      <c r="Y154" s="152">
        <f t="shared" si="10"/>
        <v>0</v>
      </c>
      <c r="Z154" s="152">
        <v>0</v>
      </c>
      <c r="AA154" s="153">
        <f t="shared" si="11"/>
        <v>0</v>
      </c>
      <c r="AR154" s="19" t="s">
        <v>96</v>
      </c>
      <c r="AT154" s="19" t="s">
        <v>207</v>
      </c>
      <c r="AU154" s="19" t="s">
        <v>87</v>
      </c>
      <c r="AY154" s="19" t="s">
        <v>206</v>
      </c>
      <c r="BE154" s="154">
        <f t="shared" si="12"/>
        <v>0</v>
      </c>
      <c r="BF154" s="154">
        <f t="shared" si="13"/>
        <v>0</v>
      </c>
      <c r="BG154" s="154">
        <f t="shared" si="14"/>
        <v>0</v>
      </c>
      <c r="BH154" s="154">
        <f t="shared" si="15"/>
        <v>0</v>
      </c>
      <c r="BI154" s="154">
        <f t="shared" si="16"/>
        <v>0</v>
      </c>
      <c r="BJ154" s="19" t="s">
        <v>87</v>
      </c>
      <c r="BK154" s="155">
        <f t="shared" si="17"/>
        <v>0</v>
      </c>
      <c r="BL154" s="19" t="s">
        <v>96</v>
      </c>
      <c r="BM154" s="19" t="s">
        <v>301</v>
      </c>
    </row>
    <row r="155" spans="2:65" s="1" customFormat="1" ht="25.5" customHeight="1" x14ac:dyDescent="0.3">
      <c r="B155" s="145"/>
      <c r="C155" s="146" t="s">
        <v>255</v>
      </c>
      <c r="D155" s="146" t="s">
        <v>207</v>
      </c>
      <c r="E155" s="147" t="s">
        <v>335</v>
      </c>
      <c r="F155" s="233" t="s">
        <v>336</v>
      </c>
      <c r="G155" s="233"/>
      <c r="H155" s="233"/>
      <c r="I155" s="233"/>
      <c r="J155" s="148" t="s">
        <v>329</v>
      </c>
      <c r="K155" s="149">
        <v>5.7969999999999997</v>
      </c>
      <c r="L155" s="234"/>
      <c r="M155" s="234"/>
      <c r="N155" s="235"/>
      <c r="O155" s="235"/>
      <c r="P155" s="235"/>
      <c r="Q155" s="235"/>
      <c r="R155" s="150"/>
      <c r="T155" s="151" t="s">
        <v>5</v>
      </c>
      <c r="U155" s="41" t="s">
        <v>43</v>
      </c>
      <c r="V155" s="152">
        <v>0</v>
      </c>
      <c r="W155" s="152">
        <f t="shared" si="9"/>
        <v>0</v>
      </c>
      <c r="X155" s="152">
        <v>0</v>
      </c>
      <c r="Y155" s="152">
        <f t="shared" si="10"/>
        <v>0</v>
      </c>
      <c r="Z155" s="152">
        <v>0</v>
      </c>
      <c r="AA155" s="153">
        <f t="shared" si="11"/>
        <v>0</v>
      </c>
      <c r="AR155" s="19" t="s">
        <v>96</v>
      </c>
      <c r="AT155" s="19" t="s">
        <v>207</v>
      </c>
      <c r="AU155" s="19" t="s">
        <v>87</v>
      </c>
      <c r="AY155" s="19" t="s">
        <v>206</v>
      </c>
      <c r="BE155" s="154">
        <f t="shared" si="12"/>
        <v>0</v>
      </c>
      <c r="BF155" s="154">
        <f t="shared" si="13"/>
        <v>0</v>
      </c>
      <c r="BG155" s="154">
        <f t="shared" si="14"/>
        <v>0</v>
      </c>
      <c r="BH155" s="154">
        <f t="shared" si="15"/>
        <v>0</v>
      </c>
      <c r="BI155" s="154">
        <f t="shared" si="16"/>
        <v>0</v>
      </c>
      <c r="BJ155" s="19" t="s">
        <v>87</v>
      </c>
      <c r="BK155" s="155">
        <f t="shared" si="17"/>
        <v>0</v>
      </c>
      <c r="BL155" s="19" t="s">
        <v>96</v>
      </c>
      <c r="BM155" s="19" t="s">
        <v>304</v>
      </c>
    </row>
    <row r="156" spans="2:65" s="1" customFormat="1" ht="25.5" customHeight="1" x14ac:dyDescent="0.3">
      <c r="B156" s="145"/>
      <c r="C156" s="146" t="s">
        <v>305</v>
      </c>
      <c r="D156" s="146" t="s">
        <v>207</v>
      </c>
      <c r="E156" s="147" t="s">
        <v>338</v>
      </c>
      <c r="F156" s="233" t="s">
        <v>339</v>
      </c>
      <c r="G156" s="233"/>
      <c r="H156" s="233"/>
      <c r="I156" s="233"/>
      <c r="J156" s="148" t="s">
        <v>329</v>
      </c>
      <c r="K156" s="149">
        <v>5.7969999999999997</v>
      </c>
      <c r="L156" s="234"/>
      <c r="M156" s="234"/>
      <c r="N156" s="235"/>
      <c r="O156" s="235"/>
      <c r="P156" s="235"/>
      <c r="Q156" s="235"/>
      <c r="R156" s="150"/>
      <c r="T156" s="151" t="s">
        <v>5</v>
      </c>
      <c r="U156" s="41" t="s">
        <v>43</v>
      </c>
      <c r="V156" s="152">
        <v>0</v>
      </c>
      <c r="W156" s="152">
        <f t="shared" si="9"/>
        <v>0</v>
      </c>
      <c r="X156" s="152">
        <v>0</v>
      </c>
      <c r="Y156" s="152">
        <f t="shared" si="10"/>
        <v>0</v>
      </c>
      <c r="Z156" s="152">
        <v>0</v>
      </c>
      <c r="AA156" s="153">
        <f t="shared" si="11"/>
        <v>0</v>
      </c>
      <c r="AR156" s="19" t="s">
        <v>96</v>
      </c>
      <c r="AT156" s="19" t="s">
        <v>207</v>
      </c>
      <c r="AU156" s="19" t="s">
        <v>87</v>
      </c>
      <c r="AY156" s="19" t="s">
        <v>206</v>
      </c>
      <c r="BE156" s="154">
        <f t="shared" si="12"/>
        <v>0</v>
      </c>
      <c r="BF156" s="154">
        <f t="shared" si="13"/>
        <v>0</v>
      </c>
      <c r="BG156" s="154">
        <f t="shared" si="14"/>
        <v>0</v>
      </c>
      <c r="BH156" s="154">
        <f t="shared" si="15"/>
        <v>0</v>
      </c>
      <c r="BI156" s="154">
        <f t="shared" si="16"/>
        <v>0</v>
      </c>
      <c r="BJ156" s="19" t="s">
        <v>87</v>
      </c>
      <c r="BK156" s="155">
        <f t="shared" si="17"/>
        <v>0</v>
      </c>
      <c r="BL156" s="19" t="s">
        <v>96</v>
      </c>
      <c r="BM156" s="19" t="s">
        <v>308</v>
      </c>
    </row>
    <row r="157" spans="2:65" s="1" customFormat="1" ht="25.5" customHeight="1" x14ac:dyDescent="0.3">
      <c r="B157" s="145"/>
      <c r="C157" s="146" t="s">
        <v>259</v>
      </c>
      <c r="D157" s="146" t="s">
        <v>207</v>
      </c>
      <c r="E157" s="147" t="s">
        <v>342</v>
      </c>
      <c r="F157" s="233" t="s">
        <v>343</v>
      </c>
      <c r="G157" s="233"/>
      <c r="H157" s="233"/>
      <c r="I157" s="233"/>
      <c r="J157" s="148" t="s">
        <v>329</v>
      </c>
      <c r="K157" s="149">
        <v>5.7969999999999997</v>
      </c>
      <c r="L157" s="234"/>
      <c r="M157" s="234"/>
      <c r="N157" s="235"/>
      <c r="O157" s="235"/>
      <c r="P157" s="235"/>
      <c r="Q157" s="235"/>
      <c r="R157" s="150"/>
      <c r="T157" s="151" t="s">
        <v>5</v>
      </c>
      <c r="U157" s="41" t="s">
        <v>43</v>
      </c>
      <c r="V157" s="152">
        <v>0</v>
      </c>
      <c r="W157" s="152">
        <f t="shared" si="9"/>
        <v>0</v>
      </c>
      <c r="X157" s="152">
        <v>0</v>
      </c>
      <c r="Y157" s="152">
        <f t="shared" si="10"/>
        <v>0</v>
      </c>
      <c r="Z157" s="152">
        <v>0</v>
      </c>
      <c r="AA157" s="153">
        <f t="shared" si="11"/>
        <v>0</v>
      </c>
      <c r="AR157" s="19" t="s">
        <v>96</v>
      </c>
      <c r="AT157" s="19" t="s">
        <v>207</v>
      </c>
      <c r="AU157" s="19" t="s">
        <v>87</v>
      </c>
      <c r="AY157" s="19" t="s">
        <v>206</v>
      </c>
      <c r="BE157" s="154">
        <f t="shared" si="12"/>
        <v>0</v>
      </c>
      <c r="BF157" s="154">
        <f t="shared" si="13"/>
        <v>0</v>
      </c>
      <c r="BG157" s="154">
        <f t="shared" si="14"/>
        <v>0</v>
      </c>
      <c r="BH157" s="154">
        <f t="shared" si="15"/>
        <v>0</v>
      </c>
      <c r="BI157" s="154">
        <f t="shared" si="16"/>
        <v>0</v>
      </c>
      <c r="BJ157" s="19" t="s">
        <v>87</v>
      </c>
      <c r="BK157" s="155">
        <f t="shared" si="17"/>
        <v>0</v>
      </c>
      <c r="BL157" s="19" t="s">
        <v>96</v>
      </c>
      <c r="BM157" s="19" t="s">
        <v>330</v>
      </c>
    </row>
    <row r="158" spans="2:65" s="1" customFormat="1" ht="25.5" customHeight="1" x14ac:dyDescent="0.3">
      <c r="B158" s="145"/>
      <c r="C158" s="146" t="s">
        <v>312</v>
      </c>
      <c r="D158" s="146" t="s">
        <v>207</v>
      </c>
      <c r="E158" s="147" t="s">
        <v>2107</v>
      </c>
      <c r="F158" s="233" t="s">
        <v>346</v>
      </c>
      <c r="G158" s="233"/>
      <c r="H158" s="233"/>
      <c r="I158" s="233"/>
      <c r="J158" s="148" t="s">
        <v>329</v>
      </c>
      <c r="K158" s="149">
        <v>5.7969999999999997</v>
      </c>
      <c r="L158" s="234"/>
      <c r="M158" s="234"/>
      <c r="N158" s="235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 t="shared" si="9"/>
        <v>0</v>
      </c>
      <c r="X158" s="152">
        <v>0</v>
      </c>
      <c r="Y158" s="152">
        <f t="shared" si="10"/>
        <v>0</v>
      </c>
      <c r="Z158" s="152">
        <v>0</v>
      </c>
      <c r="AA158" s="153">
        <f t="shared" si="11"/>
        <v>0</v>
      </c>
      <c r="AR158" s="19" t="s">
        <v>96</v>
      </c>
      <c r="AT158" s="19" t="s">
        <v>207</v>
      </c>
      <c r="AU158" s="19" t="s">
        <v>87</v>
      </c>
      <c r="AY158" s="19" t="s">
        <v>206</v>
      </c>
      <c r="BE158" s="154">
        <f t="shared" si="12"/>
        <v>0</v>
      </c>
      <c r="BF158" s="154">
        <f t="shared" si="13"/>
        <v>0</v>
      </c>
      <c r="BG158" s="154">
        <f t="shared" si="14"/>
        <v>0</v>
      </c>
      <c r="BH158" s="154">
        <f t="shared" si="15"/>
        <v>0</v>
      </c>
      <c r="BI158" s="154">
        <f t="shared" si="16"/>
        <v>0</v>
      </c>
      <c r="BJ158" s="19" t="s">
        <v>87</v>
      </c>
      <c r="BK158" s="155">
        <f t="shared" si="17"/>
        <v>0</v>
      </c>
      <c r="BL158" s="19" t="s">
        <v>96</v>
      </c>
      <c r="BM158" s="19" t="s">
        <v>333</v>
      </c>
    </row>
    <row r="159" spans="2:65" s="1" customFormat="1" ht="25.5" customHeight="1" x14ac:dyDescent="0.3">
      <c r="B159" s="145"/>
      <c r="C159" s="146" t="s">
        <v>262</v>
      </c>
      <c r="D159" s="146" t="s">
        <v>207</v>
      </c>
      <c r="E159" s="147" t="s">
        <v>349</v>
      </c>
      <c r="F159" s="233" t="s">
        <v>350</v>
      </c>
      <c r="G159" s="233"/>
      <c r="H159" s="233"/>
      <c r="I159" s="233"/>
      <c r="J159" s="148" t="s">
        <v>329</v>
      </c>
      <c r="K159" s="149">
        <v>110.143</v>
      </c>
      <c r="L159" s="234"/>
      <c r="M159" s="234"/>
      <c r="N159" s="235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 t="shared" si="9"/>
        <v>0</v>
      </c>
      <c r="X159" s="152">
        <v>0</v>
      </c>
      <c r="Y159" s="152">
        <f t="shared" si="10"/>
        <v>0</v>
      </c>
      <c r="Z159" s="152">
        <v>0</v>
      </c>
      <c r="AA159" s="153">
        <f t="shared" si="11"/>
        <v>0</v>
      </c>
      <c r="AR159" s="19" t="s">
        <v>96</v>
      </c>
      <c r="AT159" s="19" t="s">
        <v>207</v>
      </c>
      <c r="AU159" s="19" t="s">
        <v>87</v>
      </c>
      <c r="AY159" s="19" t="s">
        <v>206</v>
      </c>
      <c r="BE159" s="154">
        <f t="shared" si="12"/>
        <v>0</v>
      </c>
      <c r="BF159" s="154">
        <f t="shared" si="13"/>
        <v>0</v>
      </c>
      <c r="BG159" s="154">
        <f t="shared" si="14"/>
        <v>0</v>
      </c>
      <c r="BH159" s="154">
        <f t="shared" si="15"/>
        <v>0</v>
      </c>
      <c r="BI159" s="154">
        <f t="shared" si="16"/>
        <v>0</v>
      </c>
      <c r="BJ159" s="19" t="s">
        <v>87</v>
      </c>
      <c r="BK159" s="155">
        <f t="shared" si="17"/>
        <v>0</v>
      </c>
      <c r="BL159" s="19" t="s">
        <v>96</v>
      </c>
      <c r="BM159" s="19" t="s">
        <v>337</v>
      </c>
    </row>
    <row r="160" spans="2:65" s="1" customFormat="1" ht="25.5" customHeight="1" x14ac:dyDescent="0.3">
      <c r="B160" s="145"/>
      <c r="C160" s="146" t="s">
        <v>319</v>
      </c>
      <c r="D160" s="146" t="s">
        <v>207</v>
      </c>
      <c r="E160" s="147" t="s">
        <v>2465</v>
      </c>
      <c r="F160" s="233" t="s">
        <v>353</v>
      </c>
      <c r="G160" s="233"/>
      <c r="H160" s="233"/>
      <c r="I160" s="233"/>
      <c r="J160" s="148" t="s">
        <v>329</v>
      </c>
      <c r="K160" s="149">
        <v>5.7969999999999997</v>
      </c>
      <c r="L160" s="234"/>
      <c r="M160" s="234"/>
      <c r="N160" s="235"/>
      <c r="O160" s="235"/>
      <c r="P160" s="235"/>
      <c r="Q160" s="235"/>
      <c r="R160" s="150"/>
      <c r="T160" s="151" t="s">
        <v>5</v>
      </c>
      <c r="U160" s="41" t="s">
        <v>43</v>
      </c>
      <c r="V160" s="152">
        <v>0</v>
      </c>
      <c r="W160" s="152">
        <f t="shared" si="9"/>
        <v>0</v>
      </c>
      <c r="X160" s="152">
        <v>0</v>
      </c>
      <c r="Y160" s="152">
        <f t="shared" si="10"/>
        <v>0</v>
      </c>
      <c r="Z160" s="152">
        <v>0</v>
      </c>
      <c r="AA160" s="153">
        <f t="shared" si="11"/>
        <v>0</v>
      </c>
      <c r="AR160" s="19" t="s">
        <v>96</v>
      </c>
      <c r="AT160" s="19" t="s">
        <v>207</v>
      </c>
      <c r="AU160" s="19" t="s">
        <v>87</v>
      </c>
      <c r="AY160" s="19" t="s">
        <v>206</v>
      </c>
      <c r="BE160" s="154">
        <f t="shared" si="12"/>
        <v>0</v>
      </c>
      <c r="BF160" s="154">
        <f t="shared" si="13"/>
        <v>0</v>
      </c>
      <c r="BG160" s="154">
        <f t="shared" si="14"/>
        <v>0</v>
      </c>
      <c r="BH160" s="154">
        <f t="shared" si="15"/>
        <v>0</v>
      </c>
      <c r="BI160" s="154">
        <f t="shared" si="16"/>
        <v>0</v>
      </c>
      <c r="BJ160" s="19" t="s">
        <v>87</v>
      </c>
      <c r="BK160" s="155">
        <f t="shared" si="17"/>
        <v>0</v>
      </c>
      <c r="BL160" s="19" t="s">
        <v>96</v>
      </c>
      <c r="BM160" s="19" t="s">
        <v>340</v>
      </c>
    </row>
    <row r="161" spans="2:65" s="10" customFormat="1" ht="29.85" customHeight="1" x14ac:dyDescent="0.3">
      <c r="B161" s="134"/>
      <c r="C161" s="135"/>
      <c r="D161" s="144" t="s">
        <v>715</v>
      </c>
      <c r="E161" s="144"/>
      <c r="F161" s="144"/>
      <c r="G161" s="144"/>
      <c r="H161" s="144"/>
      <c r="I161" s="144"/>
      <c r="J161" s="144"/>
      <c r="K161" s="144"/>
      <c r="L161" s="144"/>
      <c r="M161" s="144"/>
      <c r="N161" s="240"/>
      <c r="O161" s="239"/>
      <c r="P161" s="239"/>
      <c r="Q161" s="239"/>
      <c r="R161" s="137"/>
      <c r="T161" s="138"/>
      <c r="U161" s="135"/>
      <c r="V161" s="135"/>
      <c r="W161" s="139">
        <f>W162</f>
        <v>0</v>
      </c>
      <c r="X161" s="135"/>
      <c r="Y161" s="139">
        <f>Y162</f>
        <v>0</v>
      </c>
      <c r="Z161" s="135"/>
      <c r="AA161" s="140">
        <f>AA162</f>
        <v>0</v>
      </c>
      <c r="AR161" s="141" t="s">
        <v>83</v>
      </c>
      <c r="AT161" s="142" t="s">
        <v>75</v>
      </c>
      <c r="AU161" s="142" t="s">
        <v>83</v>
      </c>
      <c r="AY161" s="141" t="s">
        <v>206</v>
      </c>
      <c r="BK161" s="143">
        <f>BK162</f>
        <v>0</v>
      </c>
    </row>
    <row r="162" spans="2:65" s="1" customFormat="1" ht="38.25" customHeight="1" x14ac:dyDescent="0.3">
      <c r="B162" s="145"/>
      <c r="C162" s="146" t="s">
        <v>266</v>
      </c>
      <c r="D162" s="146" t="s">
        <v>207</v>
      </c>
      <c r="E162" s="147" t="s">
        <v>356</v>
      </c>
      <c r="F162" s="233" t="s">
        <v>2466</v>
      </c>
      <c r="G162" s="233"/>
      <c r="H162" s="233"/>
      <c r="I162" s="233"/>
      <c r="J162" s="148" t="s">
        <v>329</v>
      </c>
      <c r="K162" s="149">
        <v>4.8520000000000003</v>
      </c>
      <c r="L162" s="234"/>
      <c r="M162" s="234"/>
      <c r="N162" s="235"/>
      <c r="O162" s="235"/>
      <c r="P162" s="235"/>
      <c r="Q162" s="235"/>
      <c r="R162" s="150"/>
      <c r="T162" s="151" t="s">
        <v>5</v>
      </c>
      <c r="U162" s="41" t="s">
        <v>43</v>
      </c>
      <c r="V162" s="152">
        <v>0</v>
      </c>
      <c r="W162" s="152">
        <f>V162*K162</f>
        <v>0</v>
      </c>
      <c r="X162" s="152">
        <v>0</v>
      </c>
      <c r="Y162" s="152">
        <f>X162*K162</f>
        <v>0</v>
      </c>
      <c r="Z162" s="152">
        <v>0</v>
      </c>
      <c r="AA162" s="153">
        <f>Z162*K162</f>
        <v>0</v>
      </c>
      <c r="AR162" s="19" t="s">
        <v>96</v>
      </c>
      <c r="AT162" s="19" t="s">
        <v>207</v>
      </c>
      <c r="AU162" s="19" t="s">
        <v>87</v>
      </c>
      <c r="AY162" s="19" t="s">
        <v>206</v>
      </c>
      <c r="BE162" s="154">
        <f>IF(U162="základná",N162,0)</f>
        <v>0</v>
      </c>
      <c r="BF162" s="154">
        <f>IF(U162="znížená",N162,0)</f>
        <v>0</v>
      </c>
      <c r="BG162" s="154">
        <f>IF(U162="zákl. prenesená",N162,0)</f>
        <v>0</v>
      </c>
      <c r="BH162" s="154">
        <f>IF(U162="zníž. prenesená",N162,0)</f>
        <v>0</v>
      </c>
      <c r="BI162" s="154">
        <f>IF(U162="nulová",N162,0)</f>
        <v>0</v>
      </c>
      <c r="BJ162" s="19" t="s">
        <v>87</v>
      </c>
      <c r="BK162" s="155">
        <f>ROUND(L162*K162,3)</f>
        <v>0</v>
      </c>
      <c r="BL162" s="19" t="s">
        <v>96</v>
      </c>
      <c r="BM162" s="19" t="s">
        <v>344</v>
      </c>
    </row>
    <row r="163" spans="2:65" s="10" customFormat="1" ht="37.35" customHeight="1" x14ac:dyDescent="0.35">
      <c r="B163" s="134"/>
      <c r="C163" s="135"/>
      <c r="D163" s="136" t="s">
        <v>188</v>
      </c>
      <c r="E163" s="136"/>
      <c r="F163" s="136"/>
      <c r="G163" s="136"/>
      <c r="H163" s="136"/>
      <c r="I163" s="136"/>
      <c r="J163" s="136"/>
      <c r="K163" s="136"/>
      <c r="L163" s="136"/>
      <c r="M163" s="136"/>
      <c r="N163" s="248"/>
      <c r="O163" s="249"/>
      <c r="P163" s="249"/>
      <c r="Q163" s="249"/>
      <c r="R163" s="137"/>
      <c r="T163" s="138"/>
      <c r="U163" s="135"/>
      <c r="V163" s="135"/>
      <c r="W163" s="139">
        <f>W164+W191</f>
        <v>0</v>
      </c>
      <c r="X163" s="135"/>
      <c r="Y163" s="139">
        <f>Y164+Y191</f>
        <v>0</v>
      </c>
      <c r="Z163" s="135"/>
      <c r="AA163" s="140">
        <f>AA164+AA191</f>
        <v>3.0599999999999999E-2</v>
      </c>
      <c r="AR163" s="141" t="s">
        <v>87</v>
      </c>
      <c r="AT163" s="142" t="s">
        <v>75</v>
      </c>
      <c r="AU163" s="142" t="s">
        <v>76</v>
      </c>
      <c r="AY163" s="141" t="s">
        <v>206</v>
      </c>
      <c r="BK163" s="143">
        <f>BK164+BK191</f>
        <v>0</v>
      </c>
    </row>
    <row r="164" spans="2:65" s="10" customFormat="1" ht="19.899999999999999" customHeight="1" x14ac:dyDescent="0.3">
      <c r="B164" s="134"/>
      <c r="C164" s="135"/>
      <c r="D164" s="144" t="s">
        <v>189</v>
      </c>
      <c r="E164" s="144"/>
      <c r="F164" s="144"/>
      <c r="G164" s="144"/>
      <c r="H164" s="144"/>
      <c r="I164" s="144"/>
      <c r="J164" s="144"/>
      <c r="K164" s="144"/>
      <c r="L164" s="144"/>
      <c r="M164" s="144"/>
      <c r="N164" s="250"/>
      <c r="O164" s="205"/>
      <c r="P164" s="205"/>
      <c r="Q164" s="205"/>
      <c r="R164" s="137"/>
      <c r="T164" s="138"/>
      <c r="U164" s="135"/>
      <c r="V164" s="135"/>
      <c r="W164" s="139">
        <f>W165+W168+W178</f>
        <v>0</v>
      </c>
      <c r="X164" s="135"/>
      <c r="Y164" s="139">
        <f>Y165+Y168+Y178</f>
        <v>0</v>
      </c>
      <c r="Z164" s="135"/>
      <c r="AA164" s="140">
        <f>AA165+AA168+AA178</f>
        <v>3.0599999999999999E-2</v>
      </c>
      <c r="AR164" s="141" t="s">
        <v>87</v>
      </c>
      <c r="AT164" s="142" t="s">
        <v>75</v>
      </c>
      <c r="AU164" s="142" t="s">
        <v>83</v>
      </c>
      <c r="AY164" s="141" t="s">
        <v>206</v>
      </c>
      <c r="BK164" s="143">
        <f>BK165+BK168+BK178</f>
        <v>0</v>
      </c>
    </row>
    <row r="165" spans="2:65" s="10" customFormat="1" ht="14.85" customHeight="1" x14ac:dyDescent="0.3">
      <c r="B165" s="134"/>
      <c r="C165" s="135"/>
      <c r="D165" s="144" t="s">
        <v>2417</v>
      </c>
      <c r="E165" s="144"/>
      <c r="F165" s="144"/>
      <c r="G165" s="144"/>
      <c r="H165" s="144"/>
      <c r="I165" s="144"/>
      <c r="J165" s="144"/>
      <c r="K165" s="144"/>
      <c r="L165" s="144"/>
      <c r="M165" s="144"/>
      <c r="N165" s="246"/>
      <c r="O165" s="247"/>
      <c r="P165" s="247"/>
      <c r="Q165" s="247"/>
      <c r="R165" s="137"/>
      <c r="T165" s="138"/>
      <c r="U165" s="135"/>
      <c r="V165" s="135"/>
      <c r="W165" s="139">
        <f>SUM(W166:W167)</f>
        <v>0</v>
      </c>
      <c r="X165" s="135"/>
      <c r="Y165" s="139">
        <f>SUM(Y166:Y167)</f>
        <v>0</v>
      </c>
      <c r="Z165" s="135"/>
      <c r="AA165" s="140">
        <f>SUM(AA166:AA167)</f>
        <v>0</v>
      </c>
      <c r="AR165" s="141" t="s">
        <v>87</v>
      </c>
      <c r="AT165" s="142" t="s">
        <v>75</v>
      </c>
      <c r="AU165" s="142" t="s">
        <v>87</v>
      </c>
      <c r="AY165" s="141" t="s">
        <v>206</v>
      </c>
      <c r="BK165" s="143">
        <f>SUM(BK166:BK167)</f>
        <v>0</v>
      </c>
    </row>
    <row r="166" spans="2:65" s="1" customFormat="1" ht="38.25" customHeight="1" x14ac:dyDescent="0.3">
      <c r="B166" s="145"/>
      <c r="C166" s="146" t="s">
        <v>326</v>
      </c>
      <c r="D166" s="146" t="s">
        <v>207</v>
      </c>
      <c r="E166" s="147" t="s">
        <v>2467</v>
      </c>
      <c r="F166" s="233" t="s">
        <v>2468</v>
      </c>
      <c r="G166" s="233"/>
      <c r="H166" s="233"/>
      <c r="I166" s="233"/>
      <c r="J166" s="148" t="s">
        <v>210</v>
      </c>
      <c r="K166" s="149">
        <v>2.028</v>
      </c>
      <c r="L166" s="234"/>
      <c r="M166" s="234"/>
      <c r="N166" s="235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>V166*K166</f>
        <v>0</v>
      </c>
      <c r="X166" s="152">
        <v>0</v>
      </c>
      <c r="Y166" s="152">
        <f>X166*K166</f>
        <v>0</v>
      </c>
      <c r="Z166" s="152">
        <v>0</v>
      </c>
      <c r="AA166" s="153">
        <f>Z166*K166</f>
        <v>0</v>
      </c>
      <c r="AR166" s="19" t="s">
        <v>235</v>
      </c>
      <c r="AT166" s="19" t="s">
        <v>207</v>
      </c>
      <c r="AU166" s="19" t="s">
        <v>91</v>
      </c>
      <c r="AY166" s="19" t="s">
        <v>206</v>
      </c>
      <c r="BE166" s="154">
        <f>IF(U166="základná",N166,0)</f>
        <v>0</v>
      </c>
      <c r="BF166" s="154">
        <f>IF(U166="znížená",N166,0)</f>
        <v>0</v>
      </c>
      <c r="BG166" s="154">
        <f>IF(U166="zákl. prenesená",N166,0)</f>
        <v>0</v>
      </c>
      <c r="BH166" s="154">
        <f>IF(U166="zníž. prenesená",N166,0)</f>
        <v>0</v>
      </c>
      <c r="BI166" s="154">
        <f>IF(U166="nulová",N166,0)</f>
        <v>0</v>
      </c>
      <c r="BJ166" s="19" t="s">
        <v>87</v>
      </c>
      <c r="BK166" s="155">
        <f>ROUND(L166*K166,3)</f>
        <v>0</v>
      </c>
      <c r="BL166" s="19" t="s">
        <v>235</v>
      </c>
      <c r="BM166" s="19" t="s">
        <v>347</v>
      </c>
    </row>
    <row r="167" spans="2:65" s="1" customFormat="1" ht="25.5" customHeight="1" x14ac:dyDescent="0.3">
      <c r="B167" s="145"/>
      <c r="C167" s="146" t="s">
        <v>269</v>
      </c>
      <c r="D167" s="146" t="s">
        <v>207</v>
      </c>
      <c r="E167" s="147" t="s">
        <v>2469</v>
      </c>
      <c r="F167" s="233" t="s">
        <v>2470</v>
      </c>
      <c r="G167" s="233"/>
      <c r="H167" s="233"/>
      <c r="I167" s="233"/>
      <c r="J167" s="148" t="s">
        <v>329</v>
      </c>
      <c r="K167" s="149">
        <v>0.128</v>
      </c>
      <c r="L167" s="234"/>
      <c r="M167" s="234"/>
      <c r="N167" s="235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>V167*K167</f>
        <v>0</v>
      </c>
      <c r="X167" s="152">
        <v>0</v>
      </c>
      <c r="Y167" s="152">
        <f>X167*K167</f>
        <v>0</v>
      </c>
      <c r="Z167" s="152">
        <v>0</v>
      </c>
      <c r="AA167" s="153">
        <f>Z167*K167</f>
        <v>0</v>
      </c>
      <c r="AR167" s="19" t="s">
        <v>235</v>
      </c>
      <c r="AT167" s="19" t="s">
        <v>207</v>
      </c>
      <c r="AU167" s="19" t="s">
        <v>91</v>
      </c>
      <c r="AY167" s="19" t="s">
        <v>206</v>
      </c>
      <c r="BE167" s="154">
        <f>IF(U167="základná",N167,0)</f>
        <v>0</v>
      </c>
      <c r="BF167" s="154">
        <f>IF(U167="znížená",N167,0)</f>
        <v>0</v>
      </c>
      <c r="BG167" s="154">
        <f>IF(U167="zákl. prenesená",N167,0)</f>
        <v>0</v>
      </c>
      <c r="BH167" s="154">
        <f>IF(U167="zníž. prenesená",N167,0)</f>
        <v>0</v>
      </c>
      <c r="BI167" s="154">
        <f>IF(U167="nulová",N167,0)</f>
        <v>0</v>
      </c>
      <c r="BJ167" s="19" t="s">
        <v>87</v>
      </c>
      <c r="BK167" s="155">
        <f>ROUND(L167*K167,3)</f>
        <v>0</v>
      </c>
      <c r="BL167" s="19" t="s">
        <v>235</v>
      </c>
      <c r="BM167" s="19" t="s">
        <v>351</v>
      </c>
    </row>
    <row r="168" spans="2:65" s="10" customFormat="1" ht="22.35" customHeight="1" x14ac:dyDescent="0.3">
      <c r="B168" s="134"/>
      <c r="C168" s="135"/>
      <c r="D168" s="144" t="s">
        <v>465</v>
      </c>
      <c r="E168" s="144"/>
      <c r="F168" s="144"/>
      <c r="G168" s="144"/>
      <c r="H168" s="144"/>
      <c r="I168" s="144"/>
      <c r="J168" s="144"/>
      <c r="K168" s="144"/>
      <c r="L168" s="144"/>
      <c r="M168" s="144"/>
      <c r="N168" s="240"/>
      <c r="O168" s="239"/>
      <c r="P168" s="239"/>
      <c r="Q168" s="239"/>
      <c r="R168" s="137"/>
      <c r="T168" s="138"/>
      <c r="U168" s="135"/>
      <c r="V168" s="135"/>
      <c r="W168" s="139">
        <f>SUM(W169:W177)</f>
        <v>0</v>
      </c>
      <c r="X168" s="135"/>
      <c r="Y168" s="139">
        <f>SUM(Y169:Y177)</f>
        <v>0</v>
      </c>
      <c r="Z168" s="135"/>
      <c r="AA168" s="140">
        <f>SUM(AA169:AA177)</f>
        <v>3.0599999999999999E-2</v>
      </c>
      <c r="AR168" s="141" t="s">
        <v>87</v>
      </c>
      <c r="AT168" s="142" t="s">
        <v>75</v>
      </c>
      <c r="AU168" s="142" t="s">
        <v>87</v>
      </c>
      <c r="AY168" s="141" t="s">
        <v>206</v>
      </c>
      <c r="BK168" s="143">
        <f>SUM(BK169:BK177)</f>
        <v>0</v>
      </c>
    </row>
    <row r="169" spans="2:65" s="1" customFormat="1" ht="25.5" customHeight="1" x14ac:dyDescent="0.3">
      <c r="B169" s="145"/>
      <c r="C169" s="146" t="s">
        <v>334</v>
      </c>
      <c r="D169" s="146" t="s">
        <v>207</v>
      </c>
      <c r="E169" s="147" t="s">
        <v>2471</v>
      </c>
      <c r="F169" s="233" t="s">
        <v>2472</v>
      </c>
      <c r="G169" s="233"/>
      <c r="H169" s="233"/>
      <c r="I169" s="233"/>
      <c r="J169" s="148" t="s">
        <v>217</v>
      </c>
      <c r="K169" s="149">
        <v>10.199999999999999</v>
      </c>
      <c r="L169" s="234"/>
      <c r="M169" s="234"/>
      <c r="N169" s="235"/>
      <c r="O169" s="235"/>
      <c r="P169" s="235"/>
      <c r="Q169" s="235"/>
      <c r="R169" s="150"/>
      <c r="T169" s="151" t="s">
        <v>5</v>
      </c>
      <c r="U169" s="41" t="s">
        <v>43</v>
      </c>
      <c r="V169" s="152">
        <v>0</v>
      </c>
      <c r="W169" s="152">
        <f t="shared" ref="W169:W177" si="18">V169*K169</f>
        <v>0</v>
      </c>
      <c r="X169" s="152">
        <v>0</v>
      </c>
      <c r="Y169" s="152">
        <f t="shared" ref="Y169:Y177" si="19">X169*K169</f>
        <v>0</v>
      </c>
      <c r="Z169" s="152">
        <v>3.0000000000000001E-3</v>
      </c>
      <c r="AA169" s="153">
        <f t="shared" ref="AA169:AA177" si="20">Z169*K169</f>
        <v>3.0599999999999999E-2</v>
      </c>
      <c r="AR169" s="19" t="s">
        <v>235</v>
      </c>
      <c r="AT169" s="19" t="s">
        <v>207</v>
      </c>
      <c r="AU169" s="19" t="s">
        <v>91</v>
      </c>
      <c r="AY169" s="19" t="s">
        <v>206</v>
      </c>
      <c r="BE169" s="154">
        <f t="shared" ref="BE169:BE177" si="21">IF(U169="základná",N169,0)</f>
        <v>0</v>
      </c>
      <c r="BF169" s="154">
        <f t="shared" ref="BF169:BF177" si="22">IF(U169="znížená",N169,0)</f>
        <v>0</v>
      </c>
      <c r="BG169" s="154">
        <f t="shared" ref="BG169:BG177" si="23">IF(U169="zákl. prenesená",N169,0)</f>
        <v>0</v>
      </c>
      <c r="BH169" s="154">
        <f t="shared" ref="BH169:BH177" si="24">IF(U169="zníž. prenesená",N169,0)</f>
        <v>0</v>
      </c>
      <c r="BI169" s="154">
        <f t="shared" ref="BI169:BI177" si="25">IF(U169="nulová",N169,0)</f>
        <v>0</v>
      </c>
      <c r="BJ169" s="19" t="s">
        <v>87</v>
      </c>
      <c r="BK169" s="155">
        <f t="shared" ref="BK169:BK177" si="26">ROUND(L169*K169,3)</f>
        <v>0</v>
      </c>
      <c r="BL169" s="19" t="s">
        <v>235</v>
      </c>
      <c r="BM169" s="19" t="s">
        <v>2473</v>
      </c>
    </row>
    <row r="170" spans="2:65" s="1" customFormat="1" ht="25.5" customHeight="1" x14ac:dyDescent="0.3">
      <c r="B170" s="145"/>
      <c r="C170" s="146" t="s">
        <v>273</v>
      </c>
      <c r="D170" s="146" t="s">
        <v>207</v>
      </c>
      <c r="E170" s="147" t="s">
        <v>2474</v>
      </c>
      <c r="F170" s="233" t="s">
        <v>2475</v>
      </c>
      <c r="G170" s="233"/>
      <c r="H170" s="233"/>
      <c r="I170" s="233"/>
      <c r="J170" s="148" t="s">
        <v>210</v>
      </c>
      <c r="K170" s="149">
        <v>0.36</v>
      </c>
      <c r="L170" s="234"/>
      <c r="M170" s="234"/>
      <c r="N170" s="235"/>
      <c r="O170" s="235"/>
      <c r="P170" s="235"/>
      <c r="Q170" s="235"/>
      <c r="R170" s="150"/>
      <c r="T170" s="151" t="s">
        <v>5</v>
      </c>
      <c r="U170" s="41" t="s">
        <v>43</v>
      </c>
      <c r="V170" s="152">
        <v>0</v>
      </c>
      <c r="W170" s="152">
        <f t="shared" si="18"/>
        <v>0</v>
      </c>
      <c r="X170" s="152">
        <v>0</v>
      </c>
      <c r="Y170" s="152">
        <f t="shared" si="19"/>
        <v>0</v>
      </c>
      <c r="Z170" s="152">
        <v>0</v>
      </c>
      <c r="AA170" s="153">
        <f t="shared" si="20"/>
        <v>0</v>
      </c>
      <c r="AR170" s="19" t="s">
        <v>235</v>
      </c>
      <c r="AT170" s="19" t="s">
        <v>207</v>
      </c>
      <c r="AU170" s="19" t="s">
        <v>91</v>
      </c>
      <c r="AY170" s="19" t="s">
        <v>206</v>
      </c>
      <c r="BE170" s="154">
        <f t="shared" si="21"/>
        <v>0</v>
      </c>
      <c r="BF170" s="154">
        <f t="shared" si="22"/>
        <v>0</v>
      </c>
      <c r="BG170" s="154">
        <f t="shared" si="23"/>
        <v>0</v>
      </c>
      <c r="BH170" s="154">
        <f t="shared" si="24"/>
        <v>0</v>
      </c>
      <c r="BI170" s="154">
        <f t="shared" si="25"/>
        <v>0</v>
      </c>
      <c r="BJ170" s="19" t="s">
        <v>87</v>
      </c>
      <c r="BK170" s="155">
        <f t="shared" si="26"/>
        <v>0</v>
      </c>
      <c r="BL170" s="19" t="s">
        <v>235</v>
      </c>
      <c r="BM170" s="19" t="s">
        <v>2476</v>
      </c>
    </row>
    <row r="171" spans="2:65" s="1" customFormat="1" ht="38.25" customHeight="1" x14ac:dyDescent="0.3">
      <c r="B171" s="145"/>
      <c r="C171" s="146" t="s">
        <v>341</v>
      </c>
      <c r="D171" s="146" t="s">
        <v>207</v>
      </c>
      <c r="E171" s="147" t="s">
        <v>2477</v>
      </c>
      <c r="F171" s="233" t="s">
        <v>2478</v>
      </c>
      <c r="G171" s="233"/>
      <c r="H171" s="233"/>
      <c r="I171" s="233"/>
      <c r="J171" s="148" t="s">
        <v>372</v>
      </c>
      <c r="K171" s="149">
        <v>44</v>
      </c>
      <c r="L171" s="234"/>
      <c r="M171" s="234"/>
      <c r="N171" s="235"/>
      <c r="O171" s="235"/>
      <c r="P171" s="235"/>
      <c r="Q171" s="235"/>
      <c r="R171" s="150"/>
      <c r="T171" s="151" t="s">
        <v>5</v>
      </c>
      <c r="U171" s="41" t="s">
        <v>43</v>
      </c>
      <c r="V171" s="152">
        <v>0</v>
      </c>
      <c r="W171" s="152">
        <f t="shared" si="18"/>
        <v>0</v>
      </c>
      <c r="X171" s="152">
        <v>0</v>
      </c>
      <c r="Y171" s="152">
        <f t="shared" si="19"/>
        <v>0</v>
      </c>
      <c r="Z171" s="152">
        <v>0</v>
      </c>
      <c r="AA171" s="153">
        <f t="shared" si="20"/>
        <v>0</v>
      </c>
      <c r="AR171" s="19" t="s">
        <v>235</v>
      </c>
      <c r="AT171" s="19" t="s">
        <v>207</v>
      </c>
      <c r="AU171" s="19" t="s">
        <v>91</v>
      </c>
      <c r="AY171" s="19" t="s">
        <v>206</v>
      </c>
      <c r="BE171" s="154">
        <f t="shared" si="21"/>
        <v>0</v>
      </c>
      <c r="BF171" s="154">
        <f t="shared" si="22"/>
        <v>0</v>
      </c>
      <c r="BG171" s="154">
        <f t="shared" si="23"/>
        <v>0</v>
      </c>
      <c r="BH171" s="154">
        <f t="shared" si="24"/>
        <v>0</v>
      </c>
      <c r="BI171" s="154">
        <f t="shared" si="25"/>
        <v>0</v>
      </c>
      <c r="BJ171" s="19" t="s">
        <v>87</v>
      </c>
      <c r="BK171" s="155">
        <f t="shared" si="26"/>
        <v>0</v>
      </c>
      <c r="BL171" s="19" t="s">
        <v>235</v>
      </c>
      <c r="BM171" s="19" t="s">
        <v>545</v>
      </c>
    </row>
    <row r="172" spans="2:65" s="1" customFormat="1" ht="38.25" customHeight="1" x14ac:dyDescent="0.3">
      <c r="B172" s="145"/>
      <c r="C172" s="146" t="s">
        <v>276</v>
      </c>
      <c r="D172" s="146" t="s">
        <v>207</v>
      </c>
      <c r="E172" s="147" t="s">
        <v>2479</v>
      </c>
      <c r="F172" s="233" t="s">
        <v>2480</v>
      </c>
      <c r="G172" s="233"/>
      <c r="H172" s="233"/>
      <c r="I172" s="233"/>
      <c r="J172" s="148" t="s">
        <v>372</v>
      </c>
      <c r="K172" s="149">
        <v>84</v>
      </c>
      <c r="L172" s="234"/>
      <c r="M172" s="234"/>
      <c r="N172" s="235"/>
      <c r="O172" s="235"/>
      <c r="P172" s="235"/>
      <c r="Q172" s="235"/>
      <c r="R172" s="150"/>
      <c r="T172" s="151" t="s">
        <v>5</v>
      </c>
      <c r="U172" s="41" t="s">
        <v>43</v>
      </c>
      <c r="V172" s="152">
        <v>0</v>
      </c>
      <c r="W172" s="152">
        <f t="shared" si="18"/>
        <v>0</v>
      </c>
      <c r="X172" s="152">
        <v>0</v>
      </c>
      <c r="Y172" s="152">
        <f t="shared" si="19"/>
        <v>0</v>
      </c>
      <c r="Z172" s="152">
        <v>0</v>
      </c>
      <c r="AA172" s="153">
        <f t="shared" si="20"/>
        <v>0</v>
      </c>
      <c r="AR172" s="19" t="s">
        <v>235</v>
      </c>
      <c r="AT172" s="19" t="s">
        <v>207</v>
      </c>
      <c r="AU172" s="19" t="s">
        <v>91</v>
      </c>
      <c r="AY172" s="19" t="s">
        <v>206</v>
      </c>
      <c r="BE172" s="154">
        <f t="shared" si="21"/>
        <v>0</v>
      </c>
      <c r="BF172" s="154">
        <f t="shared" si="22"/>
        <v>0</v>
      </c>
      <c r="BG172" s="154">
        <f t="shared" si="23"/>
        <v>0</v>
      </c>
      <c r="BH172" s="154">
        <f t="shared" si="24"/>
        <v>0</v>
      </c>
      <c r="BI172" s="154">
        <f t="shared" si="25"/>
        <v>0</v>
      </c>
      <c r="BJ172" s="19" t="s">
        <v>87</v>
      </c>
      <c r="BK172" s="155">
        <f t="shared" si="26"/>
        <v>0</v>
      </c>
      <c r="BL172" s="19" t="s">
        <v>235</v>
      </c>
      <c r="BM172" s="19" t="s">
        <v>548</v>
      </c>
    </row>
    <row r="173" spans="2:65" s="1" customFormat="1" ht="25.5" customHeight="1" x14ac:dyDescent="0.3">
      <c r="B173" s="145"/>
      <c r="C173" s="146" t="s">
        <v>348</v>
      </c>
      <c r="D173" s="146" t="s">
        <v>207</v>
      </c>
      <c r="E173" s="147" t="s">
        <v>2481</v>
      </c>
      <c r="F173" s="233" t="s">
        <v>2482</v>
      </c>
      <c r="G173" s="233"/>
      <c r="H173" s="233"/>
      <c r="I173" s="233"/>
      <c r="J173" s="148" t="s">
        <v>372</v>
      </c>
      <c r="K173" s="149">
        <v>3</v>
      </c>
      <c r="L173" s="234"/>
      <c r="M173" s="234"/>
      <c r="N173" s="235"/>
      <c r="O173" s="235"/>
      <c r="P173" s="235"/>
      <c r="Q173" s="235"/>
      <c r="R173" s="150"/>
      <c r="T173" s="151" t="s">
        <v>5</v>
      </c>
      <c r="U173" s="41" t="s">
        <v>43</v>
      </c>
      <c r="V173" s="152">
        <v>0</v>
      </c>
      <c r="W173" s="152">
        <f t="shared" si="18"/>
        <v>0</v>
      </c>
      <c r="X173" s="152">
        <v>0</v>
      </c>
      <c r="Y173" s="152">
        <f t="shared" si="19"/>
        <v>0</v>
      </c>
      <c r="Z173" s="152">
        <v>0</v>
      </c>
      <c r="AA173" s="153">
        <f t="shared" si="20"/>
        <v>0</v>
      </c>
      <c r="AR173" s="19" t="s">
        <v>235</v>
      </c>
      <c r="AT173" s="19" t="s">
        <v>207</v>
      </c>
      <c r="AU173" s="19" t="s">
        <v>91</v>
      </c>
      <c r="AY173" s="19" t="s">
        <v>206</v>
      </c>
      <c r="BE173" s="154">
        <f t="shared" si="21"/>
        <v>0</v>
      </c>
      <c r="BF173" s="154">
        <f t="shared" si="22"/>
        <v>0</v>
      </c>
      <c r="BG173" s="154">
        <f t="shared" si="23"/>
        <v>0</v>
      </c>
      <c r="BH173" s="154">
        <f t="shared" si="24"/>
        <v>0</v>
      </c>
      <c r="BI173" s="154">
        <f t="shared" si="25"/>
        <v>0</v>
      </c>
      <c r="BJ173" s="19" t="s">
        <v>87</v>
      </c>
      <c r="BK173" s="155">
        <f t="shared" si="26"/>
        <v>0</v>
      </c>
      <c r="BL173" s="19" t="s">
        <v>235</v>
      </c>
      <c r="BM173" s="19" t="s">
        <v>373</v>
      </c>
    </row>
    <row r="174" spans="2:65" s="1" customFormat="1" ht="25.5" customHeight="1" x14ac:dyDescent="0.3">
      <c r="B174" s="145"/>
      <c r="C174" s="146" t="s">
        <v>280</v>
      </c>
      <c r="D174" s="146" t="s">
        <v>207</v>
      </c>
      <c r="E174" s="147" t="s">
        <v>2483</v>
      </c>
      <c r="F174" s="233" t="s">
        <v>2484</v>
      </c>
      <c r="G174" s="233"/>
      <c r="H174" s="233"/>
      <c r="I174" s="233"/>
      <c r="J174" s="148" t="s">
        <v>372</v>
      </c>
      <c r="K174" s="149">
        <v>2</v>
      </c>
      <c r="L174" s="234"/>
      <c r="M174" s="234"/>
      <c r="N174" s="235"/>
      <c r="O174" s="235"/>
      <c r="P174" s="235"/>
      <c r="Q174" s="235"/>
      <c r="R174" s="150"/>
      <c r="T174" s="151" t="s">
        <v>5</v>
      </c>
      <c r="U174" s="41" t="s">
        <v>43</v>
      </c>
      <c r="V174" s="152">
        <v>0</v>
      </c>
      <c r="W174" s="152">
        <f t="shared" si="18"/>
        <v>0</v>
      </c>
      <c r="X174" s="152">
        <v>0</v>
      </c>
      <c r="Y174" s="152">
        <f t="shared" si="19"/>
        <v>0</v>
      </c>
      <c r="Z174" s="152">
        <v>0</v>
      </c>
      <c r="AA174" s="153">
        <f t="shared" si="20"/>
        <v>0</v>
      </c>
      <c r="AR174" s="19" t="s">
        <v>235</v>
      </c>
      <c r="AT174" s="19" t="s">
        <v>207</v>
      </c>
      <c r="AU174" s="19" t="s">
        <v>91</v>
      </c>
      <c r="AY174" s="19" t="s">
        <v>206</v>
      </c>
      <c r="BE174" s="154">
        <f t="shared" si="21"/>
        <v>0</v>
      </c>
      <c r="BF174" s="154">
        <f t="shared" si="22"/>
        <v>0</v>
      </c>
      <c r="BG174" s="154">
        <f t="shared" si="23"/>
        <v>0</v>
      </c>
      <c r="BH174" s="154">
        <f t="shared" si="24"/>
        <v>0</v>
      </c>
      <c r="BI174" s="154">
        <f t="shared" si="25"/>
        <v>0</v>
      </c>
      <c r="BJ174" s="19" t="s">
        <v>87</v>
      </c>
      <c r="BK174" s="155">
        <f t="shared" si="26"/>
        <v>0</v>
      </c>
      <c r="BL174" s="19" t="s">
        <v>235</v>
      </c>
      <c r="BM174" s="19" t="s">
        <v>553</v>
      </c>
    </row>
    <row r="175" spans="2:65" s="1" customFormat="1" ht="25.5" customHeight="1" x14ac:dyDescent="0.3">
      <c r="B175" s="145"/>
      <c r="C175" s="146" t="s">
        <v>355</v>
      </c>
      <c r="D175" s="146" t="s">
        <v>207</v>
      </c>
      <c r="E175" s="147" t="s">
        <v>2485</v>
      </c>
      <c r="F175" s="233" t="s">
        <v>2486</v>
      </c>
      <c r="G175" s="233"/>
      <c r="H175" s="233"/>
      <c r="I175" s="233"/>
      <c r="J175" s="148" t="s">
        <v>372</v>
      </c>
      <c r="K175" s="149">
        <v>4</v>
      </c>
      <c r="L175" s="234"/>
      <c r="M175" s="234"/>
      <c r="N175" s="235"/>
      <c r="O175" s="235"/>
      <c r="P175" s="235"/>
      <c r="Q175" s="235"/>
      <c r="R175" s="150"/>
      <c r="T175" s="151" t="s">
        <v>5</v>
      </c>
      <c r="U175" s="41" t="s">
        <v>43</v>
      </c>
      <c r="V175" s="152">
        <v>0</v>
      </c>
      <c r="W175" s="152">
        <f t="shared" si="18"/>
        <v>0</v>
      </c>
      <c r="X175" s="152">
        <v>0</v>
      </c>
      <c r="Y175" s="152">
        <f t="shared" si="19"/>
        <v>0</v>
      </c>
      <c r="Z175" s="152">
        <v>0</v>
      </c>
      <c r="AA175" s="153">
        <f t="shared" si="20"/>
        <v>0</v>
      </c>
      <c r="AR175" s="19" t="s">
        <v>235</v>
      </c>
      <c r="AT175" s="19" t="s">
        <v>207</v>
      </c>
      <c r="AU175" s="19" t="s">
        <v>91</v>
      </c>
      <c r="AY175" s="19" t="s">
        <v>206</v>
      </c>
      <c r="BE175" s="154">
        <f t="shared" si="21"/>
        <v>0</v>
      </c>
      <c r="BF175" s="154">
        <f t="shared" si="22"/>
        <v>0</v>
      </c>
      <c r="BG175" s="154">
        <f t="shared" si="23"/>
        <v>0</v>
      </c>
      <c r="BH175" s="154">
        <f t="shared" si="24"/>
        <v>0</v>
      </c>
      <c r="BI175" s="154">
        <f t="shared" si="25"/>
        <v>0</v>
      </c>
      <c r="BJ175" s="19" t="s">
        <v>87</v>
      </c>
      <c r="BK175" s="155">
        <f t="shared" si="26"/>
        <v>0</v>
      </c>
      <c r="BL175" s="19" t="s">
        <v>235</v>
      </c>
      <c r="BM175" s="19" t="s">
        <v>556</v>
      </c>
    </row>
    <row r="176" spans="2:65" s="1" customFormat="1" ht="25.5" customHeight="1" x14ac:dyDescent="0.3">
      <c r="B176" s="145"/>
      <c r="C176" s="146" t="s">
        <v>283</v>
      </c>
      <c r="D176" s="146" t="s">
        <v>207</v>
      </c>
      <c r="E176" s="147" t="s">
        <v>2487</v>
      </c>
      <c r="F176" s="233" t="s">
        <v>2488</v>
      </c>
      <c r="G176" s="233"/>
      <c r="H176" s="233"/>
      <c r="I176" s="233"/>
      <c r="J176" s="148" t="s">
        <v>372</v>
      </c>
      <c r="K176" s="149">
        <v>5</v>
      </c>
      <c r="L176" s="234"/>
      <c r="M176" s="234"/>
      <c r="N176" s="235"/>
      <c r="O176" s="235"/>
      <c r="P176" s="235"/>
      <c r="Q176" s="235"/>
      <c r="R176" s="150"/>
      <c r="T176" s="151" t="s">
        <v>5</v>
      </c>
      <c r="U176" s="41" t="s">
        <v>43</v>
      </c>
      <c r="V176" s="152">
        <v>0</v>
      </c>
      <c r="W176" s="152">
        <f t="shared" si="18"/>
        <v>0</v>
      </c>
      <c r="X176" s="152">
        <v>0</v>
      </c>
      <c r="Y176" s="152">
        <f t="shared" si="19"/>
        <v>0</v>
      </c>
      <c r="Z176" s="152">
        <v>0</v>
      </c>
      <c r="AA176" s="153">
        <f t="shared" si="20"/>
        <v>0</v>
      </c>
      <c r="AR176" s="19" t="s">
        <v>235</v>
      </c>
      <c r="AT176" s="19" t="s">
        <v>207</v>
      </c>
      <c r="AU176" s="19" t="s">
        <v>91</v>
      </c>
      <c r="AY176" s="19" t="s">
        <v>206</v>
      </c>
      <c r="BE176" s="154">
        <f t="shared" si="21"/>
        <v>0</v>
      </c>
      <c r="BF176" s="154">
        <f t="shared" si="22"/>
        <v>0</v>
      </c>
      <c r="BG176" s="154">
        <f t="shared" si="23"/>
        <v>0</v>
      </c>
      <c r="BH176" s="154">
        <f t="shared" si="24"/>
        <v>0</v>
      </c>
      <c r="BI176" s="154">
        <f t="shared" si="25"/>
        <v>0</v>
      </c>
      <c r="BJ176" s="19" t="s">
        <v>87</v>
      </c>
      <c r="BK176" s="155">
        <f t="shared" si="26"/>
        <v>0</v>
      </c>
      <c r="BL176" s="19" t="s">
        <v>235</v>
      </c>
      <c r="BM176" s="19" t="s">
        <v>387</v>
      </c>
    </row>
    <row r="177" spans="2:65" s="1" customFormat="1" ht="25.5" customHeight="1" x14ac:dyDescent="0.3">
      <c r="B177" s="145"/>
      <c r="C177" s="146" t="s">
        <v>362</v>
      </c>
      <c r="D177" s="146" t="s">
        <v>207</v>
      </c>
      <c r="E177" s="147" t="s">
        <v>2489</v>
      </c>
      <c r="F177" s="233" t="s">
        <v>2490</v>
      </c>
      <c r="G177" s="233"/>
      <c r="H177" s="233"/>
      <c r="I177" s="233"/>
      <c r="J177" s="148" t="s">
        <v>329</v>
      </c>
      <c r="K177" s="149">
        <v>4.0000000000000001E-3</v>
      </c>
      <c r="L177" s="234"/>
      <c r="M177" s="234"/>
      <c r="N177" s="235"/>
      <c r="O177" s="235"/>
      <c r="P177" s="235"/>
      <c r="Q177" s="235"/>
      <c r="R177" s="150"/>
      <c r="T177" s="151" t="s">
        <v>5</v>
      </c>
      <c r="U177" s="41" t="s">
        <v>43</v>
      </c>
      <c r="V177" s="152">
        <v>0</v>
      </c>
      <c r="W177" s="152">
        <f t="shared" si="18"/>
        <v>0</v>
      </c>
      <c r="X177" s="152">
        <v>0</v>
      </c>
      <c r="Y177" s="152">
        <f t="shared" si="19"/>
        <v>0</v>
      </c>
      <c r="Z177" s="152">
        <v>0</v>
      </c>
      <c r="AA177" s="153">
        <f t="shared" si="20"/>
        <v>0</v>
      </c>
      <c r="AR177" s="19" t="s">
        <v>235</v>
      </c>
      <c r="AT177" s="19" t="s">
        <v>207</v>
      </c>
      <c r="AU177" s="19" t="s">
        <v>91</v>
      </c>
      <c r="AY177" s="19" t="s">
        <v>206</v>
      </c>
      <c r="BE177" s="154">
        <f t="shared" si="21"/>
        <v>0</v>
      </c>
      <c r="BF177" s="154">
        <f t="shared" si="22"/>
        <v>0</v>
      </c>
      <c r="BG177" s="154">
        <f t="shared" si="23"/>
        <v>0</v>
      </c>
      <c r="BH177" s="154">
        <f t="shared" si="24"/>
        <v>0</v>
      </c>
      <c r="BI177" s="154">
        <f t="shared" si="25"/>
        <v>0</v>
      </c>
      <c r="BJ177" s="19" t="s">
        <v>87</v>
      </c>
      <c r="BK177" s="155">
        <f t="shared" si="26"/>
        <v>0</v>
      </c>
      <c r="BL177" s="19" t="s">
        <v>235</v>
      </c>
      <c r="BM177" s="19" t="s">
        <v>390</v>
      </c>
    </row>
    <row r="178" spans="2:65" s="10" customFormat="1" ht="22.35" customHeight="1" x14ac:dyDescent="0.3">
      <c r="B178" s="134"/>
      <c r="C178" s="135"/>
      <c r="D178" s="144" t="s">
        <v>466</v>
      </c>
      <c r="E178" s="144"/>
      <c r="F178" s="144"/>
      <c r="G178" s="144"/>
      <c r="H178" s="144"/>
      <c r="I178" s="144"/>
      <c r="J178" s="144"/>
      <c r="K178" s="144"/>
      <c r="L178" s="144"/>
      <c r="M178" s="144"/>
      <c r="N178" s="240"/>
      <c r="O178" s="239"/>
      <c r="P178" s="239"/>
      <c r="Q178" s="239"/>
      <c r="R178" s="137"/>
      <c r="T178" s="138"/>
      <c r="U178" s="135"/>
      <c r="V178" s="135"/>
      <c r="W178" s="139">
        <f>SUM(W179:W190)</f>
        <v>0</v>
      </c>
      <c r="X178" s="135"/>
      <c r="Y178" s="139">
        <f>SUM(Y179:Y190)</f>
        <v>0</v>
      </c>
      <c r="Z178" s="135"/>
      <c r="AA178" s="140">
        <f>SUM(AA179:AA190)</f>
        <v>0</v>
      </c>
      <c r="AR178" s="141" t="s">
        <v>87</v>
      </c>
      <c r="AT178" s="142" t="s">
        <v>75</v>
      </c>
      <c r="AU178" s="142" t="s">
        <v>87</v>
      </c>
      <c r="AY178" s="141" t="s">
        <v>206</v>
      </c>
      <c r="BK178" s="143">
        <f>SUM(BK179:BK190)</f>
        <v>0</v>
      </c>
    </row>
    <row r="179" spans="2:65" s="1" customFormat="1" ht="16.5" customHeight="1" x14ac:dyDescent="0.3">
      <c r="B179" s="145"/>
      <c r="C179" s="146" t="s">
        <v>287</v>
      </c>
      <c r="D179" s="146" t="s">
        <v>207</v>
      </c>
      <c r="E179" s="147" t="s">
        <v>2491</v>
      </c>
      <c r="F179" s="233" t="s">
        <v>2492</v>
      </c>
      <c r="G179" s="233"/>
      <c r="H179" s="233"/>
      <c r="I179" s="233"/>
      <c r="J179" s="148" t="s">
        <v>372</v>
      </c>
      <c r="K179" s="149">
        <v>23</v>
      </c>
      <c r="L179" s="234"/>
      <c r="M179" s="234"/>
      <c r="N179" s="235"/>
      <c r="O179" s="235"/>
      <c r="P179" s="235"/>
      <c r="Q179" s="235"/>
      <c r="R179" s="150"/>
      <c r="T179" s="151" t="s">
        <v>5</v>
      </c>
      <c r="U179" s="41" t="s">
        <v>43</v>
      </c>
      <c r="V179" s="152">
        <v>0</v>
      </c>
      <c r="W179" s="152">
        <f t="shared" ref="W179:W190" si="27">V179*K179</f>
        <v>0</v>
      </c>
      <c r="X179" s="152">
        <v>0</v>
      </c>
      <c r="Y179" s="152">
        <f t="shared" ref="Y179:Y190" si="28">X179*K179</f>
        <v>0</v>
      </c>
      <c r="Z179" s="152">
        <v>0</v>
      </c>
      <c r="AA179" s="153">
        <f t="shared" ref="AA179:AA190" si="29">Z179*K179</f>
        <v>0</v>
      </c>
      <c r="AR179" s="19" t="s">
        <v>235</v>
      </c>
      <c r="AT179" s="19" t="s">
        <v>207</v>
      </c>
      <c r="AU179" s="19" t="s">
        <v>91</v>
      </c>
      <c r="AY179" s="19" t="s">
        <v>206</v>
      </c>
      <c r="BE179" s="154">
        <f t="shared" ref="BE179:BE190" si="30">IF(U179="základná",N179,0)</f>
        <v>0</v>
      </c>
      <c r="BF179" s="154">
        <f t="shared" ref="BF179:BF190" si="31">IF(U179="znížená",N179,0)</f>
        <v>0</v>
      </c>
      <c r="BG179" s="154">
        <f t="shared" ref="BG179:BG190" si="32">IF(U179="zákl. prenesená",N179,0)</f>
        <v>0</v>
      </c>
      <c r="BH179" s="154">
        <f t="shared" ref="BH179:BH190" si="33">IF(U179="zníž. prenesená",N179,0)</f>
        <v>0</v>
      </c>
      <c r="BI179" s="154">
        <f t="shared" ref="BI179:BI190" si="34">IF(U179="nulová",N179,0)</f>
        <v>0</v>
      </c>
      <c r="BJ179" s="19" t="s">
        <v>87</v>
      </c>
      <c r="BK179" s="155">
        <f t="shared" ref="BK179:BK190" si="35">ROUND(L179*K179,3)</f>
        <v>0</v>
      </c>
      <c r="BL179" s="19" t="s">
        <v>235</v>
      </c>
      <c r="BM179" s="19" t="s">
        <v>559</v>
      </c>
    </row>
    <row r="180" spans="2:65" s="1" customFormat="1" ht="38.25" customHeight="1" x14ac:dyDescent="0.3">
      <c r="B180" s="145"/>
      <c r="C180" s="156" t="s">
        <v>369</v>
      </c>
      <c r="D180" s="156" t="s">
        <v>214</v>
      </c>
      <c r="E180" s="157" t="s">
        <v>2493</v>
      </c>
      <c r="F180" s="236" t="s">
        <v>2494</v>
      </c>
      <c r="G180" s="236"/>
      <c r="H180" s="236"/>
      <c r="I180" s="236"/>
      <c r="J180" s="158" t="s">
        <v>372</v>
      </c>
      <c r="K180" s="159">
        <v>23</v>
      </c>
      <c r="L180" s="237"/>
      <c r="M180" s="237"/>
      <c r="N180" s="238"/>
      <c r="O180" s="235"/>
      <c r="P180" s="235"/>
      <c r="Q180" s="235"/>
      <c r="R180" s="150"/>
      <c r="T180" s="151" t="s">
        <v>5</v>
      </c>
      <c r="U180" s="41" t="s">
        <v>43</v>
      </c>
      <c r="V180" s="152">
        <v>0</v>
      </c>
      <c r="W180" s="152">
        <f t="shared" si="27"/>
        <v>0</v>
      </c>
      <c r="X180" s="152">
        <v>0</v>
      </c>
      <c r="Y180" s="152">
        <f t="shared" si="28"/>
        <v>0</v>
      </c>
      <c r="Z180" s="152">
        <v>0</v>
      </c>
      <c r="AA180" s="153">
        <f t="shared" si="29"/>
        <v>0</v>
      </c>
      <c r="AR180" s="19" t="s">
        <v>262</v>
      </c>
      <c r="AT180" s="19" t="s">
        <v>214</v>
      </c>
      <c r="AU180" s="19" t="s">
        <v>91</v>
      </c>
      <c r="AY180" s="19" t="s">
        <v>206</v>
      </c>
      <c r="BE180" s="154">
        <f t="shared" si="30"/>
        <v>0</v>
      </c>
      <c r="BF180" s="154">
        <f t="shared" si="31"/>
        <v>0</v>
      </c>
      <c r="BG180" s="154">
        <f t="shared" si="32"/>
        <v>0</v>
      </c>
      <c r="BH180" s="154">
        <f t="shared" si="33"/>
        <v>0</v>
      </c>
      <c r="BI180" s="154">
        <f t="shared" si="34"/>
        <v>0</v>
      </c>
      <c r="BJ180" s="19" t="s">
        <v>87</v>
      </c>
      <c r="BK180" s="155">
        <f t="shared" si="35"/>
        <v>0</v>
      </c>
      <c r="BL180" s="19" t="s">
        <v>235</v>
      </c>
      <c r="BM180" s="19" t="s">
        <v>560</v>
      </c>
    </row>
    <row r="181" spans="2:65" s="1" customFormat="1" ht="38.25" customHeight="1" x14ac:dyDescent="0.3">
      <c r="B181" s="145"/>
      <c r="C181" s="156" t="s">
        <v>290</v>
      </c>
      <c r="D181" s="156" t="s">
        <v>214</v>
      </c>
      <c r="E181" s="157" t="s">
        <v>2495</v>
      </c>
      <c r="F181" s="236" t="s">
        <v>2496</v>
      </c>
      <c r="G181" s="236"/>
      <c r="H181" s="236"/>
      <c r="I181" s="236"/>
      <c r="J181" s="158" t="s">
        <v>372</v>
      </c>
      <c r="K181" s="159">
        <v>19</v>
      </c>
      <c r="L181" s="237"/>
      <c r="M181" s="237"/>
      <c r="N181" s="238"/>
      <c r="O181" s="235"/>
      <c r="P181" s="235"/>
      <c r="Q181" s="235"/>
      <c r="R181" s="150"/>
      <c r="T181" s="151" t="s">
        <v>5</v>
      </c>
      <c r="U181" s="41" t="s">
        <v>43</v>
      </c>
      <c r="V181" s="152">
        <v>0</v>
      </c>
      <c r="W181" s="152">
        <f t="shared" si="27"/>
        <v>0</v>
      </c>
      <c r="X181" s="152">
        <v>0</v>
      </c>
      <c r="Y181" s="152">
        <f t="shared" si="28"/>
        <v>0</v>
      </c>
      <c r="Z181" s="152">
        <v>0</v>
      </c>
      <c r="AA181" s="153">
        <f t="shared" si="29"/>
        <v>0</v>
      </c>
      <c r="AR181" s="19" t="s">
        <v>262</v>
      </c>
      <c r="AT181" s="19" t="s">
        <v>214</v>
      </c>
      <c r="AU181" s="19" t="s">
        <v>91</v>
      </c>
      <c r="AY181" s="19" t="s">
        <v>206</v>
      </c>
      <c r="BE181" s="154">
        <f t="shared" si="30"/>
        <v>0</v>
      </c>
      <c r="BF181" s="154">
        <f t="shared" si="31"/>
        <v>0</v>
      </c>
      <c r="BG181" s="154">
        <f t="shared" si="32"/>
        <v>0</v>
      </c>
      <c r="BH181" s="154">
        <f t="shared" si="33"/>
        <v>0</v>
      </c>
      <c r="BI181" s="154">
        <f t="shared" si="34"/>
        <v>0</v>
      </c>
      <c r="BJ181" s="19" t="s">
        <v>87</v>
      </c>
      <c r="BK181" s="155">
        <f t="shared" si="35"/>
        <v>0</v>
      </c>
      <c r="BL181" s="19" t="s">
        <v>235</v>
      </c>
      <c r="BM181" s="19" t="s">
        <v>412</v>
      </c>
    </row>
    <row r="182" spans="2:65" s="1" customFormat="1" ht="38.25" customHeight="1" x14ac:dyDescent="0.3">
      <c r="B182" s="145"/>
      <c r="C182" s="156" t="s">
        <v>377</v>
      </c>
      <c r="D182" s="156" t="s">
        <v>214</v>
      </c>
      <c r="E182" s="157" t="s">
        <v>2497</v>
      </c>
      <c r="F182" s="236" t="s">
        <v>2498</v>
      </c>
      <c r="G182" s="236"/>
      <c r="H182" s="236"/>
      <c r="I182" s="236"/>
      <c r="J182" s="158" t="s">
        <v>372</v>
      </c>
      <c r="K182" s="159">
        <v>23</v>
      </c>
      <c r="L182" s="237"/>
      <c r="M182" s="237"/>
      <c r="N182" s="238"/>
      <c r="O182" s="235"/>
      <c r="P182" s="235"/>
      <c r="Q182" s="235"/>
      <c r="R182" s="150"/>
      <c r="T182" s="151" t="s">
        <v>5</v>
      </c>
      <c r="U182" s="41" t="s">
        <v>43</v>
      </c>
      <c r="V182" s="152">
        <v>0</v>
      </c>
      <c r="W182" s="152">
        <f t="shared" si="27"/>
        <v>0</v>
      </c>
      <c r="X182" s="152">
        <v>0</v>
      </c>
      <c r="Y182" s="152">
        <f t="shared" si="28"/>
        <v>0</v>
      </c>
      <c r="Z182" s="152">
        <v>0</v>
      </c>
      <c r="AA182" s="153">
        <f t="shared" si="29"/>
        <v>0</v>
      </c>
      <c r="AR182" s="19" t="s">
        <v>262</v>
      </c>
      <c r="AT182" s="19" t="s">
        <v>214</v>
      </c>
      <c r="AU182" s="19" t="s">
        <v>91</v>
      </c>
      <c r="AY182" s="19" t="s">
        <v>206</v>
      </c>
      <c r="BE182" s="154">
        <f t="shared" si="30"/>
        <v>0</v>
      </c>
      <c r="BF182" s="154">
        <f t="shared" si="31"/>
        <v>0</v>
      </c>
      <c r="BG182" s="154">
        <f t="shared" si="32"/>
        <v>0</v>
      </c>
      <c r="BH182" s="154">
        <f t="shared" si="33"/>
        <v>0</v>
      </c>
      <c r="BI182" s="154">
        <f t="shared" si="34"/>
        <v>0</v>
      </c>
      <c r="BJ182" s="19" t="s">
        <v>87</v>
      </c>
      <c r="BK182" s="155">
        <f t="shared" si="35"/>
        <v>0</v>
      </c>
      <c r="BL182" s="19" t="s">
        <v>235</v>
      </c>
      <c r="BM182" s="19" t="s">
        <v>561</v>
      </c>
    </row>
    <row r="183" spans="2:65" s="1" customFormat="1" ht="51" customHeight="1" x14ac:dyDescent="0.3">
      <c r="B183" s="145"/>
      <c r="C183" s="156" t="s">
        <v>294</v>
      </c>
      <c r="D183" s="156" t="s">
        <v>214</v>
      </c>
      <c r="E183" s="157" t="s">
        <v>2499</v>
      </c>
      <c r="F183" s="236" t="s">
        <v>2500</v>
      </c>
      <c r="G183" s="236"/>
      <c r="H183" s="236"/>
      <c r="I183" s="236"/>
      <c r="J183" s="158" t="s">
        <v>372</v>
      </c>
      <c r="K183" s="159">
        <v>1</v>
      </c>
      <c r="L183" s="237"/>
      <c r="M183" s="237"/>
      <c r="N183" s="238"/>
      <c r="O183" s="235"/>
      <c r="P183" s="235"/>
      <c r="Q183" s="235"/>
      <c r="R183" s="150"/>
      <c r="T183" s="151" t="s">
        <v>5</v>
      </c>
      <c r="U183" s="41" t="s">
        <v>43</v>
      </c>
      <c r="V183" s="152">
        <v>0</v>
      </c>
      <c r="W183" s="152">
        <f t="shared" si="27"/>
        <v>0</v>
      </c>
      <c r="X183" s="152">
        <v>0</v>
      </c>
      <c r="Y183" s="152">
        <f t="shared" si="28"/>
        <v>0</v>
      </c>
      <c r="Z183" s="152">
        <v>0</v>
      </c>
      <c r="AA183" s="153">
        <f t="shared" si="29"/>
        <v>0</v>
      </c>
      <c r="AR183" s="19" t="s">
        <v>262</v>
      </c>
      <c r="AT183" s="19" t="s">
        <v>214</v>
      </c>
      <c r="AU183" s="19" t="s">
        <v>91</v>
      </c>
      <c r="AY183" s="19" t="s">
        <v>206</v>
      </c>
      <c r="BE183" s="154">
        <f t="shared" si="30"/>
        <v>0</v>
      </c>
      <c r="BF183" s="154">
        <f t="shared" si="31"/>
        <v>0</v>
      </c>
      <c r="BG183" s="154">
        <f t="shared" si="32"/>
        <v>0</v>
      </c>
      <c r="BH183" s="154">
        <f t="shared" si="33"/>
        <v>0</v>
      </c>
      <c r="BI183" s="154">
        <f t="shared" si="34"/>
        <v>0</v>
      </c>
      <c r="BJ183" s="19" t="s">
        <v>87</v>
      </c>
      <c r="BK183" s="155">
        <f t="shared" si="35"/>
        <v>0</v>
      </c>
      <c r="BL183" s="19" t="s">
        <v>235</v>
      </c>
      <c r="BM183" s="19" t="s">
        <v>562</v>
      </c>
    </row>
    <row r="184" spans="2:65" s="1" customFormat="1" ht="51" customHeight="1" x14ac:dyDescent="0.3">
      <c r="B184" s="145"/>
      <c r="C184" s="156" t="s">
        <v>384</v>
      </c>
      <c r="D184" s="156" t="s">
        <v>214</v>
      </c>
      <c r="E184" s="157" t="s">
        <v>2501</v>
      </c>
      <c r="F184" s="236" t="s">
        <v>2502</v>
      </c>
      <c r="G184" s="236"/>
      <c r="H184" s="236"/>
      <c r="I184" s="236"/>
      <c r="J184" s="158" t="s">
        <v>372</v>
      </c>
      <c r="K184" s="159">
        <v>3</v>
      </c>
      <c r="L184" s="237"/>
      <c r="M184" s="237"/>
      <c r="N184" s="238"/>
      <c r="O184" s="235"/>
      <c r="P184" s="235"/>
      <c r="Q184" s="235"/>
      <c r="R184" s="150"/>
      <c r="T184" s="151" t="s">
        <v>5</v>
      </c>
      <c r="U184" s="41" t="s">
        <v>43</v>
      </c>
      <c r="V184" s="152">
        <v>0</v>
      </c>
      <c r="W184" s="152">
        <f t="shared" si="27"/>
        <v>0</v>
      </c>
      <c r="X184" s="152">
        <v>0</v>
      </c>
      <c r="Y184" s="152">
        <f t="shared" si="28"/>
        <v>0</v>
      </c>
      <c r="Z184" s="152">
        <v>0</v>
      </c>
      <c r="AA184" s="153">
        <f t="shared" si="29"/>
        <v>0</v>
      </c>
      <c r="AR184" s="19" t="s">
        <v>262</v>
      </c>
      <c r="AT184" s="19" t="s">
        <v>214</v>
      </c>
      <c r="AU184" s="19" t="s">
        <v>91</v>
      </c>
      <c r="AY184" s="19" t="s">
        <v>206</v>
      </c>
      <c r="BE184" s="154">
        <f t="shared" si="30"/>
        <v>0</v>
      </c>
      <c r="BF184" s="154">
        <f t="shared" si="31"/>
        <v>0</v>
      </c>
      <c r="BG184" s="154">
        <f t="shared" si="32"/>
        <v>0</v>
      </c>
      <c r="BH184" s="154">
        <f t="shared" si="33"/>
        <v>0</v>
      </c>
      <c r="BI184" s="154">
        <f t="shared" si="34"/>
        <v>0</v>
      </c>
      <c r="BJ184" s="19" t="s">
        <v>87</v>
      </c>
      <c r="BK184" s="155">
        <f t="shared" si="35"/>
        <v>0</v>
      </c>
      <c r="BL184" s="19" t="s">
        <v>235</v>
      </c>
      <c r="BM184" s="19" t="s">
        <v>563</v>
      </c>
    </row>
    <row r="185" spans="2:65" s="1" customFormat="1" ht="51" customHeight="1" x14ac:dyDescent="0.3">
      <c r="B185" s="145"/>
      <c r="C185" s="156" t="s">
        <v>297</v>
      </c>
      <c r="D185" s="156" t="s">
        <v>214</v>
      </c>
      <c r="E185" s="157" t="s">
        <v>2503</v>
      </c>
      <c r="F185" s="236" t="s">
        <v>2504</v>
      </c>
      <c r="G185" s="236"/>
      <c r="H185" s="236"/>
      <c r="I185" s="236"/>
      <c r="J185" s="158" t="s">
        <v>372</v>
      </c>
      <c r="K185" s="159">
        <v>28</v>
      </c>
      <c r="L185" s="237"/>
      <c r="M185" s="237"/>
      <c r="N185" s="238"/>
      <c r="O185" s="235"/>
      <c r="P185" s="235"/>
      <c r="Q185" s="235"/>
      <c r="R185" s="150"/>
      <c r="T185" s="151" t="s">
        <v>5</v>
      </c>
      <c r="U185" s="41" t="s">
        <v>43</v>
      </c>
      <c r="V185" s="152">
        <v>0</v>
      </c>
      <c r="W185" s="152">
        <f t="shared" si="27"/>
        <v>0</v>
      </c>
      <c r="X185" s="152">
        <v>0</v>
      </c>
      <c r="Y185" s="152">
        <f t="shared" si="28"/>
        <v>0</v>
      </c>
      <c r="Z185" s="152">
        <v>0</v>
      </c>
      <c r="AA185" s="153">
        <f t="shared" si="29"/>
        <v>0</v>
      </c>
      <c r="AR185" s="19" t="s">
        <v>262</v>
      </c>
      <c r="AT185" s="19" t="s">
        <v>214</v>
      </c>
      <c r="AU185" s="19" t="s">
        <v>91</v>
      </c>
      <c r="AY185" s="19" t="s">
        <v>206</v>
      </c>
      <c r="BE185" s="154">
        <f t="shared" si="30"/>
        <v>0</v>
      </c>
      <c r="BF185" s="154">
        <f t="shared" si="31"/>
        <v>0</v>
      </c>
      <c r="BG185" s="154">
        <f t="shared" si="32"/>
        <v>0</v>
      </c>
      <c r="BH185" s="154">
        <f t="shared" si="33"/>
        <v>0</v>
      </c>
      <c r="BI185" s="154">
        <f t="shared" si="34"/>
        <v>0</v>
      </c>
      <c r="BJ185" s="19" t="s">
        <v>87</v>
      </c>
      <c r="BK185" s="155">
        <f t="shared" si="35"/>
        <v>0</v>
      </c>
      <c r="BL185" s="19" t="s">
        <v>235</v>
      </c>
      <c r="BM185" s="19" t="s">
        <v>565</v>
      </c>
    </row>
    <row r="186" spans="2:65" s="1" customFormat="1" ht="63.75" customHeight="1" x14ac:dyDescent="0.3">
      <c r="B186" s="145"/>
      <c r="C186" s="156" t="s">
        <v>391</v>
      </c>
      <c r="D186" s="156" t="s">
        <v>214</v>
      </c>
      <c r="E186" s="157" t="s">
        <v>2505</v>
      </c>
      <c r="F186" s="236" t="s">
        <v>2506</v>
      </c>
      <c r="G186" s="236"/>
      <c r="H186" s="236"/>
      <c r="I186" s="236"/>
      <c r="J186" s="158" t="s">
        <v>372</v>
      </c>
      <c r="K186" s="159">
        <v>1</v>
      </c>
      <c r="L186" s="237"/>
      <c r="M186" s="237"/>
      <c r="N186" s="238"/>
      <c r="O186" s="235"/>
      <c r="P186" s="235"/>
      <c r="Q186" s="235"/>
      <c r="R186" s="150"/>
      <c r="T186" s="151" t="s">
        <v>5</v>
      </c>
      <c r="U186" s="41" t="s">
        <v>43</v>
      </c>
      <c r="V186" s="152">
        <v>0</v>
      </c>
      <c r="W186" s="152">
        <f t="shared" si="27"/>
        <v>0</v>
      </c>
      <c r="X186" s="152">
        <v>0</v>
      </c>
      <c r="Y186" s="152">
        <f t="shared" si="28"/>
        <v>0</v>
      </c>
      <c r="Z186" s="152">
        <v>0</v>
      </c>
      <c r="AA186" s="153">
        <f t="shared" si="29"/>
        <v>0</v>
      </c>
      <c r="AR186" s="19" t="s">
        <v>262</v>
      </c>
      <c r="AT186" s="19" t="s">
        <v>214</v>
      </c>
      <c r="AU186" s="19" t="s">
        <v>91</v>
      </c>
      <c r="AY186" s="19" t="s">
        <v>206</v>
      </c>
      <c r="BE186" s="154">
        <f t="shared" si="30"/>
        <v>0</v>
      </c>
      <c r="BF186" s="154">
        <f t="shared" si="31"/>
        <v>0</v>
      </c>
      <c r="BG186" s="154">
        <f t="shared" si="32"/>
        <v>0</v>
      </c>
      <c r="BH186" s="154">
        <f t="shared" si="33"/>
        <v>0</v>
      </c>
      <c r="BI186" s="154">
        <f t="shared" si="34"/>
        <v>0</v>
      </c>
      <c r="BJ186" s="19" t="s">
        <v>87</v>
      </c>
      <c r="BK186" s="155">
        <f t="shared" si="35"/>
        <v>0</v>
      </c>
      <c r="BL186" s="19" t="s">
        <v>235</v>
      </c>
      <c r="BM186" s="19" t="s">
        <v>606</v>
      </c>
    </row>
    <row r="187" spans="2:65" s="1" customFormat="1" ht="51" customHeight="1" x14ac:dyDescent="0.3">
      <c r="B187" s="145"/>
      <c r="C187" s="156" t="s">
        <v>301</v>
      </c>
      <c r="D187" s="156" t="s">
        <v>214</v>
      </c>
      <c r="E187" s="157" t="s">
        <v>2507</v>
      </c>
      <c r="F187" s="236" t="s">
        <v>2508</v>
      </c>
      <c r="G187" s="236"/>
      <c r="H187" s="236"/>
      <c r="I187" s="236"/>
      <c r="J187" s="158" t="s">
        <v>372</v>
      </c>
      <c r="K187" s="159">
        <v>2</v>
      </c>
      <c r="L187" s="237"/>
      <c r="M187" s="237"/>
      <c r="N187" s="238"/>
      <c r="O187" s="235"/>
      <c r="P187" s="235"/>
      <c r="Q187" s="235"/>
      <c r="R187" s="150"/>
      <c r="T187" s="151" t="s">
        <v>5</v>
      </c>
      <c r="U187" s="41" t="s">
        <v>43</v>
      </c>
      <c r="V187" s="152">
        <v>0</v>
      </c>
      <c r="W187" s="152">
        <f t="shared" si="27"/>
        <v>0</v>
      </c>
      <c r="X187" s="152">
        <v>0</v>
      </c>
      <c r="Y187" s="152">
        <f t="shared" si="28"/>
        <v>0</v>
      </c>
      <c r="Z187" s="152">
        <v>0</v>
      </c>
      <c r="AA187" s="153">
        <f t="shared" si="29"/>
        <v>0</v>
      </c>
      <c r="AR187" s="19" t="s">
        <v>262</v>
      </c>
      <c r="AT187" s="19" t="s">
        <v>214</v>
      </c>
      <c r="AU187" s="19" t="s">
        <v>91</v>
      </c>
      <c r="AY187" s="19" t="s">
        <v>206</v>
      </c>
      <c r="BE187" s="154">
        <f t="shared" si="30"/>
        <v>0</v>
      </c>
      <c r="BF187" s="154">
        <f t="shared" si="31"/>
        <v>0</v>
      </c>
      <c r="BG187" s="154">
        <f t="shared" si="32"/>
        <v>0</v>
      </c>
      <c r="BH187" s="154">
        <f t="shared" si="33"/>
        <v>0</v>
      </c>
      <c r="BI187" s="154">
        <f t="shared" si="34"/>
        <v>0</v>
      </c>
      <c r="BJ187" s="19" t="s">
        <v>87</v>
      </c>
      <c r="BK187" s="155">
        <f t="shared" si="35"/>
        <v>0</v>
      </c>
      <c r="BL187" s="19" t="s">
        <v>235</v>
      </c>
      <c r="BM187" s="19" t="s">
        <v>437</v>
      </c>
    </row>
    <row r="188" spans="2:65" s="1" customFormat="1" ht="51" customHeight="1" x14ac:dyDescent="0.3">
      <c r="B188" s="145"/>
      <c r="C188" s="156" t="s">
        <v>398</v>
      </c>
      <c r="D188" s="156" t="s">
        <v>214</v>
      </c>
      <c r="E188" s="157" t="s">
        <v>2509</v>
      </c>
      <c r="F188" s="236" t="s">
        <v>2510</v>
      </c>
      <c r="G188" s="236"/>
      <c r="H188" s="236"/>
      <c r="I188" s="236"/>
      <c r="J188" s="158" t="s">
        <v>372</v>
      </c>
      <c r="K188" s="159">
        <v>1</v>
      </c>
      <c r="L188" s="237"/>
      <c r="M188" s="237"/>
      <c r="N188" s="238"/>
      <c r="O188" s="235"/>
      <c r="P188" s="235"/>
      <c r="Q188" s="235"/>
      <c r="R188" s="150"/>
      <c r="T188" s="151" t="s">
        <v>5</v>
      </c>
      <c r="U188" s="41" t="s">
        <v>43</v>
      </c>
      <c r="V188" s="152">
        <v>0</v>
      </c>
      <c r="W188" s="152">
        <f t="shared" si="27"/>
        <v>0</v>
      </c>
      <c r="X188" s="152">
        <v>0</v>
      </c>
      <c r="Y188" s="152">
        <f t="shared" si="28"/>
        <v>0</v>
      </c>
      <c r="Z188" s="152">
        <v>0</v>
      </c>
      <c r="AA188" s="153">
        <f t="shared" si="29"/>
        <v>0</v>
      </c>
      <c r="AR188" s="19" t="s">
        <v>262</v>
      </c>
      <c r="AT188" s="19" t="s">
        <v>214</v>
      </c>
      <c r="AU188" s="19" t="s">
        <v>91</v>
      </c>
      <c r="AY188" s="19" t="s">
        <v>206</v>
      </c>
      <c r="BE188" s="154">
        <f t="shared" si="30"/>
        <v>0</v>
      </c>
      <c r="BF188" s="154">
        <f t="shared" si="31"/>
        <v>0</v>
      </c>
      <c r="BG188" s="154">
        <f t="shared" si="32"/>
        <v>0</v>
      </c>
      <c r="BH188" s="154">
        <f t="shared" si="33"/>
        <v>0</v>
      </c>
      <c r="BI188" s="154">
        <f t="shared" si="34"/>
        <v>0</v>
      </c>
      <c r="BJ188" s="19" t="s">
        <v>87</v>
      </c>
      <c r="BK188" s="155">
        <f t="shared" si="35"/>
        <v>0</v>
      </c>
      <c r="BL188" s="19" t="s">
        <v>235</v>
      </c>
      <c r="BM188" s="19" t="s">
        <v>440</v>
      </c>
    </row>
    <row r="189" spans="2:65" s="1" customFormat="1" ht="51" customHeight="1" x14ac:dyDescent="0.3">
      <c r="B189" s="145"/>
      <c r="C189" s="156" t="s">
        <v>304</v>
      </c>
      <c r="D189" s="156" t="s">
        <v>214</v>
      </c>
      <c r="E189" s="157" t="s">
        <v>2511</v>
      </c>
      <c r="F189" s="236" t="s">
        <v>2512</v>
      </c>
      <c r="G189" s="236"/>
      <c r="H189" s="236"/>
      <c r="I189" s="236"/>
      <c r="J189" s="158" t="s">
        <v>372</v>
      </c>
      <c r="K189" s="159">
        <v>2</v>
      </c>
      <c r="L189" s="237"/>
      <c r="M189" s="237"/>
      <c r="N189" s="238"/>
      <c r="O189" s="235"/>
      <c r="P189" s="235"/>
      <c r="Q189" s="235"/>
      <c r="R189" s="150"/>
      <c r="T189" s="151" t="s">
        <v>5</v>
      </c>
      <c r="U189" s="41" t="s">
        <v>43</v>
      </c>
      <c r="V189" s="152">
        <v>0</v>
      </c>
      <c r="W189" s="152">
        <f t="shared" si="27"/>
        <v>0</v>
      </c>
      <c r="X189" s="152">
        <v>0</v>
      </c>
      <c r="Y189" s="152">
        <f t="shared" si="28"/>
        <v>0</v>
      </c>
      <c r="Z189" s="152">
        <v>0</v>
      </c>
      <c r="AA189" s="153">
        <f t="shared" si="29"/>
        <v>0</v>
      </c>
      <c r="AR189" s="19" t="s">
        <v>262</v>
      </c>
      <c r="AT189" s="19" t="s">
        <v>214</v>
      </c>
      <c r="AU189" s="19" t="s">
        <v>91</v>
      </c>
      <c r="AY189" s="19" t="s">
        <v>206</v>
      </c>
      <c r="BE189" s="154">
        <f t="shared" si="30"/>
        <v>0</v>
      </c>
      <c r="BF189" s="154">
        <f t="shared" si="31"/>
        <v>0</v>
      </c>
      <c r="BG189" s="154">
        <f t="shared" si="32"/>
        <v>0</v>
      </c>
      <c r="BH189" s="154">
        <f t="shared" si="33"/>
        <v>0</v>
      </c>
      <c r="BI189" s="154">
        <f t="shared" si="34"/>
        <v>0</v>
      </c>
      <c r="BJ189" s="19" t="s">
        <v>87</v>
      </c>
      <c r="BK189" s="155">
        <f t="shared" si="35"/>
        <v>0</v>
      </c>
      <c r="BL189" s="19" t="s">
        <v>235</v>
      </c>
      <c r="BM189" s="19" t="s">
        <v>444</v>
      </c>
    </row>
    <row r="190" spans="2:65" s="1" customFormat="1" ht="51" customHeight="1" x14ac:dyDescent="0.3">
      <c r="B190" s="145"/>
      <c r="C190" s="156" t="s">
        <v>405</v>
      </c>
      <c r="D190" s="156" t="s">
        <v>214</v>
      </c>
      <c r="E190" s="157" t="s">
        <v>2513</v>
      </c>
      <c r="F190" s="236" t="s">
        <v>2514</v>
      </c>
      <c r="G190" s="236"/>
      <c r="H190" s="236"/>
      <c r="I190" s="236"/>
      <c r="J190" s="158" t="s">
        <v>372</v>
      </c>
      <c r="K190" s="159">
        <v>1</v>
      </c>
      <c r="L190" s="237"/>
      <c r="M190" s="237"/>
      <c r="N190" s="238"/>
      <c r="O190" s="235"/>
      <c r="P190" s="235"/>
      <c r="Q190" s="235"/>
      <c r="R190" s="150"/>
      <c r="T190" s="151" t="s">
        <v>5</v>
      </c>
      <c r="U190" s="41" t="s">
        <v>43</v>
      </c>
      <c r="V190" s="152">
        <v>0</v>
      </c>
      <c r="W190" s="152">
        <f t="shared" si="27"/>
        <v>0</v>
      </c>
      <c r="X190" s="152">
        <v>0</v>
      </c>
      <c r="Y190" s="152">
        <f t="shared" si="28"/>
        <v>0</v>
      </c>
      <c r="Z190" s="152">
        <v>0</v>
      </c>
      <c r="AA190" s="153">
        <f t="shared" si="29"/>
        <v>0</v>
      </c>
      <c r="AR190" s="19" t="s">
        <v>262</v>
      </c>
      <c r="AT190" s="19" t="s">
        <v>214</v>
      </c>
      <c r="AU190" s="19" t="s">
        <v>91</v>
      </c>
      <c r="AY190" s="19" t="s">
        <v>206</v>
      </c>
      <c r="BE190" s="154">
        <f t="shared" si="30"/>
        <v>0</v>
      </c>
      <c r="BF190" s="154">
        <f t="shared" si="31"/>
        <v>0</v>
      </c>
      <c r="BG190" s="154">
        <f t="shared" si="32"/>
        <v>0</v>
      </c>
      <c r="BH190" s="154">
        <f t="shared" si="33"/>
        <v>0</v>
      </c>
      <c r="BI190" s="154">
        <f t="shared" si="34"/>
        <v>0</v>
      </c>
      <c r="BJ190" s="19" t="s">
        <v>87</v>
      </c>
      <c r="BK190" s="155">
        <f t="shared" si="35"/>
        <v>0</v>
      </c>
      <c r="BL190" s="19" t="s">
        <v>235</v>
      </c>
      <c r="BM190" s="19" t="s">
        <v>447</v>
      </c>
    </row>
    <row r="191" spans="2:65" s="10" customFormat="1" ht="29.85" customHeight="1" x14ac:dyDescent="0.3">
      <c r="B191" s="134"/>
      <c r="C191" s="135"/>
      <c r="D191" s="144" t="s">
        <v>467</v>
      </c>
      <c r="E191" s="144"/>
      <c r="F191" s="144"/>
      <c r="G191" s="144"/>
      <c r="H191" s="144"/>
      <c r="I191" s="144"/>
      <c r="J191" s="144"/>
      <c r="K191" s="144"/>
      <c r="L191" s="144"/>
      <c r="M191" s="144"/>
      <c r="N191" s="251"/>
      <c r="O191" s="252"/>
      <c r="P191" s="252"/>
      <c r="Q191" s="252"/>
      <c r="R191" s="137"/>
      <c r="T191" s="138"/>
      <c r="U191" s="135"/>
      <c r="V191" s="135"/>
      <c r="W191" s="139">
        <f>W192</f>
        <v>0</v>
      </c>
      <c r="X191" s="135"/>
      <c r="Y191" s="139">
        <f>Y192</f>
        <v>0</v>
      </c>
      <c r="Z191" s="135"/>
      <c r="AA191" s="140">
        <f>AA192</f>
        <v>0</v>
      </c>
      <c r="AR191" s="141" t="s">
        <v>87</v>
      </c>
      <c r="AT191" s="142" t="s">
        <v>75</v>
      </c>
      <c r="AU191" s="142" t="s">
        <v>83</v>
      </c>
      <c r="AY191" s="141" t="s">
        <v>206</v>
      </c>
      <c r="BK191" s="143">
        <f>BK192</f>
        <v>0</v>
      </c>
    </row>
    <row r="192" spans="2:65" s="10" customFormat="1" ht="14.85" customHeight="1" x14ac:dyDescent="0.3">
      <c r="B192" s="134"/>
      <c r="C192" s="135"/>
      <c r="D192" s="144" t="s">
        <v>722</v>
      </c>
      <c r="E192" s="144"/>
      <c r="F192" s="144"/>
      <c r="G192" s="144"/>
      <c r="H192" s="144"/>
      <c r="I192" s="144"/>
      <c r="J192" s="144"/>
      <c r="K192" s="144"/>
      <c r="L192" s="144"/>
      <c r="M192" s="144"/>
      <c r="N192" s="246"/>
      <c r="O192" s="247"/>
      <c r="P192" s="247"/>
      <c r="Q192" s="247"/>
      <c r="R192" s="137"/>
      <c r="T192" s="138"/>
      <c r="U192" s="135"/>
      <c r="V192" s="135"/>
      <c r="W192" s="139">
        <f>SUM(W193:W194)</f>
        <v>0</v>
      </c>
      <c r="X192" s="135"/>
      <c r="Y192" s="139">
        <f>SUM(Y193:Y194)</f>
        <v>0</v>
      </c>
      <c r="Z192" s="135"/>
      <c r="AA192" s="140">
        <f>SUM(AA193:AA194)</f>
        <v>0</v>
      </c>
      <c r="AR192" s="141" t="s">
        <v>87</v>
      </c>
      <c r="AT192" s="142" t="s">
        <v>75</v>
      </c>
      <c r="AU192" s="142" t="s">
        <v>87</v>
      </c>
      <c r="AY192" s="141" t="s">
        <v>206</v>
      </c>
      <c r="BK192" s="143">
        <f>SUM(BK193:BK194)</f>
        <v>0</v>
      </c>
    </row>
    <row r="193" spans="2:65" s="1" customFormat="1" ht="38.25" customHeight="1" x14ac:dyDescent="0.3">
      <c r="B193" s="145"/>
      <c r="C193" s="146" t="s">
        <v>308</v>
      </c>
      <c r="D193" s="146" t="s">
        <v>207</v>
      </c>
      <c r="E193" s="147" t="s">
        <v>988</v>
      </c>
      <c r="F193" s="233" t="s">
        <v>2515</v>
      </c>
      <c r="G193" s="233"/>
      <c r="H193" s="233"/>
      <c r="I193" s="233"/>
      <c r="J193" s="148" t="s">
        <v>210</v>
      </c>
      <c r="K193" s="149">
        <v>94.56</v>
      </c>
      <c r="L193" s="234"/>
      <c r="M193" s="234"/>
      <c r="N193" s="235"/>
      <c r="O193" s="235"/>
      <c r="P193" s="235"/>
      <c r="Q193" s="235"/>
      <c r="R193" s="150"/>
      <c r="T193" s="151" t="s">
        <v>5</v>
      </c>
      <c r="U193" s="41" t="s">
        <v>43</v>
      </c>
      <c r="V193" s="152">
        <v>0</v>
      </c>
      <c r="W193" s="152">
        <f>V193*K193</f>
        <v>0</v>
      </c>
      <c r="X193" s="152">
        <v>0</v>
      </c>
      <c r="Y193" s="152">
        <f>X193*K193</f>
        <v>0</v>
      </c>
      <c r="Z193" s="152">
        <v>0</v>
      </c>
      <c r="AA193" s="153">
        <f>Z193*K193</f>
        <v>0</v>
      </c>
      <c r="AR193" s="19" t="s">
        <v>235</v>
      </c>
      <c r="AT193" s="19" t="s">
        <v>207</v>
      </c>
      <c r="AU193" s="19" t="s">
        <v>91</v>
      </c>
      <c r="AY193" s="19" t="s">
        <v>206</v>
      </c>
      <c r="BE193" s="154">
        <f>IF(U193="základná",N193,0)</f>
        <v>0</v>
      </c>
      <c r="BF193" s="154">
        <f>IF(U193="znížená",N193,0)</f>
        <v>0</v>
      </c>
      <c r="BG193" s="154">
        <f>IF(U193="zákl. prenesená",N193,0)</f>
        <v>0</v>
      </c>
      <c r="BH193" s="154">
        <f>IF(U193="zníž. prenesená",N193,0)</f>
        <v>0</v>
      </c>
      <c r="BI193" s="154">
        <f>IF(U193="nulová",N193,0)</f>
        <v>0</v>
      </c>
      <c r="BJ193" s="19" t="s">
        <v>87</v>
      </c>
      <c r="BK193" s="155">
        <f>ROUND(L193*K193,3)</f>
        <v>0</v>
      </c>
      <c r="BL193" s="19" t="s">
        <v>235</v>
      </c>
      <c r="BM193" s="19" t="s">
        <v>2516</v>
      </c>
    </row>
    <row r="194" spans="2:65" s="1" customFormat="1" ht="25.5" customHeight="1" x14ac:dyDescent="0.3">
      <c r="B194" s="145"/>
      <c r="C194" s="146" t="s">
        <v>413</v>
      </c>
      <c r="D194" s="146" t="s">
        <v>207</v>
      </c>
      <c r="E194" s="147" t="s">
        <v>984</v>
      </c>
      <c r="F194" s="233" t="s">
        <v>2517</v>
      </c>
      <c r="G194" s="233"/>
      <c r="H194" s="233"/>
      <c r="I194" s="233"/>
      <c r="J194" s="148" t="s">
        <v>210</v>
      </c>
      <c r="K194" s="149">
        <v>94.56</v>
      </c>
      <c r="L194" s="234"/>
      <c r="M194" s="234"/>
      <c r="N194" s="235"/>
      <c r="O194" s="235"/>
      <c r="P194" s="235"/>
      <c r="Q194" s="235"/>
      <c r="R194" s="150"/>
      <c r="T194" s="151" t="s">
        <v>5</v>
      </c>
      <c r="U194" s="160" t="s">
        <v>43</v>
      </c>
      <c r="V194" s="161">
        <v>0</v>
      </c>
      <c r="W194" s="161">
        <f>V194*K194</f>
        <v>0</v>
      </c>
      <c r="X194" s="161">
        <v>0</v>
      </c>
      <c r="Y194" s="161">
        <f>X194*K194</f>
        <v>0</v>
      </c>
      <c r="Z194" s="161">
        <v>0</v>
      </c>
      <c r="AA194" s="162">
        <f>Z194*K194</f>
        <v>0</v>
      </c>
      <c r="AR194" s="19" t="s">
        <v>235</v>
      </c>
      <c r="AT194" s="19" t="s">
        <v>207</v>
      </c>
      <c r="AU194" s="19" t="s">
        <v>91</v>
      </c>
      <c r="AY194" s="19" t="s">
        <v>206</v>
      </c>
      <c r="BE194" s="154">
        <f>IF(U194="základná",N194,0)</f>
        <v>0</v>
      </c>
      <c r="BF194" s="154">
        <f>IF(U194="znížená",N194,0)</f>
        <v>0</v>
      </c>
      <c r="BG194" s="154">
        <f>IF(U194="zákl. prenesená",N194,0)</f>
        <v>0</v>
      </c>
      <c r="BH194" s="154">
        <f>IF(U194="zníž. prenesená",N194,0)</f>
        <v>0</v>
      </c>
      <c r="BI194" s="154">
        <f>IF(U194="nulová",N194,0)</f>
        <v>0</v>
      </c>
      <c r="BJ194" s="19" t="s">
        <v>87</v>
      </c>
      <c r="BK194" s="155">
        <f>ROUND(L194*K194,3)</f>
        <v>0</v>
      </c>
      <c r="BL194" s="19" t="s">
        <v>235</v>
      </c>
      <c r="BM194" s="19" t="s">
        <v>454</v>
      </c>
    </row>
    <row r="195" spans="2:65" s="1" customFormat="1" ht="6.95" customHeight="1" x14ac:dyDescent="0.3">
      <c r="B195" s="56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8"/>
    </row>
  </sheetData>
  <mergeCells count="256">
    <mergeCell ref="H1:K1"/>
    <mergeCell ref="S2:AC2"/>
    <mergeCell ref="F193:I193"/>
    <mergeCell ref="L193:M193"/>
    <mergeCell ref="N193:Q193"/>
    <mergeCell ref="F194:I194"/>
    <mergeCell ref="L194:M194"/>
    <mergeCell ref="N194:Q194"/>
    <mergeCell ref="N124:Q124"/>
    <mergeCell ref="N125:Q125"/>
    <mergeCell ref="N126:Q126"/>
    <mergeCell ref="N148:Q148"/>
    <mergeCell ref="N161:Q161"/>
    <mergeCell ref="N163:Q163"/>
    <mergeCell ref="N164:Q164"/>
    <mergeCell ref="N165:Q165"/>
    <mergeCell ref="N168:Q168"/>
    <mergeCell ref="N178:Q178"/>
    <mergeCell ref="N191:Q191"/>
    <mergeCell ref="N192:Q192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2:I162"/>
    <mergeCell ref="L162:M162"/>
    <mergeCell ref="N162:Q162"/>
    <mergeCell ref="F166:I166"/>
    <mergeCell ref="L166:M166"/>
    <mergeCell ref="N166:Q166"/>
    <mergeCell ref="F167:I167"/>
    <mergeCell ref="L167:M167"/>
    <mergeCell ref="N167:Q16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C111:Q111"/>
    <mergeCell ref="F113:P113"/>
    <mergeCell ref="F115:P115"/>
    <mergeCell ref="F114:P114"/>
    <mergeCell ref="F116:P116"/>
    <mergeCell ref="M118:P118"/>
    <mergeCell ref="M120:Q120"/>
    <mergeCell ref="M121:Q121"/>
    <mergeCell ref="F123:I123"/>
    <mergeCell ref="L123:M123"/>
    <mergeCell ref="N123:Q123"/>
    <mergeCell ref="N95:Q95"/>
    <mergeCell ref="N96:Q96"/>
    <mergeCell ref="N97:Q97"/>
    <mergeCell ref="N98:Q98"/>
    <mergeCell ref="N99:Q99"/>
    <mergeCell ref="N100:Q100"/>
    <mergeCell ref="N101:Q101"/>
    <mergeCell ref="N103:Q103"/>
    <mergeCell ref="L105:Q105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2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8"/>
  <sheetViews>
    <sheetView showGridLines="0" workbookViewId="0">
      <pane ySplit="1" topLeftCell="A60" activePane="bottomLeft" state="frozen"/>
      <selection pane="bottomLeft" activeCell="AC10" sqref="AC1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142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2043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2044</v>
      </c>
      <c r="E9" s="33"/>
      <c r="F9" s="178" t="s">
        <v>2518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ROUND((SUM(BG101:BG102)+SUM(BG122:BG147)), 2)</f>
        <v>0</v>
      </c>
      <c r="I36" s="219"/>
      <c r="J36" s="219"/>
      <c r="K36" s="33"/>
      <c r="L36" s="33"/>
      <c r="M36" s="222"/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ROUND((SUM(BH101:BH102)+SUM(BH122:BH147)), 2)</f>
        <v>0</v>
      </c>
      <c r="I37" s="219"/>
      <c r="J37" s="219"/>
      <c r="K37" s="33"/>
      <c r="L37" s="33"/>
      <c r="M37" s="222"/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ROUND((SUM(BI101:BI102)+SUM(BI122:BI147)), 2)</f>
        <v>0</v>
      </c>
      <c r="I38" s="219"/>
      <c r="J38" s="219"/>
      <c r="K38" s="33"/>
      <c r="L38" s="33"/>
      <c r="M38" s="222"/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2043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2044</v>
      </c>
      <c r="D81" s="33"/>
      <c r="E81" s="33"/>
      <c r="F81" s="190" t="str">
        <f>F9</f>
        <v>E. - Bezbariérový vstup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/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184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2246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187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8" customFormat="1" ht="19.899999999999999" customHeight="1" x14ac:dyDescent="0.3">
      <c r="B94" s="122"/>
      <c r="C94" s="95"/>
      <c r="D94" s="123" t="s">
        <v>715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7" customFormat="1" ht="24.95" customHeight="1" x14ac:dyDescent="0.3">
      <c r="B95" s="118"/>
      <c r="C95" s="119"/>
      <c r="D95" s="120" t="s">
        <v>188</v>
      </c>
      <c r="E95" s="119"/>
      <c r="F95" s="119"/>
      <c r="G95" s="119"/>
      <c r="H95" s="119"/>
      <c r="I95" s="119"/>
      <c r="J95" s="119"/>
      <c r="K95" s="119"/>
      <c r="L95" s="119"/>
      <c r="M95" s="119"/>
      <c r="N95" s="228"/>
      <c r="O95" s="229"/>
      <c r="P95" s="229"/>
      <c r="Q95" s="229"/>
      <c r="R95" s="121"/>
    </row>
    <row r="96" spans="2:47" s="8" customFormat="1" ht="19.899999999999999" customHeight="1" x14ac:dyDescent="0.3">
      <c r="B96" s="122"/>
      <c r="C96" s="95"/>
      <c r="D96" s="123" t="s">
        <v>2519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21" s="8" customFormat="1" ht="14.85" customHeight="1" x14ac:dyDescent="0.3">
      <c r="B97" s="122"/>
      <c r="C97" s="95"/>
      <c r="D97" s="123" t="s">
        <v>466</v>
      </c>
      <c r="E97" s="95"/>
      <c r="F97" s="95"/>
      <c r="G97" s="95"/>
      <c r="H97" s="95"/>
      <c r="I97" s="95"/>
      <c r="J97" s="95"/>
      <c r="K97" s="95"/>
      <c r="L97" s="95"/>
      <c r="M97" s="95"/>
      <c r="N97" s="205"/>
      <c r="O97" s="206"/>
      <c r="P97" s="206"/>
      <c r="Q97" s="206"/>
      <c r="R97" s="124"/>
    </row>
    <row r="98" spans="2:21" s="8" customFormat="1" ht="19.899999999999999" customHeight="1" x14ac:dyDescent="0.3">
      <c r="B98" s="122"/>
      <c r="C98" s="95"/>
      <c r="D98" s="123" t="s">
        <v>720</v>
      </c>
      <c r="E98" s="95"/>
      <c r="F98" s="95"/>
      <c r="G98" s="95"/>
      <c r="H98" s="95"/>
      <c r="I98" s="95"/>
      <c r="J98" s="95"/>
      <c r="K98" s="95"/>
      <c r="L98" s="95"/>
      <c r="M98" s="95"/>
      <c r="N98" s="205"/>
      <c r="O98" s="206"/>
      <c r="P98" s="206"/>
      <c r="Q98" s="206"/>
      <c r="R98" s="124"/>
    </row>
    <row r="99" spans="2:21" s="8" customFormat="1" ht="14.85" customHeight="1" x14ac:dyDescent="0.3">
      <c r="B99" s="122"/>
      <c r="C99" s="95"/>
      <c r="D99" s="123" t="s">
        <v>721</v>
      </c>
      <c r="E99" s="95"/>
      <c r="F99" s="95"/>
      <c r="G99" s="95"/>
      <c r="H99" s="95"/>
      <c r="I99" s="95"/>
      <c r="J99" s="95"/>
      <c r="K99" s="95"/>
      <c r="L99" s="95"/>
      <c r="M99" s="95"/>
      <c r="N99" s="205"/>
      <c r="O99" s="206"/>
      <c r="P99" s="206"/>
      <c r="Q99" s="206"/>
      <c r="R99" s="124"/>
    </row>
    <row r="100" spans="2:21" s="1" customFormat="1" ht="21.75" customHeight="1" x14ac:dyDescent="0.3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 x14ac:dyDescent="0.3">
      <c r="B101" s="32"/>
      <c r="C101" s="117" t="s">
        <v>191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227"/>
      <c r="O101" s="230"/>
      <c r="P101" s="230"/>
      <c r="Q101" s="230"/>
      <c r="R101" s="34"/>
      <c r="T101" s="125"/>
      <c r="U101" s="126" t="s">
        <v>40</v>
      </c>
    </row>
    <row r="102" spans="2:21" s="1" customFormat="1" ht="18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21" s="1" customFormat="1" ht="29.25" customHeight="1" x14ac:dyDescent="0.3">
      <c r="B103" s="32"/>
      <c r="C103" s="108" t="s">
        <v>164</v>
      </c>
      <c r="D103" s="109"/>
      <c r="E103" s="109"/>
      <c r="F103" s="109"/>
      <c r="G103" s="109"/>
      <c r="H103" s="109"/>
      <c r="I103" s="109"/>
      <c r="J103" s="109"/>
      <c r="K103" s="109"/>
      <c r="L103" s="209"/>
      <c r="M103" s="209"/>
      <c r="N103" s="209"/>
      <c r="O103" s="209"/>
      <c r="P103" s="209"/>
      <c r="Q103" s="209"/>
      <c r="R103" s="34"/>
    </row>
    <row r="104" spans="2:21" s="1" customFormat="1" ht="6.95" customHeight="1" x14ac:dyDescent="0.3"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</row>
    <row r="108" spans="2:21" s="1" customFormat="1" ht="6.95" customHeight="1" x14ac:dyDescent="0.3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09" spans="2:21" s="1" customFormat="1" ht="36.950000000000003" customHeight="1" x14ac:dyDescent="0.3">
      <c r="B109" s="32"/>
      <c r="C109" s="174" t="s">
        <v>192</v>
      </c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34"/>
    </row>
    <row r="110" spans="2:21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30" customHeight="1" x14ac:dyDescent="0.3">
      <c r="B111" s="32"/>
      <c r="C111" s="29" t="s">
        <v>15</v>
      </c>
      <c r="D111" s="33"/>
      <c r="E111" s="33"/>
      <c r="F111" s="217" t="str">
        <f>F6</f>
        <v>Okresný úrad Košice - okolie, rekonštrukcia a modernizácia objektu</v>
      </c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33"/>
      <c r="R111" s="34"/>
    </row>
    <row r="112" spans="2:21" ht="30" customHeight="1" x14ac:dyDescent="0.3">
      <c r="B112" s="23"/>
      <c r="C112" s="29" t="s">
        <v>171</v>
      </c>
      <c r="D112" s="25"/>
      <c r="E112" s="25"/>
      <c r="F112" s="217" t="s">
        <v>2042</v>
      </c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25"/>
      <c r="R112" s="24"/>
    </row>
    <row r="113" spans="2:65" ht="30" customHeight="1" x14ac:dyDescent="0.3">
      <c r="B113" s="23"/>
      <c r="C113" s="29" t="s">
        <v>173</v>
      </c>
      <c r="D113" s="25"/>
      <c r="E113" s="25"/>
      <c r="F113" s="217" t="s">
        <v>2043</v>
      </c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25"/>
      <c r="R113" s="24"/>
    </row>
    <row r="114" spans="2:65" s="1" customFormat="1" ht="36.950000000000003" customHeight="1" x14ac:dyDescent="0.3">
      <c r="B114" s="32"/>
      <c r="C114" s="66" t="s">
        <v>2044</v>
      </c>
      <c r="D114" s="33"/>
      <c r="E114" s="33"/>
      <c r="F114" s="190" t="str">
        <f>F9</f>
        <v>E. - Bezbariérový vstup</v>
      </c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33"/>
      <c r="R114" s="34"/>
    </row>
    <row r="115" spans="2:65" s="1" customFormat="1" ht="6.95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8" customHeight="1" x14ac:dyDescent="0.3">
      <c r="B116" s="32"/>
      <c r="C116" s="29" t="s">
        <v>19</v>
      </c>
      <c r="D116" s="33"/>
      <c r="E116" s="33"/>
      <c r="F116" s="27" t="str">
        <f>F11</f>
        <v>Košice, Hroncova 13, čís. parc.: 2616/1</v>
      </c>
      <c r="G116" s="33"/>
      <c r="H116" s="33"/>
      <c r="I116" s="33"/>
      <c r="J116" s="33"/>
      <c r="K116" s="29" t="s">
        <v>21</v>
      </c>
      <c r="L116" s="33"/>
      <c r="M116" s="220" t="str">
        <f>IF(O11="","",O11)</f>
        <v/>
      </c>
      <c r="N116" s="220"/>
      <c r="O116" s="220"/>
      <c r="P116" s="220"/>
      <c r="Q116" s="33"/>
      <c r="R116" s="34"/>
    </row>
    <row r="117" spans="2:65" s="1" customFormat="1" ht="6.95" customHeight="1" x14ac:dyDescent="0.3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1" customFormat="1" ht="15" x14ac:dyDescent="0.3">
      <c r="B118" s="32"/>
      <c r="C118" s="29" t="s">
        <v>22</v>
      </c>
      <c r="D118" s="33"/>
      <c r="E118" s="33"/>
      <c r="F118" s="27" t="str">
        <f>E14</f>
        <v>Ministerstvo vnútra SR,Pribinova 2, Bratislava</v>
      </c>
      <c r="G118" s="33"/>
      <c r="H118" s="33"/>
      <c r="I118" s="33"/>
      <c r="J118" s="33"/>
      <c r="K118" s="29" t="s">
        <v>29</v>
      </c>
      <c r="L118" s="33"/>
      <c r="M118" s="176" t="str">
        <f>E20</f>
        <v>Cobra Bauart s.r.o. Športová 40, Balog nad Ipľom</v>
      </c>
      <c r="N118" s="176"/>
      <c r="O118" s="176"/>
      <c r="P118" s="176"/>
      <c r="Q118" s="176"/>
      <c r="R118" s="34"/>
    </row>
    <row r="119" spans="2:65" s="1" customFormat="1" ht="14.45" customHeight="1" x14ac:dyDescent="0.3">
      <c r="B119" s="32"/>
      <c r="C119" s="29" t="s">
        <v>27</v>
      </c>
      <c r="D119" s="33"/>
      <c r="E119" s="33"/>
      <c r="F119" s="27" t="str">
        <f>IF(E17="","",E17)</f>
        <v xml:space="preserve"> </v>
      </c>
      <c r="G119" s="33"/>
      <c r="H119" s="33"/>
      <c r="I119" s="33"/>
      <c r="J119" s="33"/>
      <c r="K119" s="29" t="s">
        <v>35</v>
      </c>
      <c r="L119" s="33"/>
      <c r="M119" s="176" t="str">
        <f>E23</f>
        <v xml:space="preserve"> </v>
      </c>
      <c r="N119" s="176"/>
      <c r="O119" s="176"/>
      <c r="P119" s="176"/>
      <c r="Q119" s="176"/>
      <c r="R119" s="34"/>
    </row>
    <row r="120" spans="2:65" s="1" customFormat="1" ht="10.35" customHeight="1" x14ac:dyDescent="0.3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5" s="9" customFormat="1" ht="29.25" customHeight="1" x14ac:dyDescent="0.3">
      <c r="B121" s="127"/>
      <c r="C121" s="128" t="s">
        <v>193</v>
      </c>
      <c r="D121" s="129" t="s">
        <v>194</v>
      </c>
      <c r="E121" s="129" t="s">
        <v>58</v>
      </c>
      <c r="F121" s="231" t="s">
        <v>195</v>
      </c>
      <c r="G121" s="231"/>
      <c r="H121" s="231"/>
      <c r="I121" s="231"/>
      <c r="J121" s="129" t="s">
        <v>196</v>
      </c>
      <c r="K121" s="129" t="s">
        <v>197</v>
      </c>
      <c r="L121" s="231" t="s">
        <v>198</v>
      </c>
      <c r="M121" s="231"/>
      <c r="N121" s="231" t="s">
        <v>181</v>
      </c>
      <c r="O121" s="231"/>
      <c r="P121" s="231"/>
      <c r="Q121" s="232"/>
      <c r="R121" s="130"/>
      <c r="T121" s="73" t="s">
        <v>199</v>
      </c>
      <c r="U121" s="74" t="s">
        <v>40</v>
      </c>
      <c r="V121" s="74" t="s">
        <v>200</v>
      </c>
      <c r="W121" s="74" t="s">
        <v>201</v>
      </c>
      <c r="X121" s="74" t="s">
        <v>202</v>
      </c>
      <c r="Y121" s="74" t="s">
        <v>203</v>
      </c>
      <c r="Z121" s="74" t="s">
        <v>204</v>
      </c>
      <c r="AA121" s="75" t="s">
        <v>205</v>
      </c>
    </row>
    <row r="122" spans="2:65" s="1" customFormat="1" ht="29.25" customHeight="1" x14ac:dyDescent="0.35">
      <c r="B122" s="32"/>
      <c r="C122" s="77" t="s">
        <v>177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243"/>
      <c r="O122" s="244"/>
      <c r="P122" s="244"/>
      <c r="Q122" s="244"/>
      <c r="R122" s="34"/>
      <c r="T122" s="76"/>
      <c r="U122" s="48"/>
      <c r="V122" s="48"/>
      <c r="W122" s="131">
        <f>W123+W133</f>
        <v>0</v>
      </c>
      <c r="X122" s="48"/>
      <c r="Y122" s="131">
        <f>Y123+Y133</f>
        <v>0</v>
      </c>
      <c r="Z122" s="48"/>
      <c r="AA122" s="132">
        <f>AA123+AA133</f>
        <v>0</v>
      </c>
      <c r="AT122" s="19" t="s">
        <v>75</v>
      </c>
      <c r="AU122" s="19" t="s">
        <v>183</v>
      </c>
      <c r="BK122" s="133">
        <f>BK123+BK133</f>
        <v>0</v>
      </c>
    </row>
    <row r="123" spans="2:65" s="10" customFormat="1" ht="37.35" customHeight="1" x14ac:dyDescent="0.35">
      <c r="B123" s="134"/>
      <c r="C123" s="135"/>
      <c r="D123" s="136" t="s">
        <v>184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245"/>
      <c r="O123" s="228"/>
      <c r="P123" s="228"/>
      <c r="Q123" s="228"/>
      <c r="R123" s="137"/>
      <c r="T123" s="138"/>
      <c r="U123" s="135"/>
      <c r="V123" s="135"/>
      <c r="W123" s="139">
        <f>W124+W129+W131</f>
        <v>0</v>
      </c>
      <c r="X123" s="135"/>
      <c r="Y123" s="139">
        <f>Y124+Y129+Y131</f>
        <v>0</v>
      </c>
      <c r="Z123" s="135"/>
      <c r="AA123" s="140">
        <f>AA124+AA129+AA131</f>
        <v>0</v>
      </c>
      <c r="AR123" s="141" t="s">
        <v>83</v>
      </c>
      <c r="AT123" s="142" t="s">
        <v>75</v>
      </c>
      <c r="AU123" s="142" t="s">
        <v>76</v>
      </c>
      <c r="AY123" s="141" t="s">
        <v>206</v>
      </c>
      <c r="BK123" s="143">
        <f>BK124+BK129+BK131</f>
        <v>0</v>
      </c>
    </row>
    <row r="124" spans="2:65" s="10" customFormat="1" ht="19.899999999999999" customHeight="1" x14ac:dyDescent="0.3">
      <c r="B124" s="134"/>
      <c r="C124" s="135"/>
      <c r="D124" s="144" t="s">
        <v>2246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246"/>
      <c r="O124" s="247"/>
      <c r="P124" s="247"/>
      <c r="Q124" s="247"/>
      <c r="R124" s="137"/>
      <c r="T124" s="138"/>
      <c r="U124" s="135"/>
      <c r="V124" s="135"/>
      <c r="W124" s="139">
        <f>SUM(W125:W128)</f>
        <v>0</v>
      </c>
      <c r="X124" s="135"/>
      <c r="Y124" s="139">
        <f>SUM(Y125:Y128)</f>
        <v>0</v>
      </c>
      <c r="Z124" s="135"/>
      <c r="AA124" s="140">
        <f>SUM(AA125:AA128)</f>
        <v>0</v>
      </c>
      <c r="AR124" s="141" t="s">
        <v>83</v>
      </c>
      <c r="AT124" s="142" t="s">
        <v>75</v>
      </c>
      <c r="AU124" s="142" t="s">
        <v>83</v>
      </c>
      <c r="AY124" s="141" t="s">
        <v>206</v>
      </c>
      <c r="BK124" s="143">
        <f>SUM(BK125:BK128)</f>
        <v>0</v>
      </c>
    </row>
    <row r="125" spans="2:65" s="1" customFormat="1" ht="38.25" customHeight="1" x14ac:dyDescent="0.3">
      <c r="B125" s="145"/>
      <c r="C125" s="146" t="s">
        <v>83</v>
      </c>
      <c r="D125" s="146" t="s">
        <v>207</v>
      </c>
      <c r="E125" s="147" t="s">
        <v>2520</v>
      </c>
      <c r="F125" s="233" t="s">
        <v>2521</v>
      </c>
      <c r="G125" s="233"/>
      <c r="H125" s="233"/>
      <c r="I125" s="233"/>
      <c r="J125" s="148" t="s">
        <v>210</v>
      </c>
      <c r="K125" s="149">
        <v>8.1999999999999993</v>
      </c>
      <c r="L125" s="234"/>
      <c r="M125" s="234"/>
      <c r="N125" s="235"/>
      <c r="O125" s="235"/>
      <c r="P125" s="235"/>
      <c r="Q125" s="235"/>
      <c r="R125" s="150"/>
      <c r="T125" s="151" t="s">
        <v>5</v>
      </c>
      <c r="U125" s="41" t="s">
        <v>43</v>
      </c>
      <c r="V125" s="152">
        <v>0</v>
      </c>
      <c r="W125" s="152">
        <f>V125*K125</f>
        <v>0</v>
      </c>
      <c r="X125" s="152">
        <v>0</v>
      </c>
      <c r="Y125" s="152">
        <f>X125*K125</f>
        <v>0</v>
      </c>
      <c r="Z125" s="152">
        <v>0</v>
      </c>
      <c r="AA125" s="153">
        <f>Z125*K125</f>
        <v>0</v>
      </c>
      <c r="AR125" s="19" t="s">
        <v>96</v>
      </c>
      <c r="AT125" s="19" t="s">
        <v>207</v>
      </c>
      <c r="AU125" s="19" t="s">
        <v>87</v>
      </c>
      <c r="AY125" s="19" t="s">
        <v>206</v>
      </c>
      <c r="BE125" s="154">
        <f>IF(U125="základná",N125,0)</f>
        <v>0</v>
      </c>
      <c r="BF125" s="154">
        <f>IF(U125="znížená",N125,0)</f>
        <v>0</v>
      </c>
      <c r="BG125" s="154">
        <f>IF(U125="zákl. prenesená",N125,0)</f>
        <v>0</v>
      </c>
      <c r="BH125" s="154">
        <f>IF(U125="zníž. prenesená",N125,0)</f>
        <v>0</v>
      </c>
      <c r="BI125" s="154">
        <f>IF(U125="nulová",N125,0)</f>
        <v>0</v>
      </c>
      <c r="BJ125" s="19" t="s">
        <v>87</v>
      </c>
      <c r="BK125" s="155">
        <f>ROUND(L125*K125,3)</f>
        <v>0</v>
      </c>
      <c r="BL125" s="19" t="s">
        <v>96</v>
      </c>
      <c r="BM125" s="19" t="s">
        <v>87</v>
      </c>
    </row>
    <row r="126" spans="2:65" s="1" customFormat="1" ht="38.25" customHeight="1" x14ac:dyDescent="0.3">
      <c r="B126" s="145"/>
      <c r="C126" s="146" t="s">
        <v>87</v>
      </c>
      <c r="D126" s="146" t="s">
        <v>207</v>
      </c>
      <c r="E126" s="147" t="s">
        <v>2522</v>
      </c>
      <c r="F126" s="233" t="s">
        <v>2523</v>
      </c>
      <c r="G126" s="233"/>
      <c r="H126" s="233"/>
      <c r="I126" s="233"/>
      <c r="J126" s="148" t="s">
        <v>210</v>
      </c>
      <c r="K126" s="149">
        <v>8.1999999999999993</v>
      </c>
      <c r="L126" s="234"/>
      <c r="M126" s="234"/>
      <c r="N126" s="235"/>
      <c r="O126" s="235"/>
      <c r="P126" s="235"/>
      <c r="Q126" s="235"/>
      <c r="R126" s="150"/>
      <c r="T126" s="151" t="s">
        <v>5</v>
      </c>
      <c r="U126" s="41" t="s">
        <v>43</v>
      </c>
      <c r="V126" s="152">
        <v>0</v>
      </c>
      <c r="W126" s="152">
        <f>V126*K126</f>
        <v>0</v>
      </c>
      <c r="X126" s="152">
        <v>0</v>
      </c>
      <c r="Y126" s="152">
        <f>X126*K126</f>
        <v>0</v>
      </c>
      <c r="Z126" s="152">
        <v>0</v>
      </c>
      <c r="AA126" s="153">
        <f>Z126*K126</f>
        <v>0</v>
      </c>
      <c r="AR126" s="19" t="s">
        <v>96</v>
      </c>
      <c r="AT126" s="19" t="s">
        <v>207</v>
      </c>
      <c r="AU126" s="19" t="s">
        <v>87</v>
      </c>
      <c r="AY126" s="19" t="s">
        <v>206</v>
      </c>
      <c r="BE126" s="154">
        <f>IF(U126="základná",N126,0)</f>
        <v>0</v>
      </c>
      <c r="BF126" s="154">
        <f>IF(U126="znížená",N126,0)</f>
        <v>0</v>
      </c>
      <c r="BG126" s="154">
        <f>IF(U126="zákl. prenesená",N126,0)</f>
        <v>0</v>
      </c>
      <c r="BH126" s="154">
        <f>IF(U126="zníž. prenesená",N126,0)</f>
        <v>0</v>
      </c>
      <c r="BI126" s="154">
        <f>IF(U126="nulová",N126,0)</f>
        <v>0</v>
      </c>
      <c r="BJ126" s="19" t="s">
        <v>87</v>
      </c>
      <c r="BK126" s="155">
        <f>ROUND(L126*K126,3)</f>
        <v>0</v>
      </c>
      <c r="BL126" s="19" t="s">
        <v>96</v>
      </c>
      <c r="BM126" s="19" t="s">
        <v>96</v>
      </c>
    </row>
    <row r="127" spans="2:65" s="1" customFormat="1" ht="25.5" customHeight="1" x14ac:dyDescent="0.3">
      <c r="B127" s="145"/>
      <c r="C127" s="146" t="s">
        <v>91</v>
      </c>
      <c r="D127" s="146" t="s">
        <v>207</v>
      </c>
      <c r="E127" s="147" t="s">
        <v>2524</v>
      </c>
      <c r="F127" s="233" t="s">
        <v>2525</v>
      </c>
      <c r="G127" s="233"/>
      <c r="H127" s="233"/>
      <c r="I127" s="233"/>
      <c r="J127" s="148" t="s">
        <v>213</v>
      </c>
      <c r="K127" s="149">
        <v>2.2999999999999998</v>
      </c>
      <c r="L127" s="234"/>
      <c r="M127" s="234"/>
      <c r="N127" s="235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>V127*K127</f>
        <v>0</v>
      </c>
      <c r="X127" s="152">
        <v>0</v>
      </c>
      <c r="Y127" s="152">
        <f>X127*K127</f>
        <v>0</v>
      </c>
      <c r="Z127" s="152">
        <v>0</v>
      </c>
      <c r="AA127" s="153">
        <f>Z127*K127</f>
        <v>0</v>
      </c>
      <c r="AR127" s="19" t="s">
        <v>96</v>
      </c>
      <c r="AT127" s="19" t="s">
        <v>207</v>
      </c>
      <c r="AU127" s="19" t="s">
        <v>87</v>
      </c>
      <c r="AY127" s="19" t="s">
        <v>206</v>
      </c>
      <c r="BE127" s="154">
        <f>IF(U127="základná",N127,0)</f>
        <v>0</v>
      </c>
      <c r="BF127" s="154">
        <f>IF(U127="znížená",N127,0)</f>
        <v>0</v>
      </c>
      <c r="BG127" s="154">
        <f>IF(U127="zákl. prenesená",N127,0)</f>
        <v>0</v>
      </c>
      <c r="BH127" s="154">
        <f>IF(U127="zníž. prenesená",N127,0)</f>
        <v>0</v>
      </c>
      <c r="BI127" s="154">
        <f>IF(U127="nulová",N127,0)</f>
        <v>0</v>
      </c>
      <c r="BJ127" s="19" t="s">
        <v>87</v>
      </c>
      <c r="BK127" s="155">
        <f>ROUND(L127*K127,3)</f>
        <v>0</v>
      </c>
      <c r="BL127" s="19" t="s">
        <v>96</v>
      </c>
      <c r="BM127" s="19" t="s">
        <v>219</v>
      </c>
    </row>
    <row r="128" spans="2:65" s="1" customFormat="1" ht="38.25" customHeight="1" x14ac:dyDescent="0.3">
      <c r="B128" s="145"/>
      <c r="C128" s="146" t="s">
        <v>96</v>
      </c>
      <c r="D128" s="146" t="s">
        <v>207</v>
      </c>
      <c r="E128" s="147" t="s">
        <v>2526</v>
      </c>
      <c r="F128" s="233" t="s">
        <v>2527</v>
      </c>
      <c r="G128" s="233"/>
      <c r="H128" s="233"/>
      <c r="I128" s="233"/>
      <c r="J128" s="148" t="s">
        <v>329</v>
      </c>
      <c r="K128" s="149">
        <v>8.1000000000000003E-2</v>
      </c>
      <c r="L128" s="234"/>
      <c r="M128" s="234"/>
      <c r="N128" s="235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>V128*K128</f>
        <v>0</v>
      </c>
      <c r="X128" s="152">
        <v>0</v>
      </c>
      <c r="Y128" s="152">
        <f>X128*K128</f>
        <v>0</v>
      </c>
      <c r="Z128" s="152">
        <v>0</v>
      </c>
      <c r="AA128" s="153">
        <f>Z128*K128</f>
        <v>0</v>
      </c>
      <c r="AR128" s="19" t="s">
        <v>96</v>
      </c>
      <c r="AT128" s="19" t="s">
        <v>207</v>
      </c>
      <c r="AU128" s="19" t="s">
        <v>87</v>
      </c>
      <c r="AY128" s="19" t="s">
        <v>206</v>
      </c>
      <c r="BE128" s="154">
        <f>IF(U128="základná",N128,0)</f>
        <v>0</v>
      </c>
      <c r="BF128" s="154">
        <f>IF(U128="znížená",N128,0)</f>
        <v>0</v>
      </c>
      <c r="BG128" s="154">
        <f>IF(U128="zákl. prenesená",N128,0)</f>
        <v>0</v>
      </c>
      <c r="BH128" s="154">
        <f>IF(U128="zníž. prenesená",N128,0)</f>
        <v>0</v>
      </c>
      <c r="BI128" s="154">
        <f>IF(U128="nulová",N128,0)</f>
        <v>0</v>
      </c>
      <c r="BJ128" s="19" t="s">
        <v>87</v>
      </c>
      <c r="BK128" s="155">
        <f>ROUND(L128*K128,3)</f>
        <v>0</v>
      </c>
      <c r="BL128" s="19" t="s">
        <v>96</v>
      </c>
      <c r="BM128" s="19" t="s">
        <v>218</v>
      </c>
    </row>
    <row r="129" spans="2:65" s="10" customFormat="1" ht="29.85" customHeight="1" x14ac:dyDescent="0.3">
      <c r="B129" s="134"/>
      <c r="C129" s="135"/>
      <c r="D129" s="144" t="s">
        <v>187</v>
      </c>
      <c r="E129" s="144"/>
      <c r="F129" s="144"/>
      <c r="G129" s="144"/>
      <c r="H129" s="144"/>
      <c r="I129" s="144"/>
      <c r="J129" s="144"/>
      <c r="K129" s="144"/>
      <c r="L129" s="144"/>
      <c r="M129" s="144"/>
      <c r="N129" s="240"/>
      <c r="O129" s="239"/>
      <c r="P129" s="239"/>
      <c r="Q129" s="239"/>
      <c r="R129" s="137"/>
      <c r="T129" s="138"/>
      <c r="U129" s="135"/>
      <c r="V129" s="135"/>
      <c r="W129" s="139">
        <f>W130</f>
        <v>0</v>
      </c>
      <c r="X129" s="135"/>
      <c r="Y129" s="139">
        <f>Y130</f>
        <v>0</v>
      </c>
      <c r="Z129" s="135"/>
      <c r="AA129" s="140">
        <f>AA130</f>
        <v>0</v>
      </c>
      <c r="AR129" s="141" t="s">
        <v>83</v>
      </c>
      <c r="AT129" s="142" t="s">
        <v>75</v>
      </c>
      <c r="AU129" s="142" t="s">
        <v>83</v>
      </c>
      <c r="AY129" s="141" t="s">
        <v>206</v>
      </c>
      <c r="BK129" s="143">
        <f>BK130</f>
        <v>0</v>
      </c>
    </row>
    <row r="130" spans="2:65" s="1" customFormat="1" ht="38.25" customHeight="1" x14ac:dyDescent="0.3">
      <c r="B130" s="145"/>
      <c r="C130" s="146" t="s">
        <v>222</v>
      </c>
      <c r="D130" s="146" t="s">
        <v>207</v>
      </c>
      <c r="E130" s="147" t="s">
        <v>2528</v>
      </c>
      <c r="F130" s="233" t="s">
        <v>2529</v>
      </c>
      <c r="G130" s="233"/>
      <c r="H130" s="233"/>
      <c r="I130" s="233"/>
      <c r="J130" s="148" t="s">
        <v>210</v>
      </c>
      <c r="K130" s="149">
        <v>2.76</v>
      </c>
      <c r="L130" s="234"/>
      <c r="M130" s="234"/>
      <c r="N130" s="235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>V130*K130</f>
        <v>0</v>
      </c>
      <c r="X130" s="152">
        <v>0</v>
      </c>
      <c r="Y130" s="152">
        <f>X130*K130</f>
        <v>0</v>
      </c>
      <c r="Z130" s="152">
        <v>0</v>
      </c>
      <c r="AA130" s="153">
        <f>Z130*K130</f>
        <v>0</v>
      </c>
      <c r="AR130" s="19" t="s">
        <v>96</v>
      </c>
      <c r="AT130" s="19" t="s">
        <v>207</v>
      </c>
      <c r="AU130" s="19" t="s">
        <v>87</v>
      </c>
      <c r="AY130" s="19" t="s">
        <v>206</v>
      </c>
      <c r="BE130" s="154">
        <f>IF(U130="základná",N130,0)</f>
        <v>0</v>
      </c>
      <c r="BF130" s="154">
        <f>IF(U130="znížená",N130,0)</f>
        <v>0</v>
      </c>
      <c r="BG130" s="154">
        <f>IF(U130="zákl. prenesená",N130,0)</f>
        <v>0</v>
      </c>
      <c r="BH130" s="154">
        <f>IF(U130="zníž. prenesená",N130,0)</f>
        <v>0</v>
      </c>
      <c r="BI130" s="154">
        <f>IF(U130="nulová",N130,0)</f>
        <v>0</v>
      </c>
      <c r="BJ130" s="19" t="s">
        <v>87</v>
      </c>
      <c r="BK130" s="155">
        <f>ROUND(L130*K130,3)</f>
        <v>0</v>
      </c>
      <c r="BL130" s="19" t="s">
        <v>96</v>
      </c>
      <c r="BM130" s="19" t="s">
        <v>225</v>
      </c>
    </row>
    <row r="131" spans="2:65" s="10" customFormat="1" ht="29.85" customHeight="1" x14ac:dyDescent="0.3">
      <c r="B131" s="134"/>
      <c r="C131" s="135"/>
      <c r="D131" s="144" t="s">
        <v>715</v>
      </c>
      <c r="E131" s="144"/>
      <c r="F131" s="144"/>
      <c r="G131" s="144"/>
      <c r="H131" s="144"/>
      <c r="I131" s="144"/>
      <c r="J131" s="144"/>
      <c r="K131" s="144"/>
      <c r="L131" s="144"/>
      <c r="M131" s="144"/>
      <c r="N131" s="240"/>
      <c r="O131" s="239"/>
      <c r="P131" s="239"/>
      <c r="Q131" s="239"/>
      <c r="R131" s="137"/>
      <c r="T131" s="138"/>
      <c r="U131" s="135"/>
      <c r="V131" s="135"/>
      <c r="W131" s="139">
        <f>W132</f>
        <v>0</v>
      </c>
      <c r="X131" s="135"/>
      <c r="Y131" s="139">
        <f>Y132</f>
        <v>0</v>
      </c>
      <c r="Z131" s="135"/>
      <c r="AA131" s="140">
        <f>AA132</f>
        <v>0</v>
      </c>
      <c r="AR131" s="141" t="s">
        <v>83</v>
      </c>
      <c r="AT131" s="142" t="s">
        <v>75</v>
      </c>
      <c r="AU131" s="142" t="s">
        <v>83</v>
      </c>
      <c r="AY131" s="141" t="s">
        <v>206</v>
      </c>
      <c r="BK131" s="143">
        <f>BK132</f>
        <v>0</v>
      </c>
    </row>
    <row r="132" spans="2:65" s="1" customFormat="1" ht="38.25" customHeight="1" x14ac:dyDescent="0.3">
      <c r="B132" s="145"/>
      <c r="C132" s="146" t="s">
        <v>219</v>
      </c>
      <c r="D132" s="146" t="s">
        <v>207</v>
      </c>
      <c r="E132" s="147" t="s">
        <v>2530</v>
      </c>
      <c r="F132" s="233" t="s">
        <v>2531</v>
      </c>
      <c r="G132" s="233"/>
      <c r="H132" s="233"/>
      <c r="I132" s="233"/>
      <c r="J132" s="148" t="s">
        <v>329</v>
      </c>
      <c r="K132" s="149">
        <v>5.2850000000000001</v>
      </c>
      <c r="L132" s="234"/>
      <c r="M132" s="234"/>
      <c r="N132" s="235"/>
      <c r="O132" s="235"/>
      <c r="P132" s="235"/>
      <c r="Q132" s="235"/>
      <c r="R132" s="150"/>
      <c r="T132" s="151" t="s">
        <v>5</v>
      </c>
      <c r="U132" s="41" t="s">
        <v>43</v>
      </c>
      <c r="V132" s="152">
        <v>0</v>
      </c>
      <c r="W132" s="152">
        <f>V132*K132</f>
        <v>0</v>
      </c>
      <c r="X132" s="152">
        <v>0</v>
      </c>
      <c r="Y132" s="152">
        <f>X132*K132</f>
        <v>0</v>
      </c>
      <c r="Z132" s="152">
        <v>0</v>
      </c>
      <c r="AA132" s="153">
        <f>Z132*K132</f>
        <v>0</v>
      </c>
      <c r="AR132" s="19" t="s">
        <v>96</v>
      </c>
      <c r="AT132" s="19" t="s">
        <v>207</v>
      </c>
      <c r="AU132" s="19" t="s">
        <v>87</v>
      </c>
      <c r="AY132" s="19" t="s">
        <v>206</v>
      </c>
      <c r="BE132" s="154">
        <f>IF(U132="základná",N132,0)</f>
        <v>0</v>
      </c>
      <c r="BF132" s="154">
        <f>IF(U132="znížená",N132,0)</f>
        <v>0</v>
      </c>
      <c r="BG132" s="154">
        <f>IF(U132="zákl. prenesená",N132,0)</f>
        <v>0</v>
      </c>
      <c r="BH132" s="154">
        <f>IF(U132="zníž. prenesená",N132,0)</f>
        <v>0</v>
      </c>
      <c r="BI132" s="154">
        <f>IF(U132="nulová",N132,0)</f>
        <v>0</v>
      </c>
      <c r="BJ132" s="19" t="s">
        <v>87</v>
      </c>
      <c r="BK132" s="155">
        <f>ROUND(L132*K132,3)</f>
        <v>0</v>
      </c>
      <c r="BL132" s="19" t="s">
        <v>96</v>
      </c>
      <c r="BM132" s="19" t="s">
        <v>228</v>
      </c>
    </row>
    <row r="133" spans="2:65" s="10" customFormat="1" ht="37.35" customHeight="1" x14ac:dyDescent="0.35">
      <c r="B133" s="134"/>
      <c r="C133" s="135"/>
      <c r="D133" s="136" t="s">
        <v>188</v>
      </c>
      <c r="E133" s="136"/>
      <c r="F133" s="136"/>
      <c r="G133" s="136"/>
      <c r="H133" s="136"/>
      <c r="I133" s="136"/>
      <c r="J133" s="136"/>
      <c r="K133" s="136"/>
      <c r="L133" s="136"/>
      <c r="M133" s="136"/>
      <c r="N133" s="248"/>
      <c r="O133" s="249"/>
      <c r="P133" s="249"/>
      <c r="Q133" s="249"/>
      <c r="R133" s="137"/>
      <c r="T133" s="138"/>
      <c r="U133" s="135"/>
      <c r="V133" s="135"/>
      <c r="W133" s="139">
        <f>W134+W139</f>
        <v>0</v>
      </c>
      <c r="X133" s="135"/>
      <c r="Y133" s="139">
        <f>Y134+Y139</f>
        <v>0</v>
      </c>
      <c r="Z133" s="135"/>
      <c r="AA133" s="140">
        <f>AA134+AA139</f>
        <v>0</v>
      </c>
      <c r="AR133" s="141" t="s">
        <v>87</v>
      </c>
      <c r="AT133" s="142" t="s">
        <v>75</v>
      </c>
      <c r="AU133" s="142" t="s">
        <v>76</v>
      </c>
      <c r="AY133" s="141" t="s">
        <v>206</v>
      </c>
      <c r="BK133" s="143">
        <f>BK134+BK139</f>
        <v>0</v>
      </c>
    </row>
    <row r="134" spans="2:65" s="10" customFormat="1" ht="19.899999999999999" customHeight="1" x14ac:dyDescent="0.3">
      <c r="B134" s="134"/>
      <c r="C134" s="135"/>
      <c r="D134" s="144" t="s">
        <v>2519</v>
      </c>
      <c r="E134" s="144"/>
      <c r="F134" s="144"/>
      <c r="G134" s="144"/>
      <c r="H134" s="144"/>
      <c r="I134" s="144"/>
      <c r="J134" s="144"/>
      <c r="K134" s="144"/>
      <c r="L134" s="144"/>
      <c r="M134" s="144"/>
      <c r="N134" s="250"/>
      <c r="O134" s="205"/>
      <c r="P134" s="205"/>
      <c r="Q134" s="205"/>
      <c r="R134" s="137"/>
      <c r="T134" s="138"/>
      <c r="U134" s="135"/>
      <c r="V134" s="135"/>
      <c r="W134" s="139">
        <f>W135</f>
        <v>0</v>
      </c>
      <c r="X134" s="135"/>
      <c r="Y134" s="139">
        <f>Y135</f>
        <v>0</v>
      </c>
      <c r="Z134" s="135"/>
      <c r="AA134" s="140">
        <f>AA135</f>
        <v>0</v>
      </c>
      <c r="AR134" s="141" t="s">
        <v>87</v>
      </c>
      <c r="AT134" s="142" t="s">
        <v>75</v>
      </c>
      <c r="AU134" s="142" t="s">
        <v>83</v>
      </c>
      <c r="AY134" s="141" t="s">
        <v>206</v>
      </c>
      <c r="BK134" s="143">
        <f>BK135</f>
        <v>0</v>
      </c>
    </row>
    <row r="135" spans="2:65" s="10" customFormat="1" ht="14.85" customHeight="1" x14ac:dyDescent="0.3">
      <c r="B135" s="134"/>
      <c r="C135" s="135"/>
      <c r="D135" s="144" t="s">
        <v>466</v>
      </c>
      <c r="E135" s="144"/>
      <c r="F135" s="144"/>
      <c r="G135" s="144"/>
      <c r="H135" s="144"/>
      <c r="I135" s="144"/>
      <c r="J135" s="144"/>
      <c r="K135" s="144"/>
      <c r="L135" s="144"/>
      <c r="M135" s="144"/>
      <c r="N135" s="246"/>
      <c r="O135" s="247"/>
      <c r="P135" s="247"/>
      <c r="Q135" s="247"/>
      <c r="R135" s="137"/>
      <c r="T135" s="138"/>
      <c r="U135" s="135"/>
      <c r="V135" s="135"/>
      <c r="W135" s="139">
        <f>SUM(W136:W138)</f>
        <v>0</v>
      </c>
      <c r="X135" s="135"/>
      <c r="Y135" s="139">
        <f>SUM(Y136:Y138)</f>
        <v>0</v>
      </c>
      <c r="Z135" s="135"/>
      <c r="AA135" s="140">
        <f>SUM(AA136:AA138)</f>
        <v>0</v>
      </c>
      <c r="AR135" s="141" t="s">
        <v>87</v>
      </c>
      <c r="AT135" s="142" t="s">
        <v>75</v>
      </c>
      <c r="AU135" s="142" t="s">
        <v>87</v>
      </c>
      <c r="AY135" s="141" t="s">
        <v>206</v>
      </c>
      <c r="BK135" s="143">
        <f>SUM(BK136:BK138)</f>
        <v>0</v>
      </c>
    </row>
    <row r="136" spans="2:65" s="1" customFormat="1" ht="38.25" customHeight="1" x14ac:dyDescent="0.3">
      <c r="B136" s="145"/>
      <c r="C136" s="146" t="s">
        <v>229</v>
      </c>
      <c r="D136" s="146" t="s">
        <v>207</v>
      </c>
      <c r="E136" s="147" t="s">
        <v>864</v>
      </c>
      <c r="F136" s="233" t="s">
        <v>865</v>
      </c>
      <c r="G136" s="233"/>
      <c r="H136" s="233"/>
      <c r="I136" s="233"/>
      <c r="J136" s="148" t="s">
        <v>217</v>
      </c>
      <c r="K136" s="149">
        <v>4.5999999999999996</v>
      </c>
      <c r="L136" s="234"/>
      <c r="M136" s="234"/>
      <c r="N136" s="235"/>
      <c r="O136" s="235"/>
      <c r="P136" s="235"/>
      <c r="Q136" s="235"/>
      <c r="R136" s="150"/>
      <c r="T136" s="151" t="s">
        <v>5</v>
      </c>
      <c r="U136" s="41" t="s">
        <v>43</v>
      </c>
      <c r="V136" s="152">
        <v>0</v>
      </c>
      <c r="W136" s="152">
        <f>V136*K136</f>
        <v>0</v>
      </c>
      <c r="X136" s="152">
        <v>0</v>
      </c>
      <c r="Y136" s="152">
        <f>X136*K136</f>
        <v>0</v>
      </c>
      <c r="Z136" s="152">
        <v>0</v>
      </c>
      <c r="AA136" s="153">
        <f>Z136*K136</f>
        <v>0</v>
      </c>
      <c r="AR136" s="19" t="s">
        <v>235</v>
      </c>
      <c r="AT136" s="19" t="s">
        <v>207</v>
      </c>
      <c r="AU136" s="19" t="s">
        <v>91</v>
      </c>
      <c r="AY136" s="19" t="s">
        <v>206</v>
      </c>
      <c r="BE136" s="154">
        <f>IF(U136="základná",N136,0)</f>
        <v>0</v>
      </c>
      <c r="BF136" s="154">
        <f>IF(U136="znížená",N136,0)</f>
        <v>0</v>
      </c>
      <c r="BG136" s="154">
        <f>IF(U136="zákl. prenesená",N136,0)</f>
        <v>0</v>
      </c>
      <c r="BH136" s="154">
        <f>IF(U136="zníž. prenesená",N136,0)</f>
        <v>0</v>
      </c>
      <c r="BI136" s="154">
        <f>IF(U136="nulová",N136,0)</f>
        <v>0</v>
      </c>
      <c r="BJ136" s="19" t="s">
        <v>87</v>
      </c>
      <c r="BK136" s="155">
        <f>ROUND(L136*K136,3)</f>
        <v>0</v>
      </c>
      <c r="BL136" s="19" t="s">
        <v>235</v>
      </c>
      <c r="BM136" s="19" t="s">
        <v>232</v>
      </c>
    </row>
    <row r="137" spans="2:65" s="1" customFormat="1" ht="38.25" customHeight="1" x14ac:dyDescent="0.3">
      <c r="B137" s="145"/>
      <c r="C137" s="156" t="s">
        <v>218</v>
      </c>
      <c r="D137" s="156" t="s">
        <v>214</v>
      </c>
      <c r="E137" s="157" t="s">
        <v>2143</v>
      </c>
      <c r="F137" s="236" t="s">
        <v>2144</v>
      </c>
      <c r="G137" s="236"/>
      <c r="H137" s="236"/>
      <c r="I137" s="236"/>
      <c r="J137" s="158" t="s">
        <v>217</v>
      </c>
      <c r="K137" s="159">
        <v>4.5999999999999996</v>
      </c>
      <c r="L137" s="237"/>
      <c r="M137" s="237"/>
      <c r="N137" s="238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>V137*K137</f>
        <v>0</v>
      </c>
      <c r="X137" s="152">
        <v>0</v>
      </c>
      <c r="Y137" s="152">
        <f>X137*K137</f>
        <v>0</v>
      </c>
      <c r="Z137" s="152">
        <v>0</v>
      </c>
      <c r="AA137" s="153">
        <f>Z137*K137</f>
        <v>0</v>
      </c>
      <c r="AR137" s="19" t="s">
        <v>262</v>
      </c>
      <c r="AT137" s="19" t="s">
        <v>214</v>
      </c>
      <c r="AU137" s="19" t="s">
        <v>91</v>
      </c>
      <c r="AY137" s="19" t="s">
        <v>206</v>
      </c>
      <c r="BE137" s="154">
        <f>IF(U137="základná",N137,0)</f>
        <v>0</v>
      </c>
      <c r="BF137" s="154">
        <f>IF(U137="znížená",N137,0)</f>
        <v>0</v>
      </c>
      <c r="BG137" s="154">
        <f>IF(U137="zákl. prenesená",N137,0)</f>
        <v>0</v>
      </c>
      <c r="BH137" s="154">
        <f>IF(U137="zníž. prenesená",N137,0)</f>
        <v>0</v>
      </c>
      <c r="BI137" s="154">
        <f>IF(U137="nulová",N137,0)</f>
        <v>0</v>
      </c>
      <c r="BJ137" s="19" t="s">
        <v>87</v>
      </c>
      <c r="BK137" s="155">
        <f>ROUND(L137*K137,3)</f>
        <v>0</v>
      </c>
      <c r="BL137" s="19" t="s">
        <v>235</v>
      </c>
      <c r="BM137" s="19" t="s">
        <v>235</v>
      </c>
    </row>
    <row r="138" spans="2:65" s="1" customFormat="1" ht="38.25" customHeight="1" x14ac:dyDescent="0.3">
      <c r="B138" s="145"/>
      <c r="C138" s="146" t="s">
        <v>236</v>
      </c>
      <c r="D138" s="146" t="s">
        <v>207</v>
      </c>
      <c r="E138" s="147" t="s">
        <v>2167</v>
      </c>
      <c r="F138" s="233" t="s">
        <v>2168</v>
      </c>
      <c r="G138" s="233"/>
      <c r="H138" s="233"/>
      <c r="I138" s="233"/>
      <c r="J138" s="148" t="s">
        <v>329</v>
      </c>
      <c r="K138" s="149">
        <v>0.55000000000000004</v>
      </c>
      <c r="L138" s="234"/>
      <c r="M138" s="234"/>
      <c r="N138" s="235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>V138*K138</f>
        <v>0</v>
      </c>
      <c r="X138" s="152">
        <v>0</v>
      </c>
      <c r="Y138" s="152">
        <f>X138*K138</f>
        <v>0</v>
      </c>
      <c r="Z138" s="152">
        <v>0</v>
      </c>
      <c r="AA138" s="153">
        <f>Z138*K138</f>
        <v>0</v>
      </c>
      <c r="AR138" s="19" t="s">
        <v>235</v>
      </c>
      <c r="AT138" s="19" t="s">
        <v>207</v>
      </c>
      <c r="AU138" s="19" t="s">
        <v>91</v>
      </c>
      <c r="AY138" s="19" t="s">
        <v>206</v>
      </c>
      <c r="BE138" s="154">
        <f>IF(U138="základná",N138,0)</f>
        <v>0</v>
      </c>
      <c r="BF138" s="154">
        <f>IF(U138="znížená",N138,0)</f>
        <v>0</v>
      </c>
      <c r="BG138" s="154">
        <f>IF(U138="zákl. prenesená",N138,0)</f>
        <v>0</v>
      </c>
      <c r="BH138" s="154">
        <f>IF(U138="zníž. prenesená",N138,0)</f>
        <v>0</v>
      </c>
      <c r="BI138" s="154">
        <f>IF(U138="nulová",N138,0)</f>
        <v>0</v>
      </c>
      <c r="BJ138" s="19" t="s">
        <v>87</v>
      </c>
      <c r="BK138" s="155">
        <f>ROUND(L138*K138,3)</f>
        <v>0</v>
      </c>
      <c r="BL138" s="19" t="s">
        <v>235</v>
      </c>
      <c r="BM138" s="19" t="s">
        <v>239</v>
      </c>
    </row>
    <row r="139" spans="2:65" s="10" customFormat="1" ht="29.85" customHeight="1" x14ac:dyDescent="0.3">
      <c r="B139" s="134"/>
      <c r="C139" s="135"/>
      <c r="D139" s="144" t="s">
        <v>720</v>
      </c>
      <c r="E139" s="144"/>
      <c r="F139" s="144"/>
      <c r="G139" s="144"/>
      <c r="H139" s="144"/>
      <c r="I139" s="144"/>
      <c r="J139" s="144"/>
      <c r="K139" s="144"/>
      <c r="L139" s="144"/>
      <c r="M139" s="144"/>
      <c r="N139" s="251"/>
      <c r="O139" s="252"/>
      <c r="P139" s="252"/>
      <c r="Q139" s="252"/>
      <c r="R139" s="137"/>
      <c r="T139" s="138"/>
      <c r="U139" s="135"/>
      <c r="V139" s="135"/>
      <c r="W139" s="139">
        <f>W140</f>
        <v>0</v>
      </c>
      <c r="X139" s="135"/>
      <c r="Y139" s="139">
        <f>Y140</f>
        <v>0</v>
      </c>
      <c r="Z139" s="135"/>
      <c r="AA139" s="140">
        <f>AA140</f>
        <v>0</v>
      </c>
      <c r="AR139" s="141" t="s">
        <v>87</v>
      </c>
      <c r="AT139" s="142" t="s">
        <v>75</v>
      </c>
      <c r="AU139" s="142" t="s">
        <v>83</v>
      </c>
      <c r="AY139" s="141" t="s">
        <v>206</v>
      </c>
      <c r="BK139" s="143">
        <f>BK140</f>
        <v>0</v>
      </c>
    </row>
    <row r="140" spans="2:65" s="10" customFormat="1" ht="14.85" customHeight="1" x14ac:dyDescent="0.3">
      <c r="B140" s="134"/>
      <c r="C140" s="135"/>
      <c r="D140" s="144" t="s">
        <v>721</v>
      </c>
      <c r="E140" s="144"/>
      <c r="F140" s="144"/>
      <c r="G140" s="144"/>
      <c r="H140" s="144"/>
      <c r="I140" s="144"/>
      <c r="J140" s="144"/>
      <c r="K140" s="144"/>
      <c r="L140" s="144"/>
      <c r="M140" s="144"/>
      <c r="N140" s="246"/>
      <c r="O140" s="247"/>
      <c r="P140" s="247"/>
      <c r="Q140" s="247"/>
      <c r="R140" s="137"/>
      <c r="T140" s="138"/>
      <c r="U140" s="135"/>
      <c r="V140" s="135"/>
      <c r="W140" s="139">
        <f>SUM(W141:W147)</f>
        <v>0</v>
      </c>
      <c r="X140" s="135"/>
      <c r="Y140" s="139">
        <f>SUM(Y141:Y147)</f>
        <v>0</v>
      </c>
      <c r="Z140" s="135"/>
      <c r="AA140" s="140">
        <f>SUM(AA141:AA147)</f>
        <v>0</v>
      </c>
      <c r="AR140" s="141" t="s">
        <v>87</v>
      </c>
      <c r="AT140" s="142" t="s">
        <v>75</v>
      </c>
      <c r="AU140" s="142" t="s">
        <v>87</v>
      </c>
      <c r="AY140" s="141" t="s">
        <v>206</v>
      </c>
      <c r="BK140" s="143">
        <f>SUM(BK141:BK147)</f>
        <v>0</v>
      </c>
    </row>
    <row r="141" spans="2:65" s="1" customFormat="1" ht="38.25" customHeight="1" x14ac:dyDescent="0.3">
      <c r="B141" s="145"/>
      <c r="C141" s="146" t="s">
        <v>225</v>
      </c>
      <c r="D141" s="146" t="s">
        <v>207</v>
      </c>
      <c r="E141" s="147" t="s">
        <v>2532</v>
      </c>
      <c r="F141" s="233" t="s">
        <v>2533</v>
      </c>
      <c r="G141" s="233"/>
      <c r="H141" s="233"/>
      <c r="I141" s="233"/>
      <c r="J141" s="148" t="s">
        <v>210</v>
      </c>
      <c r="K141" s="149">
        <v>6.9960000000000004</v>
      </c>
      <c r="L141" s="234"/>
      <c r="M141" s="234"/>
      <c r="N141" s="235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ref="W141:W147" si="0">V141*K141</f>
        <v>0</v>
      </c>
      <c r="X141" s="152">
        <v>0</v>
      </c>
      <c r="Y141" s="152">
        <f t="shared" ref="Y141:Y147" si="1">X141*K141</f>
        <v>0</v>
      </c>
      <c r="Z141" s="152">
        <v>0</v>
      </c>
      <c r="AA141" s="153">
        <f t="shared" ref="AA141:AA147" si="2">Z141*K141</f>
        <v>0</v>
      </c>
      <c r="AR141" s="19" t="s">
        <v>235</v>
      </c>
      <c r="AT141" s="19" t="s">
        <v>207</v>
      </c>
      <c r="AU141" s="19" t="s">
        <v>91</v>
      </c>
      <c r="AY141" s="19" t="s">
        <v>206</v>
      </c>
      <c r="BE141" s="154">
        <f t="shared" ref="BE141:BE147" si="3">IF(U141="základná",N141,0)</f>
        <v>0</v>
      </c>
      <c r="BF141" s="154">
        <f t="shared" ref="BF141:BF147" si="4">IF(U141="znížená",N141,0)</f>
        <v>0</v>
      </c>
      <c r="BG141" s="154">
        <f t="shared" ref="BG141:BG147" si="5">IF(U141="zákl. prenesená",N141,0)</f>
        <v>0</v>
      </c>
      <c r="BH141" s="154">
        <f t="shared" ref="BH141:BH147" si="6">IF(U141="zníž. prenesená",N141,0)</f>
        <v>0</v>
      </c>
      <c r="BI141" s="154">
        <f t="shared" ref="BI141:BI147" si="7">IF(U141="nulová",N141,0)</f>
        <v>0</v>
      </c>
      <c r="BJ141" s="19" t="s">
        <v>87</v>
      </c>
      <c r="BK141" s="155">
        <f t="shared" ref="BK141:BK147" si="8">ROUND(L141*K141,3)</f>
        <v>0</v>
      </c>
      <c r="BL141" s="19" t="s">
        <v>235</v>
      </c>
      <c r="BM141" s="19" t="s">
        <v>10</v>
      </c>
    </row>
    <row r="142" spans="2:65" s="1" customFormat="1" ht="25.5" customHeight="1" x14ac:dyDescent="0.3">
      <c r="B142" s="145"/>
      <c r="C142" s="156" t="s">
        <v>242</v>
      </c>
      <c r="D142" s="156" t="s">
        <v>214</v>
      </c>
      <c r="E142" s="157" t="s">
        <v>2184</v>
      </c>
      <c r="F142" s="236" t="s">
        <v>2534</v>
      </c>
      <c r="G142" s="236"/>
      <c r="H142" s="236"/>
      <c r="I142" s="236"/>
      <c r="J142" s="158" t="s">
        <v>210</v>
      </c>
      <c r="K142" s="159">
        <v>8</v>
      </c>
      <c r="L142" s="237"/>
      <c r="M142" s="237"/>
      <c r="N142" s="238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 t="shared" si="0"/>
        <v>0</v>
      </c>
      <c r="X142" s="152">
        <v>0</v>
      </c>
      <c r="Y142" s="152">
        <f t="shared" si="1"/>
        <v>0</v>
      </c>
      <c r="Z142" s="152">
        <v>0</v>
      </c>
      <c r="AA142" s="153">
        <f t="shared" si="2"/>
        <v>0</v>
      </c>
      <c r="AR142" s="19" t="s">
        <v>262</v>
      </c>
      <c r="AT142" s="19" t="s">
        <v>214</v>
      </c>
      <c r="AU142" s="19" t="s">
        <v>91</v>
      </c>
      <c r="AY142" s="19" t="s">
        <v>206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87</v>
      </c>
      <c r="BK142" s="155">
        <f t="shared" si="8"/>
        <v>0</v>
      </c>
      <c r="BL142" s="19" t="s">
        <v>235</v>
      </c>
      <c r="BM142" s="19" t="s">
        <v>245</v>
      </c>
    </row>
    <row r="143" spans="2:65" s="1" customFormat="1" ht="38.25" customHeight="1" x14ac:dyDescent="0.3">
      <c r="B143" s="145"/>
      <c r="C143" s="146" t="s">
        <v>228</v>
      </c>
      <c r="D143" s="146" t="s">
        <v>207</v>
      </c>
      <c r="E143" s="147" t="s">
        <v>2190</v>
      </c>
      <c r="F143" s="233" t="s">
        <v>2191</v>
      </c>
      <c r="G143" s="233"/>
      <c r="H143" s="233"/>
      <c r="I143" s="233"/>
      <c r="J143" s="148" t="s">
        <v>210</v>
      </c>
      <c r="K143" s="149">
        <v>6.9960000000000004</v>
      </c>
      <c r="L143" s="234"/>
      <c r="M143" s="234"/>
      <c r="N143" s="235"/>
      <c r="O143" s="235"/>
      <c r="P143" s="235"/>
      <c r="Q143" s="235"/>
      <c r="R143" s="150"/>
      <c r="T143" s="151" t="s">
        <v>5</v>
      </c>
      <c r="U143" s="41" t="s">
        <v>43</v>
      </c>
      <c r="V143" s="152">
        <v>0</v>
      </c>
      <c r="W143" s="152">
        <f t="shared" si="0"/>
        <v>0</v>
      </c>
      <c r="X143" s="152">
        <v>0</v>
      </c>
      <c r="Y143" s="152">
        <f t="shared" si="1"/>
        <v>0</v>
      </c>
      <c r="Z143" s="152">
        <v>0</v>
      </c>
      <c r="AA143" s="153">
        <f t="shared" si="2"/>
        <v>0</v>
      </c>
      <c r="AR143" s="19" t="s">
        <v>235</v>
      </c>
      <c r="AT143" s="19" t="s">
        <v>207</v>
      </c>
      <c r="AU143" s="19" t="s">
        <v>91</v>
      </c>
      <c r="AY143" s="19" t="s">
        <v>206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87</v>
      </c>
      <c r="BK143" s="155">
        <f t="shared" si="8"/>
        <v>0</v>
      </c>
      <c r="BL143" s="19" t="s">
        <v>235</v>
      </c>
      <c r="BM143" s="19" t="s">
        <v>248</v>
      </c>
    </row>
    <row r="144" spans="2:65" s="1" customFormat="1" ht="51" customHeight="1" x14ac:dyDescent="0.3">
      <c r="B144" s="145"/>
      <c r="C144" s="156" t="s">
        <v>249</v>
      </c>
      <c r="D144" s="156" t="s">
        <v>214</v>
      </c>
      <c r="E144" s="157" t="s">
        <v>948</v>
      </c>
      <c r="F144" s="236" t="s">
        <v>949</v>
      </c>
      <c r="G144" s="236"/>
      <c r="H144" s="236"/>
      <c r="I144" s="236"/>
      <c r="J144" s="158" t="s">
        <v>950</v>
      </c>
      <c r="K144" s="159">
        <v>104</v>
      </c>
      <c r="L144" s="237"/>
      <c r="M144" s="237"/>
      <c r="N144" s="238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 t="shared" si="0"/>
        <v>0</v>
      </c>
      <c r="X144" s="152">
        <v>0</v>
      </c>
      <c r="Y144" s="152">
        <f t="shared" si="1"/>
        <v>0</v>
      </c>
      <c r="Z144" s="152">
        <v>0</v>
      </c>
      <c r="AA144" s="153">
        <f t="shared" si="2"/>
        <v>0</v>
      </c>
      <c r="AR144" s="19" t="s">
        <v>262</v>
      </c>
      <c r="AT144" s="19" t="s">
        <v>214</v>
      </c>
      <c r="AU144" s="19" t="s">
        <v>91</v>
      </c>
      <c r="AY144" s="19" t="s">
        <v>206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87</v>
      </c>
      <c r="BK144" s="155">
        <f t="shared" si="8"/>
        <v>0</v>
      </c>
      <c r="BL144" s="19" t="s">
        <v>235</v>
      </c>
      <c r="BM144" s="19" t="s">
        <v>252</v>
      </c>
    </row>
    <row r="145" spans="2:65" s="1" customFormat="1" ht="25.5" customHeight="1" x14ac:dyDescent="0.3">
      <c r="B145" s="145"/>
      <c r="C145" s="146" t="s">
        <v>232</v>
      </c>
      <c r="D145" s="146" t="s">
        <v>207</v>
      </c>
      <c r="E145" s="147" t="s">
        <v>953</v>
      </c>
      <c r="F145" s="233" t="s">
        <v>954</v>
      </c>
      <c r="G145" s="233"/>
      <c r="H145" s="233"/>
      <c r="I145" s="233"/>
      <c r="J145" s="148" t="s">
        <v>210</v>
      </c>
      <c r="K145" s="149">
        <v>8</v>
      </c>
      <c r="L145" s="234"/>
      <c r="M145" s="234"/>
      <c r="N145" s="235"/>
      <c r="O145" s="235"/>
      <c r="P145" s="235"/>
      <c r="Q145" s="235"/>
      <c r="R145" s="150"/>
      <c r="T145" s="151" t="s">
        <v>5</v>
      </c>
      <c r="U145" s="41" t="s">
        <v>43</v>
      </c>
      <c r="V145" s="152">
        <v>0</v>
      </c>
      <c r="W145" s="152">
        <f t="shared" si="0"/>
        <v>0</v>
      </c>
      <c r="X145" s="152">
        <v>0</v>
      </c>
      <c r="Y145" s="152">
        <f t="shared" si="1"/>
        <v>0</v>
      </c>
      <c r="Z145" s="152">
        <v>0</v>
      </c>
      <c r="AA145" s="153">
        <f t="shared" si="2"/>
        <v>0</v>
      </c>
      <c r="AR145" s="19" t="s">
        <v>235</v>
      </c>
      <c r="AT145" s="19" t="s">
        <v>207</v>
      </c>
      <c r="AU145" s="19" t="s">
        <v>91</v>
      </c>
      <c r="AY145" s="19" t="s">
        <v>206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9" t="s">
        <v>87</v>
      </c>
      <c r="BK145" s="155">
        <f t="shared" si="8"/>
        <v>0</v>
      </c>
      <c r="BL145" s="19" t="s">
        <v>235</v>
      </c>
      <c r="BM145" s="19" t="s">
        <v>255</v>
      </c>
    </row>
    <row r="146" spans="2:65" s="1" customFormat="1" ht="16.5" customHeight="1" x14ac:dyDescent="0.3">
      <c r="B146" s="145"/>
      <c r="C146" s="156" t="s">
        <v>256</v>
      </c>
      <c r="D146" s="156" t="s">
        <v>214</v>
      </c>
      <c r="E146" s="157" t="s">
        <v>956</v>
      </c>
      <c r="F146" s="236" t="s">
        <v>957</v>
      </c>
      <c r="G146" s="236"/>
      <c r="H146" s="236"/>
      <c r="I146" s="236"/>
      <c r="J146" s="158" t="s">
        <v>950</v>
      </c>
      <c r="K146" s="159">
        <v>3.2</v>
      </c>
      <c r="L146" s="237"/>
      <c r="M146" s="237"/>
      <c r="N146" s="238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si="0"/>
        <v>0</v>
      </c>
      <c r="X146" s="152">
        <v>0</v>
      </c>
      <c r="Y146" s="152">
        <f t="shared" si="1"/>
        <v>0</v>
      </c>
      <c r="Z146" s="152">
        <v>0</v>
      </c>
      <c r="AA146" s="153">
        <f t="shared" si="2"/>
        <v>0</v>
      </c>
      <c r="AR146" s="19" t="s">
        <v>262</v>
      </c>
      <c r="AT146" s="19" t="s">
        <v>214</v>
      </c>
      <c r="AU146" s="19" t="s">
        <v>91</v>
      </c>
      <c r="AY146" s="19" t="s">
        <v>206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9" t="s">
        <v>87</v>
      </c>
      <c r="BK146" s="155">
        <f t="shared" si="8"/>
        <v>0</v>
      </c>
      <c r="BL146" s="19" t="s">
        <v>235</v>
      </c>
      <c r="BM146" s="19" t="s">
        <v>259</v>
      </c>
    </row>
    <row r="147" spans="2:65" s="1" customFormat="1" ht="25.5" customHeight="1" x14ac:dyDescent="0.3">
      <c r="B147" s="145"/>
      <c r="C147" s="146" t="s">
        <v>235</v>
      </c>
      <c r="D147" s="146" t="s">
        <v>207</v>
      </c>
      <c r="E147" s="147" t="s">
        <v>2192</v>
      </c>
      <c r="F147" s="233" t="s">
        <v>2193</v>
      </c>
      <c r="G147" s="233"/>
      <c r="H147" s="233"/>
      <c r="I147" s="233"/>
      <c r="J147" s="148" t="s">
        <v>329</v>
      </c>
      <c r="K147" s="149">
        <v>0.34</v>
      </c>
      <c r="L147" s="234"/>
      <c r="M147" s="234"/>
      <c r="N147" s="235"/>
      <c r="O147" s="235"/>
      <c r="P147" s="235"/>
      <c r="Q147" s="235"/>
      <c r="R147" s="150"/>
      <c r="T147" s="151" t="s">
        <v>5</v>
      </c>
      <c r="U147" s="160" t="s">
        <v>43</v>
      </c>
      <c r="V147" s="161">
        <v>0</v>
      </c>
      <c r="W147" s="161">
        <f t="shared" si="0"/>
        <v>0</v>
      </c>
      <c r="X147" s="161">
        <v>0</v>
      </c>
      <c r="Y147" s="161">
        <f t="shared" si="1"/>
        <v>0</v>
      </c>
      <c r="Z147" s="161">
        <v>0</v>
      </c>
      <c r="AA147" s="162">
        <f t="shared" si="2"/>
        <v>0</v>
      </c>
      <c r="AR147" s="19" t="s">
        <v>235</v>
      </c>
      <c r="AT147" s="19" t="s">
        <v>207</v>
      </c>
      <c r="AU147" s="19" t="s">
        <v>91</v>
      </c>
      <c r="AY147" s="19" t="s">
        <v>206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9" t="s">
        <v>87</v>
      </c>
      <c r="BK147" s="155">
        <f t="shared" si="8"/>
        <v>0</v>
      </c>
      <c r="BL147" s="19" t="s">
        <v>235</v>
      </c>
      <c r="BM147" s="19" t="s">
        <v>262</v>
      </c>
    </row>
    <row r="148" spans="2:65" s="1" customFormat="1" ht="6.95" customHeight="1" x14ac:dyDescent="0.3">
      <c r="B148" s="56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8"/>
    </row>
  </sheetData>
  <mergeCells count="123">
    <mergeCell ref="H1:K1"/>
    <mergeCell ref="S2:AC2"/>
    <mergeCell ref="F147:I147"/>
    <mergeCell ref="L147:M147"/>
    <mergeCell ref="N147:Q147"/>
    <mergeCell ref="N122:Q122"/>
    <mergeCell ref="N123:Q123"/>
    <mergeCell ref="N124:Q124"/>
    <mergeCell ref="N129:Q129"/>
    <mergeCell ref="N131:Q131"/>
    <mergeCell ref="N133:Q133"/>
    <mergeCell ref="N134:Q134"/>
    <mergeCell ref="N135:Q135"/>
    <mergeCell ref="N139:Q139"/>
    <mergeCell ref="N140:Q140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28:I128"/>
    <mergeCell ref="L128:M128"/>
    <mergeCell ref="N128:Q128"/>
    <mergeCell ref="F130:I130"/>
    <mergeCell ref="L130:M130"/>
    <mergeCell ref="N130:Q130"/>
    <mergeCell ref="F132:I132"/>
    <mergeCell ref="L132:M132"/>
    <mergeCell ref="N132:Q132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13:P113"/>
    <mergeCell ref="F112:P112"/>
    <mergeCell ref="F114:P114"/>
    <mergeCell ref="M116:P116"/>
    <mergeCell ref="M118:Q118"/>
    <mergeCell ref="M119:Q119"/>
    <mergeCell ref="F121:I121"/>
    <mergeCell ref="L121:M121"/>
    <mergeCell ref="N121:Q121"/>
    <mergeCell ref="N95:Q95"/>
    <mergeCell ref="N96:Q96"/>
    <mergeCell ref="N97:Q97"/>
    <mergeCell ref="N98:Q98"/>
    <mergeCell ref="N99:Q99"/>
    <mergeCell ref="N101:Q101"/>
    <mergeCell ref="L103:Q103"/>
    <mergeCell ref="C109:Q109"/>
    <mergeCell ref="F111:P111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2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2"/>
  <sheetViews>
    <sheetView showGridLines="0" workbookViewId="0">
      <pane ySplit="1" topLeftCell="A2" activePane="bottomLeft" state="frozen"/>
      <selection pane="bottomLeft" activeCell="AC250" sqref="AC25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144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s="1" customFormat="1" ht="32.85" customHeight="1" x14ac:dyDescent="0.3">
      <c r="B8" s="32"/>
      <c r="C8" s="33"/>
      <c r="D8" s="28" t="s">
        <v>173</v>
      </c>
      <c r="E8" s="33"/>
      <c r="F8" s="178" t="s">
        <v>2535</v>
      </c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33"/>
      <c r="R8" s="34"/>
    </row>
    <row r="9" spans="1:66" s="1" customFormat="1" ht="14.45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 x14ac:dyDescent="0.3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0"/>
      <c r="P10" s="220"/>
      <c r="Q10" s="33"/>
      <c r="R10" s="34"/>
    </row>
    <row r="11" spans="1:66" s="1" customFormat="1" ht="10.9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 x14ac:dyDescent="0.3">
      <c r="B12" s="32"/>
      <c r="C12" s="33"/>
      <c r="D12" s="29" t="s">
        <v>22</v>
      </c>
      <c r="E12" s="33"/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176" t="s">
        <v>24</v>
      </c>
      <c r="P12" s="176"/>
      <c r="Q12" s="33"/>
      <c r="R12" s="34"/>
    </row>
    <row r="13" spans="1:66" s="1" customFormat="1" ht="18" customHeight="1" x14ac:dyDescent="0.3">
      <c r="B13" s="32"/>
      <c r="C13" s="33"/>
      <c r="D13" s="33"/>
      <c r="E13" s="27" t="s">
        <v>25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176" t="s">
        <v>5</v>
      </c>
      <c r="P13" s="176"/>
      <c r="Q13" s="33"/>
      <c r="R13" s="34"/>
    </row>
    <row r="14" spans="1:66" s="1" customFormat="1" ht="6.95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 x14ac:dyDescent="0.3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176" t="str">
        <f>IF('Rekapitulácia stavby'!AN13="","",'Rekapitulácia stavby'!AN13)</f>
        <v/>
      </c>
      <c r="P15" s="176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176" t="str">
        <f>IF('Rekapitulácia stavby'!AN14="","",'Rekapitulácia stavby'!AN14)</f>
        <v/>
      </c>
      <c r="P16" s="176"/>
      <c r="Q16" s="33"/>
      <c r="R16" s="34"/>
    </row>
    <row r="17" spans="2:18" s="1" customFormat="1" ht="6.95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 x14ac:dyDescent="0.3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176" t="s">
        <v>30</v>
      </c>
      <c r="P18" s="176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31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176" t="s">
        <v>32</v>
      </c>
      <c r="P19" s="176"/>
      <c r="Q19" s="33"/>
      <c r="R19" s="34"/>
    </row>
    <row r="20" spans="2:18" s="1" customFormat="1" ht="6.95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 x14ac:dyDescent="0.3">
      <c r="B21" s="32"/>
      <c r="C21" s="33"/>
      <c r="D21" s="29" t="s">
        <v>35</v>
      </c>
      <c r="E21" s="33"/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176" t="str">
        <f>IF('Rekapitulácia stavby'!AN19="","",'Rekapitulácia stavby'!AN19)</f>
        <v/>
      </c>
      <c r="P21" s="176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176" t="str">
        <f>IF('Rekapitulácia stavby'!AN20="","",'Rekapitulácia stavby'!AN20)</f>
        <v/>
      </c>
      <c r="P22" s="176"/>
      <c r="Q22" s="33"/>
      <c r="R22" s="34"/>
    </row>
    <row r="23" spans="2:18" s="1" customFormat="1" ht="6.95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 x14ac:dyDescent="0.3">
      <c r="B24" s="32"/>
      <c r="C24" s="33"/>
      <c r="D24" s="29" t="s">
        <v>36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 x14ac:dyDescent="0.3">
      <c r="B25" s="32"/>
      <c r="C25" s="33"/>
      <c r="D25" s="33"/>
      <c r="E25" s="179" t="s">
        <v>5</v>
      </c>
      <c r="F25" s="179"/>
      <c r="G25" s="179"/>
      <c r="H25" s="179"/>
      <c r="I25" s="179"/>
      <c r="J25" s="179"/>
      <c r="K25" s="179"/>
      <c r="L25" s="179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 x14ac:dyDescent="0.3">
      <c r="B28" s="32"/>
      <c r="C28" s="33"/>
      <c r="D28" s="111" t="s">
        <v>177</v>
      </c>
      <c r="E28" s="33"/>
      <c r="F28" s="33"/>
      <c r="G28" s="33"/>
      <c r="H28" s="33"/>
      <c r="I28" s="33"/>
      <c r="J28" s="33"/>
      <c r="K28" s="33"/>
      <c r="L28" s="33"/>
      <c r="M28" s="180"/>
      <c r="N28" s="180"/>
      <c r="O28" s="180"/>
      <c r="P28" s="180"/>
      <c r="Q28" s="33"/>
      <c r="R28" s="34"/>
    </row>
    <row r="29" spans="2:18" s="1" customFormat="1" ht="14.45" customHeight="1" x14ac:dyDescent="0.3">
      <c r="B29" s="32"/>
      <c r="C29" s="33"/>
      <c r="D29" s="31" t="s">
        <v>178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6.95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2" t="s">
        <v>39</v>
      </c>
      <c r="E31" s="33"/>
      <c r="F31" s="33"/>
      <c r="G31" s="33"/>
      <c r="H31" s="33"/>
      <c r="I31" s="33"/>
      <c r="J31" s="33"/>
      <c r="K31" s="33"/>
      <c r="L31" s="33"/>
      <c r="M31" s="221"/>
      <c r="N31" s="219"/>
      <c r="O31" s="219"/>
      <c r="P31" s="219"/>
      <c r="Q31" s="33"/>
      <c r="R31" s="34"/>
    </row>
    <row r="32" spans="2:18" s="1" customFormat="1" ht="6.95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 x14ac:dyDescent="0.3">
      <c r="B33" s="32"/>
      <c r="C33" s="33"/>
      <c r="D33" s="39" t="s">
        <v>40</v>
      </c>
      <c r="E33" s="39" t="s">
        <v>41</v>
      </c>
      <c r="F33" s="40">
        <v>0.2</v>
      </c>
      <c r="G33" s="113" t="s">
        <v>42</v>
      </c>
      <c r="H33" s="222"/>
      <c r="I33" s="219"/>
      <c r="J33" s="219"/>
      <c r="K33" s="33"/>
      <c r="L33" s="33"/>
      <c r="M33" s="222"/>
      <c r="N33" s="219"/>
      <c r="O33" s="219"/>
      <c r="P33" s="219"/>
      <c r="Q33" s="33"/>
      <c r="R33" s="34"/>
    </row>
    <row r="34" spans="2:18" s="1" customFormat="1" ht="14.45" customHeight="1" x14ac:dyDescent="0.3">
      <c r="B34" s="32"/>
      <c r="C34" s="33"/>
      <c r="D34" s="33"/>
      <c r="E34" s="39" t="s">
        <v>43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44</v>
      </c>
      <c r="F35" s="40">
        <v>0.2</v>
      </c>
      <c r="G35" s="113" t="s">
        <v>42</v>
      </c>
      <c r="H35" s="222">
        <f>ROUND((SUM(BG101:BG102)+SUM(BG121:BG251)), 2)</f>
        <v>0</v>
      </c>
      <c r="I35" s="219"/>
      <c r="J35" s="219"/>
      <c r="K35" s="33"/>
      <c r="L35" s="33"/>
      <c r="M35" s="222">
        <v>0</v>
      </c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45</v>
      </c>
      <c r="F36" s="40">
        <v>0.2</v>
      </c>
      <c r="G36" s="113" t="s">
        <v>42</v>
      </c>
      <c r="H36" s="222">
        <f>ROUND((SUM(BH101:BH102)+SUM(BH121:BH251)),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46</v>
      </c>
      <c r="F37" s="40">
        <v>0</v>
      </c>
      <c r="G37" s="113" t="s">
        <v>42</v>
      </c>
      <c r="H37" s="222">
        <f>ROUND((SUM(BI101:BI102)+SUM(BI121:BI251)),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6.9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9"/>
      <c r="D39" s="114" t="s">
        <v>47</v>
      </c>
      <c r="E39" s="72"/>
      <c r="F39" s="72"/>
      <c r="G39" s="115" t="s">
        <v>48</v>
      </c>
      <c r="H39" s="116" t="s">
        <v>49</v>
      </c>
      <c r="I39" s="72"/>
      <c r="J39" s="72"/>
      <c r="K39" s="72"/>
      <c r="L39" s="223"/>
      <c r="M39" s="223"/>
      <c r="N39" s="223"/>
      <c r="O39" s="223"/>
      <c r="P39" s="224"/>
      <c r="Q39" s="109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s="1" customFormat="1" ht="36.950000000000003" customHeight="1" x14ac:dyDescent="0.3">
      <c r="B80" s="32"/>
      <c r="C80" s="66" t="s">
        <v>173</v>
      </c>
      <c r="D80" s="33"/>
      <c r="E80" s="33"/>
      <c r="F80" s="190" t="str">
        <f>F8</f>
        <v>2. - ZDRAVOTECHNIKA</v>
      </c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33"/>
      <c r="R80" s="34"/>
    </row>
    <row r="81" spans="2:47" s="1" customFormat="1" ht="6.95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Košice, Hroncova 13, čís. parc.: 2616/1</v>
      </c>
      <c r="G82" s="33"/>
      <c r="H82" s="33"/>
      <c r="I82" s="33"/>
      <c r="J82" s="33"/>
      <c r="K82" s="29" t="s">
        <v>21</v>
      </c>
      <c r="L82" s="33"/>
      <c r="M82" s="220" t="str">
        <f>IF(O10="","",O10)</f>
        <v/>
      </c>
      <c r="N82" s="220"/>
      <c r="O82" s="220"/>
      <c r="P82" s="220"/>
      <c r="Q82" s="33"/>
      <c r="R82" s="34"/>
    </row>
    <row r="83" spans="2:47" s="1" customFormat="1" ht="6.95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 x14ac:dyDescent="0.3">
      <c r="B84" s="32"/>
      <c r="C84" s="29" t="s">
        <v>22</v>
      </c>
      <c r="D84" s="33"/>
      <c r="E84" s="33"/>
      <c r="F84" s="27" t="str">
        <f>E13</f>
        <v>Ministerstvo vnútra SR,Pribinova 2, Bratislava</v>
      </c>
      <c r="G84" s="33"/>
      <c r="H84" s="33"/>
      <c r="I84" s="33"/>
      <c r="J84" s="33"/>
      <c r="K84" s="29" t="s">
        <v>29</v>
      </c>
      <c r="L84" s="33"/>
      <c r="M84" s="176" t="str">
        <f>E19</f>
        <v>Cobra Bauart s.r.o. Športová 40, Balog nad Ipľom</v>
      </c>
      <c r="N84" s="176"/>
      <c r="O84" s="176"/>
      <c r="P84" s="176"/>
      <c r="Q84" s="176"/>
      <c r="R84" s="34"/>
    </row>
    <row r="85" spans="2:47" s="1" customFormat="1" ht="14.45" customHeight="1" x14ac:dyDescent="0.3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35</v>
      </c>
      <c r="L85" s="33"/>
      <c r="M85" s="176" t="str">
        <f>E22</f>
        <v xml:space="preserve"> </v>
      </c>
      <c r="N85" s="176"/>
      <c r="O85" s="176"/>
      <c r="P85" s="176"/>
      <c r="Q85" s="176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25" t="s">
        <v>180</v>
      </c>
      <c r="D87" s="226"/>
      <c r="E87" s="226"/>
      <c r="F87" s="226"/>
      <c r="G87" s="226"/>
      <c r="H87" s="109"/>
      <c r="I87" s="109"/>
      <c r="J87" s="109"/>
      <c r="K87" s="109"/>
      <c r="L87" s="109"/>
      <c r="M87" s="109"/>
      <c r="N87" s="225" t="s">
        <v>181</v>
      </c>
      <c r="O87" s="226"/>
      <c r="P87" s="226"/>
      <c r="Q87" s="226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7" t="s">
        <v>182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16"/>
      <c r="O89" s="227"/>
      <c r="P89" s="227"/>
      <c r="Q89" s="227"/>
      <c r="R89" s="34"/>
      <c r="AU89" s="19" t="s">
        <v>183</v>
      </c>
    </row>
    <row r="90" spans="2:47" s="7" customFormat="1" ht="24.95" customHeight="1" x14ac:dyDescent="0.3">
      <c r="B90" s="118"/>
      <c r="C90" s="119"/>
      <c r="D90" s="120" t="s">
        <v>188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28"/>
      <c r="O90" s="229"/>
      <c r="P90" s="229"/>
      <c r="Q90" s="229"/>
      <c r="R90" s="121"/>
    </row>
    <row r="91" spans="2:47" s="8" customFormat="1" ht="19.899999999999999" customHeight="1" x14ac:dyDescent="0.3">
      <c r="B91" s="122"/>
      <c r="C91" s="95"/>
      <c r="D91" s="123" t="s">
        <v>186</v>
      </c>
      <c r="E91" s="95"/>
      <c r="F91" s="95"/>
      <c r="G91" s="95"/>
      <c r="H91" s="95"/>
      <c r="I91" s="95"/>
      <c r="J91" s="95"/>
      <c r="K91" s="95"/>
      <c r="L91" s="95"/>
      <c r="M91" s="95"/>
      <c r="N91" s="205"/>
      <c r="O91" s="206"/>
      <c r="P91" s="206"/>
      <c r="Q91" s="206"/>
      <c r="R91" s="124"/>
    </row>
    <row r="92" spans="2:47" s="8" customFormat="1" ht="19.899999999999999" customHeight="1" x14ac:dyDescent="0.3">
      <c r="B92" s="122"/>
      <c r="C92" s="95"/>
      <c r="D92" s="123" t="s">
        <v>463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715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7" customFormat="1" ht="24.95" customHeight="1" x14ac:dyDescent="0.3">
      <c r="B94" s="118"/>
      <c r="C94" s="119"/>
      <c r="D94" s="120" t="s">
        <v>188</v>
      </c>
      <c r="E94" s="119"/>
      <c r="F94" s="119"/>
      <c r="G94" s="119"/>
      <c r="H94" s="119"/>
      <c r="I94" s="119"/>
      <c r="J94" s="119"/>
      <c r="K94" s="119"/>
      <c r="L94" s="119"/>
      <c r="M94" s="119"/>
      <c r="N94" s="228"/>
      <c r="O94" s="229"/>
      <c r="P94" s="229"/>
      <c r="Q94" s="229"/>
      <c r="R94" s="121"/>
    </row>
    <row r="95" spans="2:47" s="8" customFormat="1" ht="19.899999999999999" customHeight="1" x14ac:dyDescent="0.3">
      <c r="B95" s="122"/>
      <c r="C95" s="95"/>
      <c r="D95" s="123" t="s">
        <v>2301</v>
      </c>
      <c r="E95" s="95"/>
      <c r="F95" s="95"/>
      <c r="G95" s="95"/>
      <c r="H95" s="95"/>
      <c r="I95" s="95"/>
      <c r="J95" s="95"/>
      <c r="K95" s="95"/>
      <c r="L95" s="95"/>
      <c r="M95" s="95"/>
      <c r="N95" s="205"/>
      <c r="O95" s="206"/>
      <c r="P95" s="206"/>
      <c r="Q95" s="206"/>
      <c r="R95" s="124"/>
    </row>
    <row r="96" spans="2:47" s="8" customFormat="1" ht="14.85" customHeight="1" x14ac:dyDescent="0.3">
      <c r="B96" s="122"/>
      <c r="C96" s="95"/>
      <c r="D96" s="123" t="s">
        <v>2302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21" s="8" customFormat="1" ht="14.85" customHeight="1" x14ac:dyDescent="0.3">
      <c r="B97" s="122"/>
      <c r="C97" s="95"/>
      <c r="D97" s="123" t="s">
        <v>2536</v>
      </c>
      <c r="E97" s="95"/>
      <c r="F97" s="95"/>
      <c r="G97" s="95"/>
      <c r="H97" s="95"/>
      <c r="I97" s="95"/>
      <c r="J97" s="95"/>
      <c r="K97" s="95"/>
      <c r="L97" s="95"/>
      <c r="M97" s="95"/>
      <c r="N97" s="205"/>
      <c r="O97" s="206"/>
      <c r="P97" s="206"/>
      <c r="Q97" s="206"/>
      <c r="R97" s="124"/>
    </row>
    <row r="98" spans="2:21" s="8" customFormat="1" ht="14.85" customHeight="1" x14ac:dyDescent="0.3">
      <c r="B98" s="122"/>
      <c r="C98" s="95"/>
      <c r="D98" s="123" t="s">
        <v>2303</v>
      </c>
      <c r="E98" s="95"/>
      <c r="F98" s="95"/>
      <c r="G98" s="95"/>
      <c r="H98" s="95"/>
      <c r="I98" s="95"/>
      <c r="J98" s="95"/>
      <c r="K98" s="95"/>
      <c r="L98" s="95"/>
      <c r="M98" s="95"/>
      <c r="N98" s="205"/>
      <c r="O98" s="206"/>
      <c r="P98" s="206"/>
      <c r="Q98" s="206"/>
      <c r="R98" s="124"/>
    </row>
    <row r="99" spans="2:21" s="8" customFormat="1" ht="14.85" customHeight="1" x14ac:dyDescent="0.3">
      <c r="B99" s="122"/>
      <c r="C99" s="95"/>
      <c r="D99" s="123" t="s">
        <v>2537</v>
      </c>
      <c r="E99" s="95"/>
      <c r="F99" s="95"/>
      <c r="G99" s="95"/>
      <c r="H99" s="95"/>
      <c r="I99" s="95"/>
      <c r="J99" s="95"/>
      <c r="K99" s="95"/>
      <c r="L99" s="95"/>
      <c r="M99" s="95"/>
      <c r="N99" s="205"/>
      <c r="O99" s="206"/>
      <c r="P99" s="206"/>
      <c r="Q99" s="206"/>
      <c r="R99" s="124"/>
    </row>
    <row r="100" spans="2:21" s="1" customFormat="1" ht="21.75" customHeight="1" x14ac:dyDescent="0.3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 x14ac:dyDescent="0.3">
      <c r="B101" s="32"/>
      <c r="C101" s="117" t="s">
        <v>191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227"/>
      <c r="O101" s="230"/>
      <c r="P101" s="230"/>
      <c r="Q101" s="230"/>
      <c r="R101" s="34"/>
      <c r="T101" s="125"/>
      <c r="U101" s="126" t="s">
        <v>40</v>
      </c>
    </row>
    <row r="102" spans="2:21" s="1" customFormat="1" ht="18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21" s="1" customFormat="1" ht="29.25" customHeight="1" x14ac:dyDescent="0.3">
      <c r="B103" s="32"/>
      <c r="C103" s="108" t="s">
        <v>164</v>
      </c>
      <c r="D103" s="109"/>
      <c r="E103" s="109"/>
      <c r="F103" s="109"/>
      <c r="G103" s="109"/>
      <c r="H103" s="109"/>
      <c r="I103" s="109"/>
      <c r="J103" s="109"/>
      <c r="K103" s="109"/>
      <c r="L103" s="209"/>
      <c r="M103" s="209"/>
      <c r="N103" s="209"/>
      <c r="O103" s="209"/>
      <c r="P103" s="209"/>
      <c r="Q103" s="209"/>
      <c r="R103" s="34"/>
    </row>
    <row r="104" spans="2:21" s="1" customFormat="1" ht="6.95" customHeight="1" x14ac:dyDescent="0.3"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</row>
    <row r="108" spans="2:21" s="1" customFormat="1" ht="6.95" customHeight="1" x14ac:dyDescent="0.3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09" spans="2:21" s="1" customFormat="1" ht="36.950000000000003" customHeight="1" x14ac:dyDescent="0.3">
      <c r="B109" s="32"/>
      <c r="C109" s="174" t="s">
        <v>192</v>
      </c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34"/>
    </row>
    <row r="110" spans="2:21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30" customHeight="1" x14ac:dyDescent="0.3">
      <c r="B111" s="32"/>
      <c r="C111" s="29" t="s">
        <v>15</v>
      </c>
      <c r="D111" s="33"/>
      <c r="E111" s="33"/>
      <c r="F111" s="217" t="str">
        <f>F6</f>
        <v>Okresný úrad Košice - okolie, rekonštrukcia a modernizácia objektu</v>
      </c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33"/>
      <c r="R111" s="34"/>
    </row>
    <row r="112" spans="2:21" ht="30" customHeight="1" x14ac:dyDescent="0.3">
      <c r="B112" s="23"/>
      <c r="C112" s="29" t="s">
        <v>171</v>
      </c>
      <c r="D112" s="25"/>
      <c r="E112" s="25"/>
      <c r="F112" s="217" t="s">
        <v>2042</v>
      </c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25"/>
      <c r="R112" s="24"/>
    </row>
    <row r="113" spans="2:65" s="1" customFormat="1" ht="36.950000000000003" customHeight="1" x14ac:dyDescent="0.3">
      <c r="B113" s="32"/>
      <c r="C113" s="66" t="s">
        <v>173</v>
      </c>
      <c r="D113" s="33"/>
      <c r="E113" s="33"/>
      <c r="F113" s="190" t="str">
        <f>F8</f>
        <v>2. - ZDRAVOTECHNIKA</v>
      </c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33"/>
      <c r="R113" s="34"/>
    </row>
    <row r="114" spans="2:65" s="1" customFormat="1" ht="6.95" customHeight="1" x14ac:dyDescent="0.3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18" customHeight="1" x14ac:dyDescent="0.3">
      <c r="B115" s="32"/>
      <c r="C115" s="29" t="s">
        <v>19</v>
      </c>
      <c r="D115" s="33"/>
      <c r="E115" s="33"/>
      <c r="F115" s="27" t="str">
        <f>F10</f>
        <v>Košice, Hroncova 13, čís. parc.: 2616/1</v>
      </c>
      <c r="G115" s="33"/>
      <c r="H115" s="33"/>
      <c r="I115" s="33"/>
      <c r="J115" s="33"/>
      <c r="K115" s="29" t="s">
        <v>21</v>
      </c>
      <c r="L115" s="33"/>
      <c r="M115" s="220" t="str">
        <f>IF(O10="","",O10)</f>
        <v/>
      </c>
      <c r="N115" s="220"/>
      <c r="O115" s="220"/>
      <c r="P115" s="220"/>
      <c r="Q115" s="33"/>
      <c r="R115" s="34"/>
    </row>
    <row r="116" spans="2:65" s="1" customFormat="1" ht="6.95" customHeight="1" x14ac:dyDescent="0.3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5" s="1" customFormat="1" ht="15" x14ac:dyDescent="0.3">
      <c r="B117" s="32"/>
      <c r="C117" s="29" t="s">
        <v>22</v>
      </c>
      <c r="D117" s="33"/>
      <c r="E117" s="33"/>
      <c r="F117" s="27" t="str">
        <f>E13</f>
        <v>Ministerstvo vnútra SR,Pribinova 2, Bratislava</v>
      </c>
      <c r="G117" s="33"/>
      <c r="H117" s="33"/>
      <c r="I117" s="33"/>
      <c r="J117" s="33"/>
      <c r="K117" s="29" t="s">
        <v>29</v>
      </c>
      <c r="L117" s="33"/>
      <c r="M117" s="176" t="str">
        <f>E19</f>
        <v>Cobra Bauart s.r.o. Športová 40, Balog nad Ipľom</v>
      </c>
      <c r="N117" s="176"/>
      <c r="O117" s="176"/>
      <c r="P117" s="176"/>
      <c r="Q117" s="176"/>
      <c r="R117" s="34"/>
    </row>
    <row r="118" spans="2:65" s="1" customFormat="1" ht="14.45" customHeight="1" x14ac:dyDescent="0.3">
      <c r="B118" s="32"/>
      <c r="C118" s="29" t="s">
        <v>27</v>
      </c>
      <c r="D118" s="33"/>
      <c r="E118" s="33"/>
      <c r="F118" s="27" t="str">
        <f>IF(E16="","",E16)</f>
        <v xml:space="preserve"> </v>
      </c>
      <c r="G118" s="33"/>
      <c r="H118" s="33"/>
      <c r="I118" s="33"/>
      <c r="J118" s="33"/>
      <c r="K118" s="29" t="s">
        <v>35</v>
      </c>
      <c r="L118" s="33"/>
      <c r="M118" s="176" t="str">
        <f>E22</f>
        <v xml:space="preserve"> </v>
      </c>
      <c r="N118" s="176"/>
      <c r="O118" s="176"/>
      <c r="P118" s="176"/>
      <c r="Q118" s="176"/>
      <c r="R118" s="34"/>
    </row>
    <row r="119" spans="2:65" s="1" customFormat="1" ht="10.35" customHeight="1" x14ac:dyDescent="0.3"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4"/>
    </row>
    <row r="120" spans="2:65" s="9" customFormat="1" ht="29.25" customHeight="1" x14ac:dyDescent="0.3">
      <c r="B120" s="127"/>
      <c r="C120" s="128" t="s">
        <v>193</v>
      </c>
      <c r="D120" s="129" t="s">
        <v>194</v>
      </c>
      <c r="E120" s="129" t="s">
        <v>58</v>
      </c>
      <c r="F120" s="231" t="s">
        <v>195</v>
      </c>
      <c r="G120" s="231"/>
      <c r="H120" s="231"/>
      <c r="I120" s="231"/>
      <c r="J120" s="129" t="s">
        <v>196</v>
      </c>
      <c r="K120" s="129" t="s">
        <v>197</v>
      </c>
      <c r="L120" s="231" t="s">
        <v>198</v>
      </c>
      <c r="M120" s="231"/>
      <c r="N120" s="231" t="s">
        <v>181</v>
      </c>
      <c r="O120" s="231"/>
      <c r="P120" s="231"/>
      <c r="Q120" s="232"/>
      <c r="R120" s="130"/>
      <c r="T120" s="73" t="s">
        <v>199</v>
      </c>
      <c r="U120" s="74" t="s">
        <v>40</v>
      </c>
      <c r="V120" s="74" t="s">
        <v>200</v>
      </c>
      <c r="W120" s="74" t="s">
        <v>201</v>
      </c>
      <c r="X120" s="74" t="s">
        <v>202</v>
      </c>
      <c r="Y120" s="74" t="s">
        <v>203</v>
      </c>
      <c r="Z120" s="74" t="s">
        <v>204</v>
      </c>
      <c r="AA120" s="75" t="s">
        <v>205</v>
      </c>
    </row>
    <row r="121" spans="2:65" s="1" customFormat="1" ht="29.25" customHeight="1" x14ac:dyDescent="0.35">
      <c r="B121" s="32"/>
      <c r="C121" s="77" t="s">
        <v>177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243"/>
      <c r="O121" s="244"/>
      <c r="P121" s="244"/>
      <c r="Q121" s="244"/>
      <c r="R121" s="34"/>
      <c r="T121" s="76"/>
      <c r="U121" s="48"/>
      <c r="V121" s="48"/>
      <c r="W121" s="131">
        <f>W122+W138</f>
        <v>0</v>
      </c>
      <c r="X121" s="48"/>
      <c r="Y121" s="131">
        <f>Y122+Y138</f>
        <v>0</v>
      </c>
      <c r="Z121" s="48"/>
      <c r="AA121" s="132">
        <f>AA122+AA138</f>
        <v>0</v>
      </c>
      <c r="AT121" s="19" t="s">
        <v>75</v>
      </c>
      <c r="AU121" s="19" t="s">
        <v>183</v>
      </c>
      <c r="BK121" s="133">
        <f>BK122+BK138</f>
        <v>0</v>
      </c>
    </row>
    <row r="122" spans="2:65" s="10" customFormat="1" ht="37.35" customHeight="1" x14ac:dyDescent="0.35">
      <c r="B122" s="134"/>
      <c r="C122" s="135"/>
      <c r="D122" s="136" t="s">
        <v>188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245"/>
      <c r="O122" s="228"/>
      <c r="P122" s="228"/>
      <c r="Q122" s="228"/>
      <c r="R122" s="137"/>
      <c r="T122" s="138"/>
      <c r="U122" s="135"/>
      <c r="V122" s="135"/>
      <c r="W122" s="139">
        <f>W123+W125+W136</f>
        <v>0</v>
      </c>
      <c r="X122" s="135"/>
      <c r="Y122" s="139">
        <f>Y123+Y125+Y136</f>
        <v>0</v>
      </c>
      <c r="Z122" s="135"/>
      <c r="AA122" s="140">
        <f>AA123+AA125+AA136</f>
        <v>0</v>
      </c>
      <c r="AR122" s="141" t="s">
        <v>87</v>
      </c>
      <c r="AT122" s="142" t="s">
        <v>75</v>
      </c>
      <c r="AU122" s="142" t="s">
        <v>76</v>
      </c>
      <c r="AY122" s="141" t="s">
        <v>206</v>
      </c>
      <c r="BK122" s="143">
        <f>BK123+BK125+BK136</f>
        <v>0</v>
      </c>
    </row>
    <row r="123" spans="2:65" s="10" customFormat="1" ht="19.899999999999999" customHeight="1" x14ac:dyDescent="0.3">
      <c r="B123" s="134"/>
      <c r="C123" s="135"/>
      <c r="D123" s="144" t="s">
        <v>186</v>
      </c>
      <c r="E123" s="144"/>
      <c r="F123" s="144"/>
      <c r="G123" s="144"/>
      <c r="H123" s="144"/>
      <c r="I123" s="144"/>
      <c r="J123" s="144"/>
      <c r="K123" s="144"/>
      <c r="L123" s="144"/>
      <c r="M123" s="144"/>
      <c r="N123" s="246"/>
      <c r="O123" s="247"/>
      <c r="P123" s="247"/>
      <c r="Q123" s="247"/>
      <c r="R123" s="137"/>
      <c r="T123" s="138"/>
      <c r="U123" s="135"/>
      <c r="V123" s="135"/>
      <c r="W123" s="139">
        <f>W124</f>
        <v>0</v>
      </c>
      <c r="X123" s="135"/>
      <c r="Y123" s="139">
        <f>Y124</f>
        <v>0</v>
      </c>
      <c r="Z123" s="135"/>
      <c r="AA123" s="140">
        <f>AA124</f>
        <v>0</v>
      </c>
      <c r="AR123" s="141" t="s">
        <v>83</v>
      </c>
      <c r="AT123" s="142" t="s">
        <v>75</v>
      </c>
      <c r="AU123" s="142" t="s">
        <v>83</v>
      </c>
      <c r="AY123" s="141" t="s">
        <v>206</v>
      </c>
      <c r="BK123" s="143">
        <f>BK124</f>
        <v>0</v>
      </c>
    </row>
    <row r="124" spans="2:65" s="1" customFormat="1" ht="51" customHeight="1" x14ac:dyDescent="0.3">
      <c r="B124" s="145"/>
      <c r="C124" s="146" t="s">
        <v>83</v>
      </c>
      <c r="D124" s="146" t="s">
        <v>207</v>
      </c>
      <c r="E124" s="147" t="s">
        <v>2538</v>
      </c>
      <c r="F124" s="233" t="s">
        <v>2539</v>
      </c>
      <c r="G124" s="233"/>
      <c r="H124" s="233"/>
      <c r="I124" s="233"/>
      <c r="J124" s="148" t="s">
        <v>210</v>
      </c>
      <c r="K124" s="149">
        <v>20</v>
      </c>
      <c r="L124" s="234"/>
      <c r="M124" s="234"/>
      <c r="N124" s="235"/>
      <c r="O124" s="235"/>
      <c r="P124" s="235"/>
      <c r="Q124" s="235"/>
      <c r="R124" s="150"/>
      <c r="T124" s="151" t="s">
        <v>5</v>
      </c>
      <c r="U124" s="41" t="s">
        <v>43</v>
      </c>
      <c r="V124" s="152">
        <v>0</v>
      </c>
      <c r="W124" s="152">
        <f>V124*K124</f>
        <v>0</v>
      </c>
      <c r="X124" s="152">
        <v>0</v>
      </c>
      <c r="Y124" s="152">
        <f>X124*K124</f>
        <v>0</v>
      </c>
      <c r="Z124" s="152">
        <v>0</v>
      </c>
      <c r="AA124" s="153">
        <f>Z124*K124</f>
        <v>0</v>
      </c>
      <c r="AR124" s="19" t="s">
        <v>96</v>
      </c>
      <c r="AT124" s="19" t="s">
        <v>207</v>
      </c>
      <c r="AU124" s="19" t="s">
        <v>87</v>
      </c>
      <c r="AY124" s="19" t="s">
        <v>206</v>
      </c>
      <c r="BE124" s="154">
        <f>IF(U124="základná",N124,0)</f>
        <v>0</v>
      </c>
      <c r="BF124" s="154">
        <f>IF(U124="znížená",N124,0)</f>
        <v>0</v>
      </c>
      <c r="BG124" s="154">
        <f>IF(U124="zákl. prenesená",N124,0)</f>
        <v>0</v>
      </c>
      <c r="BH124" s="154">
        <f>IF(U124="zníž. prenesená",N124,0)</f>
        <v>0</v>
      </c>
      <c r="BI124" s="154">
        <f>IF(U124="nulová",N124,0)</f>
        <v>0</v>
      </c>
      <c r="BJ124" s="19" t="s">
        <v>87</v>
      </c>
      <c r="BK124" s="155">
        <f>ROUND(L124*K124,3)</f>
        <v>0</v>
      </c>
      <c r="BL124" s="19" t="s">
        <v>96</v>
      </c>
      <c r="BM124" s="19" t="s">
        <v>87</v>
      </c>
    </row>
    <row r="125" spans="2:65" s="10" customFormat="1" ht="29.85" customHeight="1" x14ac:dyDescent="0.3">
      <c r="B125" s="134"/>
      <c r="C125" s="135"/>
      <c r="D125" s="144" t="s">
        <v>463</v>
      </c>
      <c r="E125" s="144"/>
      <c r="F125" s="144"/>
      <c r="G125" s="144"/>
      <c r="H125" s="144"/>
      <c r="I125" s="144"/>
      <c r="J125" s="144"/>
      <c r="K125" s="144"/>
      <c r="L125" s="144"/>
      <c r="M125" s="144"/>
      <c r="N125" s="240"/>
      <c r="O125" s="239"/>
      <c r="P125" s="239"/>
      <c r="Q125" s="239"/>
      <c r="R125" s="137"/>
      <c r="T125" s="138"/>
      <c r="U125" s="135"/>
      <c r="V125" s="135"/>
      <c r="W125" s="139">
        <f>SUM(W126:W135)</f>
        <v>0</v>
      </c>
      <c r="X125" s="135"/>
      <c r="Y125" s="139">
        <f>SUM(Y126:Y135)</f>
        <v>0</v>
      </c>
      <c r="Z125" s="135"/>
      <c r="AA125" s="140">
        <f>SUM(AA126:AA135)</f>
        <v>0</v>
      </c>
      <c r="AR125" s="141" t="s">
        <v>83</v>
      </c>
      <c r="AT125" s="142" t="s">
        <v>75</v>
      </c>
      <c r="AU125" s="142" t="s">
        <v>83</v>
      </c>
      <c r="AY125" s="141" t="s">
        <v>206</v>
      </c>
      <c r="BK125" s="143">
        <f>SUM(BK126:BK135)</f>
        <v>0</v>
      </c>
    </row>
    <row r="126" spans="2:65" s="1" customFormat="1" ht="25.5" customHeight="1" x14ac:dyDescent="0.3">
      <c r="B126" s="145"/>
      <c r="C126" s="146" t="s">
        <v>87</v>
      </c>
      <c r="D126" s="146" t="s">
        <v>207</v>
      </c>
      <c r="E126" s="147" t="s">
        <v>2540</v>
      </c>
      <c r="F126" s="233" t="s">
        <v>2541</v>
      </c>
      <c r="G126" s="233"/>
      <c r="H126" s="233"/>
      <c r="I126" s="233"/>
      <c r="J126" s="148" t="s">
        <v>217</v>
      </c>
      <c r="K126" s="149">
        <v>255.05</v>
      </c>
      <c r="L126" s="234"/>
      <c r="M126" s="234"/>
      <c r="N126" s="235"/>
      <c r="O126" s="235"/>
      <c r="P126" s="235"/>
      <c r="Q126" s="235"/>
      <c r="R126" s="150"/>
      <c r="T126" s="151" t="s">
        <v>5</v>
      </c>
      <c r="U126" s="41" t="s">
        <v>43</v>
      </c>
      <c r="V126" s="152">
        <v>0</v>
      </c>
      <c r="W126" s="152">
        <f t="shared" ref="W126:W135" si="0">V126*K126</f>
        <v>0</v>
      </c>
      <c r="X126" s="152">
        <v>0</v>
      </c>
      <c r="Y126" s="152">
        <f t="shared" ref="Y126:Y135" si="1">X126*K126</f>
        <v>0</v>
      </c>
      <c r="Z126" s="152">
        <v>0</v>
      </c>
      <c r="AA126" s="153">
        <f t="shared" ref="AA126:AA135" si="2">Z126*K126</f>
        <v>0</v>
      </c>
      <c r="AR126" s="19" t="s">
        <v>96</v>
      </c>
      <c r="AT126" s="19" t="s">
        <v>207</v>
      </c>
      <c r="AU126" s="19" t="s">
        <v>87</v>
      </c>
      <c r="AY126" s="19" t="s">
        <v>206</v>
      </c>
      <c r="BE126" s="154">
        <f t="shared" ref="BE126:BE135" si="3">IF(U126="základná",N126,0)</f>
        <v>0</v>
      </c>
      <c r="BF126" s="154">
        <f t="shared" ref="BF126:BF135" si="4">IF(U126="znížená",N126,0)</f>
        <v>0</v>
      </c>
      <c r="BG126" s="154">
        <f t="shared" ref="BG126:BG135" si="5">IF(U126="zákl. prenesená",N126,0)</f>
        <v>0</v>
      </c>
      <c r="BH126" s="154">
        <f t="shared" ref="BH126:BH135" si="6">IF(U126="zníž. prenesená",N126,0)</f>
        <v>0</v>
      </c>
      <c r="BI126" s="154">
        <f t="shared" ref="BI126:BI135" si="7">IF(U126="nulová",N126,0)</f>
        <v>0</v>
      </c>
      <c r="BJ126" s="19" t="s">
        <v>87</v>
      </c>
      <c r="BK126" s="155">
        <f t="shared" ref="BK126:BK135" si="8">ROUND(L126*K126,3)</f>
        <v>0</v>
      </c>
      <c r="BL126" s="19" t="s">
        <v>96</v>
      </c>
      <c r="BM126" s="19" t="s">
        <v>96</v>
      </c>
    </row>
    <row r="127" spans="2:65" s="1" customFormat="1" ht="38.25" customHeight="1" x14ac:dyDescent="0.3">
      <c r="B127" s="145"/>
      <c r="C127" s="146" t="s">
        <v>91</v>
      </c>
      <c r="D127" s="146" t="s">
        <v>207</v>
      </c>
      <c r="E127" s="147" t="s">
        <v>2319</v>
      </c>
      <c r="F127" s="233" t="s">
        <v>2320</v>
      </c>
      <c r="G127" s="233"/>
      <c r="H127" s="233"/>
      <c r="I127" s="233"/>
      <c r="J127" s="148" t="s">
        <v>217</v>
      </c>
      <c r="K127" s="149">
        <v>110.1</v>
      </c>
      <c r="L127" s="234"/>
      <c r="M127" s="234"/>
      <c r="N127" s="235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 t="shared" si="0"/>
        <v>0</v>
      </c>
      <c r="X127" s="152">
        <v>0</v>
      </c>
      <c r="Y127" s="152">
        <f t="shared" si="1"/>
        <v>0</v>
      </c>
      <c r="Z127" s="152">
        <v>0</v>
      </c>
      <c r="AA127" s="153">
        <f t="shared" si="2"/>
        <v>0</v>
      </c>
      <c r="AR127" s="19" t="s">
        <v>96</v>
      </c>
      <c r="AT127" s="19" t="s">
        <v>207</v>
      </c>
      <c r="AU127" s="19" t="s">
        <v>87</v>
      </c>
      <c r="AY127" s="19" t="s">
        <v>206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87</v>
      </c>
      <c r="BK127" s="155">
        <f t="shared" si="8"/>
        <v>0</v>
      </c>
      <c r="BL127" s="19" t="s">
        <v>96</v>
      </c>
      <c r="BM127" s="19" t="s">
        <v>219</v>
      </c>
    </row>
    <row r="128" spans="2:65" s="1" customFormat="1" ht="38.25" customHeight="1" x14ac:dyDescent="0.3">
      <c r="B128" s="145"/>
      <c r="C128" s="146" t="s">
        <v>96</v>
      </c>
      <c r="D128" s="146" t="s">
        <v>207</v>
      </c>
      <c r="E128" s="147" t="s">
        <v>327</v>
      </c>
      <c r="F128" s="233" t="s">
        <v>328</v>
      </c>
      <c r="G128" s="233"/>
      <c r="H128" s="233"/>
      <c r="I128" s="233"/>
      <c r="J128" s="148" t="s">
        <v>329</v>
      </c>
      <c r="K128" s="149">
        <v>22.241</v>
      </c>
      <c r="L128" s="234"/>
      <c r="M128" s="234"/>
      <c r="N128" s="235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96</v>
      </c>
      <c r="AT128" s="19" t="s">
        <v>207</v>
      </c>
      <c r="AU128" s="19" t="s">
        <v>87</v>
      </c>
      <c r="AY128" s="19" t="s">
        <v>206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87</v>
      </c>
      <c r="BK128" s="155">
        <f t="shared" si="8"/>
        <v>0</v>
      </c>
      <c r="BL128" s="19" t="s">
        <v>96</v>
      </c>
      <c r="BM128" s="19" t="s">
        <v>218</v>
      </c>
    </row>
    <row r="129" spans="2:65" s="1" customFormat="1" ht="25.5" customHeight="1" x14ac:dyDescent="0.3">
      <c r="B129" s="145"/>
      <c r="C129" s="146" t="s">
        <v>222</v>
      </c>
      <c r="D129" s="146" t="s">
        <v>207</v>
      </c>
      <c r="E129" s="147" t="s">
        <v>331</v>
      </c>
      <c r="F129" s="233" t="s">
        <v>332</v>
      </c>
      <c r="G129" s="233"/>
      <c r="H129" s="233"/>
      <c r="I129" s="233"/>
      <c r="J129" s="148" t="s">
        <v>329</v>
      </c>
      <c r="K129" s="149">
        <v>88.963999999999999</v>
      </c>
      <c r="L129" s="234"/>
      <c r="M129" s="234"/>
      <c r="N129" s="235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 t="shared" si="0"/>
        <v>0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96</v>
      </c>
      <c r="AT129" s="19" t="s">
        <v>207</v>
      </c>
      <c r="AU129" s="19" t="s">
        <v>87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96</v>
      </c>
      <c r="BM129" s="19" t="s">
        <v>225</v>
      </c>
    </row>
    <row r="130" spans="2:65" s="1" customFormat="1" ht="25.5" customHeight="1" x14ac:dyDescent="0.3">
      <c r="B130" s="145"/>
      <c r="C130" s="146" t="s">
        <v>219</v>
      </c>
      <c r="D130" s="146" t="s">
        <v>207</v>
      </c>
      <c r="E130" s="147" t="s">
        <v>335</v>
      </c>
      <c r="F130" s="233" t="s">
        <v>336</v>
      </c>
      <c r="G130" s="233"/>
      <c r="H130" s="233"/>
      <c r="I130" s="233"/>
      <c r="J130" s="148" t="s">
        <v>329</v>
      </c>
      <c r="K130" s="149">
        <v>22.241</v>
      </c>
      <c r="L130" s="234"/>
      <c r="M130" s="234"/>
      <c r="N130" s="235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96</v>
      </c>
      <c r="AT130" s="19" t="s">
        <v>207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96</v>
      </c>
      <c r="BM130" s="19" t="s">
        <v>228</v>
      </c>
    </row>
    <row r="131" spans="2:65" s="1" customFormat="1" ht="25.5" customHeight="1" x14ac:dyDescent="0.3">
      <c r="B131" s="145"/>
      <c r="C131" s="146" t="s">
        <v>229</v>
      </c>
      <c r="D131" s="146" t="s">
        <v>207</v>
      </c>
      <c r="E131" s="147" t="s">
        <v>338</v>
      </c>
      <c r="F131" s="233" t="s">
        <v>339</v>
      </c>
      <c r="G131" s="233"/>
      <c r="H131" s="233"/>
      <c r="I131" s="233"/>
      <c r="J131" s="148" t="s">
        <v>329</v>
      </c>
      <c r="K131" s="149">
        <v>22.241</v>
      </c>
      <c r="L131" s="234"/>
      <c r="M131" s="234"/>
      <c r="N131" s="235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96</v>
      </c>
      <c r="AT131" s="19" t="s">
        <v>207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96</v>
      </c>
      <c r="BM131" s="19" t="s">
        <v>232</v>
      </c>
    </row>
    <row r="132" spans="2:65" s="1" customFormat="1" ht="25.5" customHeight="1" x14ac:dyDescent="0.3">
      <c r="B132" s="145"/>
      <c r="C132" s="146" t="s">
        <v>218</v>
      </c>
      <c r="D132" s="146" t="s">
        <v>207</v>
      </c>
      <c r="E132" s="147" t="s">
        <v>342</v>
      </c>
      <c r="F132" s="233" t="s">
        <v>343</v>
      </c>
      <c r="G132" s="233"/>
      <c r="H132" s="233"/>
      <c r="I132" s="233"/>
      <c r="J132" s="148" t="s">
        <v>329</v>
      </c>
      <c r="K132" s="149">
        <v>22.241</v>
      </c>
      <c r="L132" s="234"/>
      <c r="M132" s="234"/>
      <c r="N132" s="235"/>
      <c r="O132" s="235"/>
      <c r="P132" s="235"/>
      <c r="Q132" s="235"/>
      <c r="R132" s="150"/>
      <c r="T132" s="151" t="s">
        <v>5</v>
      </c>
      <c r="U132" s="41" t="s">
        <v>43</v>
      </c>
      <c r="V132" s="152">
        <v>0</v>
      </c>
      <c r="W132" s="152">
        <f t="shared" si="0"/>
        <v>0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96</v>
      </c>
      <c r="AT132" s="19" t="s">
        <v>207</v>
      </c>
      <c r="AU132" s="19" t="s">
        <v>87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96</v>
      </c>
      <c r="BM132" s="19" t="s">
        <v>235</v>
      </c>
    </row>
    <row r="133" spans="2:65" s="1" customFormat="1" ht="25.5" customHeight="1" x14ac:dyDescent="0.3">
      <c r="B133" s="145"/>
      <c r="C133" s="146" t="s">
        <v>236</v>
      </c>
      <c r="D133" s="146" t="s">
        <v>207</v>
      </c>
      <c r="E133" s="147" t="s">
        <v>345</v>
      </c>
      <c r="F133" s="233" t="s">
        <v>346</v>
      </c>
      <c r="G133" s="233"/>
      <c r="H133" s="233"/>
      <c r="I133" s="233"/>
      <c r="J133" s="148" t="s">
        <v>329</v>
      </c>
      <c r="K133" s="149">
        <v>22.241</v>
      </c>
      <c r="L133" s="234"/>
      <c r="M133" s="234"/>
      <c r="N133" s="235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0</v>
      </c>
      <c r="Y133" s="152">
        <f t="shared" si="1"/>
        <v>0</v>
      </c>
      <c r="Z133" s="152">
        <v>0</v>
      </c>
      <c r="AA133" s="153">
        <f t="shared" si="2"/>
        <v>0</v>
      </c>
      <c r="AR133" s="19" t="s">
        <v>96</v>
      </c>
      <c r="AT133" s="19" t="s">
        <v>207</v>
      </c>
      <c r="AU133" s="19" t="s">
        <v>87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96</v>
      </c>
      <c r="BM133" s="19" t="s">
        <v>239</v>
      </c>
    </row>
    <row r="134" spans="2:65" s="1" customFormat="1" ht="25.5" customHeight="1" x14ac:dyDescent="0.3">
      <c r="B134" s="145"/>
      <c r="C134" s="146" t="s">
        <v>225</v>
      </c>
      <c r="D134" s="146" t="s">
        <v>207</v>
      </c>
      <c r="E134" s="147" t="s">
        <v>349</v>
      </c>
      <c r="F134" s="233" t="s">
        <v>350</v>
      </c>
      <c r="G134" s="233"/>
      <c r="H134" s="233"/>
      <c r="I134" s="233"/>
      <c r="J134" s="148" t="s">
        <v>329</v>
      </c>
      <c r="K134" s="149">
        <v>422.57900000000001</v>
      </c>
      <c r="L134" s="234"/>
      <c r="M134" s="234"/>
      <c r="N134" s="235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 t="shared" si="0"/>
        <v>0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96</v>
      </c>
      <c r="AT134" s="19" t="s">
        <v>207</v>
      </c>
      <c r="AU134" s="19" t="s">
        <v>87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96</v>
      </c>
      <c r="BM134" s="19" t="s">
        <v>10</v>
      </c>
    </row>
    <row r="135" spans="2:65" s="1" customFormat="1" ht="25.5" customHeight="1" x14ac:dyDescent="0.3">
      <c r="B135" s="145"/>
      <c r="C135" s="146" t="s">
        <v>242</v>
      </c>
      <c r="D135" s="146" t="s">
        <v>207</v>
      </c>
      <c r="E135" s="147" t="s">
        <v>352</v>
      </c>
      <c r="F135" s="233" t="s">
        <v>353</v>
      </c>
      <c r="G135" s="233"/>
      <c r="H135" s="233"/>
      <c r="I135" s="233"/>
      <c r="J135" s="148" t="s">
        <v>329</v>
      </c>
      <c r="K135" s="149">
        <v>22.241</v>
      </c>
      <c r="L135" s="234"/>
      <c r="M135" s="234"/>
      <c r="N135" s="235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0</v>
      </c>
      <c r="Y135" s="152">
        <f t="shared" si="1"/>
        <v>0</v>
      </c>
      <c r="Z135" s="152">
        <v>0</v>
      </c>
      <c r="AA135" s="153">
        <f t="shared" si="2"/>
        <v>0</v>
      </c>
      <c r="AR135" s="19" t="s">
        <v>96</v>
      </c>
      <c r="AT135" s="19" t="s">
        <v>207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96</v>
      </c>
      <c r="BM135" s="19" t="s">
        <v>245</v>
      </c>
    </row>
    <row r="136" spans="2:65" s="10" customFormat="1" ht="29.85" customHeight="1" x14ac:dyDescent="0.3">
      <c r="B136" s="134"/>
      <c r="C136" s="135"/>
      <c r="D136" s="144" t="s">
        <v>715</v>
      </c>
      <c r="E136" s="144"/>
      <c r="F136" s="144"/>
      <c r="G136" s="144"/>
      <c r="H136" s="144"/>
      <c r="I136" s="144"/>
      <c r="J136" s="144"/>
      <c r="K136" s="144"/>
      <c r="L136" s="144"/>
      <c r="M136" s="144"/>
      <c r="N136" s="240"/>
      <c r="O136" s="239"/>
      <c r="P136" s="239"/>
      <c r="Q136" s="239"/>
      <c r="R136" s="137"/>
      <c r="T136" s="138"/>
      <c r="U136" s="135"/>
      <c r="V136" s="135"/>
      <c r="W136" s="139">
        <f>W137</f>
        <v>0</v>
      </c>
      <c r="X136" s="135"/>
      <c r="Y136" s="139">
        <f>Y137</f>
        <v>0</v>
      </c>
      <c r="Z136" s="135"/>
      <c r="AA136" s="140">
        <f>AA137</f>
        <v>0</v>
      </c>
      <c r="AR136" s="141" t="s">
        <v>83</v>
      </c>
      <c r="AT136" s="142" t="s">
        <v>75</v>
      </c>
      <c r="AU136" s="142" t="s">
        <v>83</v>
      </c>
      <c r="AY136" s="141" t="s">
        <v>206</v>
      </c>
      <c r="BK136" s="143">
        <f>BK137</f>
        <v>0</v>
      </c>
    </row>
    <row r="137" spans="2:65" s="1" customFormat="1" ht="38.25" customHeight="1" x14ac:dyDescent="0.3">
      <c r="B137" s="145"/>
      <c r="C137" s="146" t="s">
        <v>228</v>
      </c>
      <c r="D137" s="146" t="s">
        <v>207</v>
      </c>
      <c r="E137" s="147" t="s">
        <v>356</v>
      </c>
      <c r="F137" s="233" t="s">
        <v>2466</v>
      </c>
      <c r="G137" s="233"/>
      <c r="H137" s="233"/>
      <c r="I137" s="233"/>
      <c r="J137" s="148" t="s">
        <v>329</v>
      </c>
      <c r="K137" s="149">
        <v>1.401</v>
      </c>
      <c r="L137" s="234"/>
      <c r="M137" s="234"/>
      <c r="N137" s="235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>V137*K137</f>
        <v>0</v>
      </c>
      <c r="X137" s="152">
        <v>0</v>
      </c>
      <c r="Y137" s="152">
        <f>X137*K137</f>
        <v>0</v>
      </c>
      <c r="Z137" s="152">
        <v>0</v>
      </c>
      <c r="AA137" s="153">
        <f>Z137*K137</f>
        <v>0</v>
      </c>
      <c r="AR137" s="19" t="s">
        <v>96</v>
      </c>
      <c r="AT137" s="19" t="s">
        <v>207</v>
      </c>
      <c r="AU137" s="19" t="s">
        <v>87</v>
      </c>
      <c r="AY137" s="19" t="s">
        <v>206</v>
      </c>
      <c r="BE137" s="154">
        <f>IF(U137="základná",N137,0)</f>
        <v>0</v>
      </c>
      <c r="BF137" s="154">
        <f>IF(U137="znížená",N137,0)</f>
        <v>0</v>
      </c>
      <c r="BG137" s="154">
        <f>IF(U137="zákl. prenesená",N137,0)</f>
        <v>0</v>
      </c>
      <c r="BH137" s="154">
        <f>IF(U137="zníž. prenesená",N137,0)</f>
        <v>0</v>
      </c>
      <c r="BI137" s="154">
        <f>IF(U137="nulová",N137,0)</f>
        <v>0</v>
      </c>
      <c r="BJ137" s="19" t="s">
        <v>87</v>
      </c>
      <c r="BK137" s="155">
        <f>ROUND(L137*K137,3)</f>
        <v>0</v>
      </c>
      <c r="BL137" s="19" t="s">
        <v>96</v>
      </c>
      <c r="BM137" s="19" t="s">
        <v>248</v>
      </c>
    </row>
    <row r="138" spans="2:65" s="10" customFormat="1" ht="37.35" customHeight="1" x14ac:dyDescent="0.35">
      <c r="B138" s="134"/>
      <c r="C138" s="135"/>
      <c r="D138" s="136" t="s">
        <v>188</v>
      </c>
      <c r="E138" s="136"/>
      <c r="F138" s="136"/>
      <c r="G138" s="136"/>
      <c r="H138" s="136"/>
      <c r="I138" s="136"/>
      <c r="J138" s="136"/>
      <c r="K138" s="136"/>
      <c r="L138" s="136"/>
      <c r="M138" s="136"/>
      <c r="N138" s="248"/>
      <c r="O138" s="249"/>
      <c r="P138" s="249"/>
      <c r="Q138" s="249"/>
      <c r="R138" s="137"/>
      <c r="T138" s="138"/>
      <c r="U138" s="135"/>
      <c r="V138" s="135"/>
      <c r="W138" s="139">
        <f>W139</f>
        <v>0</v>
      </c>
      <c r="X138" s="135"/>
      <c r="Y138" s="139">
        <f>Y139</f>
        <v>0</v>
      </c>
      <c r="Z138" s="135"/>
      <c r="AA138" s="140">
        <f>AA139</f>
        <v>0</v>
      </c>
      <c r="AR138" s="141" t="s">
        <v>87</v>
      </c>
      <c r="AT138" s="142" t="s">
        <v>75</v>
      </c>
      <c r="AU138" s="142" t="s">
        <v>76</v>
      </c>
      <c r="AY138" s="141" t="s">
        <v>206</v>
      </c>
      <c r="BK138" s="143">
        <f>BK139</f>
        <v>0</v>
      </c>
    </row>
    <row r="139" spans="2:65" s="10" customFormat="1" ht="19.899999999999999" customHeight="1" x14ac:dyDescent="0.3">
      <c r="B139" s="134"/>
      <c r="C139" s="135"/>
      <c r="D139" s="144" t="s">
        <v>2301</v>
      </c>
      <c r="E139" s="144"/>
      <c r="F139" s="144"/>
      <c r="G139" s="144"/>
      <c r="H139" s="144"/>
      <c r="I139" s="144"/>
      <c r="J139" s="144"/>
      <c r="K139" s="144"/>
      <c r="L139" s="144"/>
      <c r="M139" s="144"/>
      <c r="N139" s="250"/>
      <c r="O139" s="205"/>
      <c r="P139" s="205"/>
      <c r="Q139" s="205"/>
      <c r="R139" s="137"/>
      <c r="T139" s="138"/>
      <c r="U139" s="135"/>
      <c r="V139" s="135"/>
      <c r="W139" s="139">
        <f>W140+W170+W175+W195</f>
        <v>0</v>
      </c>
      <c r="X139" s="135"/>
      <c r="Y139" s="139">
        <f>Y140+Y170+Y175+Y195</f>
        <v>0</v>
      </c>
      <c r="Z139" s="135"/>
      <c r="AA139" s="140">
        <f>AA140+AA170+AA175+AA195</f>
        <v>0</v>
      </c>
      <c r="AR139" s="141" t="s">
        <v>87</v>
      </c>
      <c r="AT139" s="142" t="s">
        <v>75</v>
      </c>
      <c r="AU139" s="142" t="s">
        <v>83</v>
      </c>
      <c r="AY139" s="141" t="s">
        <v>206</v>
      </c>
      <c r="BK139" s="143">
        <f>BK140+BK170+BK175+BK195</f>
        <v>0</v>
      </c>
    </row>
    <row r="140" spans="2:65" s="10" customFormat="1" ht="14.85" customHeight="1" x14ac:dyDescent="0.3">
      <c r="B140" s="134"/>
      <c r="C140" s="135"/>
      <c r="D140" s="144" t="s">
        <v>2302</v>
      </c>
      <c r="E140" s="144"/>
      <c r="F140" s="144"/>
      <c r="G140" s="144"/>
      <c r="H140" s="144"/>
      <c r="I140" s="144"/>
      <c r="J140" s="144"/>
      <c r="K140" s="144"/>
      <c r="L140" s="144"/>
      <c r="M140" s="144"/>
      <c r="N140" s="246"/>
      <c r="O140" s="247"/>
      <c r="P140" s="247"/>
      <c r="Q140" s="247"/>
      <c r="R140" s="137"/>
      <c r="T140" s="138"/>
      <c r="U140" s="135"/>
      <c r="V140" s="135"/>
      <c r="W140" s="139">
        <f>SUM(W141:W169)</f>
        <v>0</v>
      </c>
      <c r="X140" s="135"/>
      <c r="Y140" s="139">
        <f>SUM(Y141:Y169)</f>
        <v>0</v>
      </c>
      <c r="Z140" s="135"/>
      <c r="AA140" s="140">
        <f>SUM(AA141:AA169)</f>
        <v>0</v>
      </c>
      <c r="AR140" s="141" t="s">
        <v>87</v>
      </c>
      <c r="AT140" s="142" t="s">
        <v>75</v>
      </c>
      <c r="AU140" s="142" t="s">
        <v>87</v>
      </c>
      <c r="AY140" s="141" t="s">
        <v>206</v>
      </c>
      <c r="BK140" s="143">
        <f>SUM(BK141:BK169)</f>
        <v>0</v>
      </c>
    </row>
    <row r="141" spans="2:65" s="1" customFormat="1" ht="25.5" customHeight="1" x14ac:dyDescent="0.3">
      <c r="B141" s="145"/>
      <c r="C141" s="146" t="s">
        <v>249</v>
      </c>
      <c r="D141" s="146" t="s">
        <v>207</v>
      </c>
      <c r="E141" s="147" t="s">
        <v>2542</v>
      </c>
      <c r="F141" s="233" t="s">
        <v>2543</v>
      </c>
      <c r="G141" s="233"/>
      <c r="H141" s="233"/>
      <c r="I141" s="233"/>
      <c r="J141" s="148" t="s">
        <v>217</v>
      </c>
      <c r="K141" s="149">
        <v>5.6</v>
      </c>
      <c r="L141" s="234"/>
      <c r="M141" s="234"/>
      <c r="N141" s="235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ref="W141:W169" si="9">V141*K141</f>
        <v>0</v>
      </c>
      <c r="X141" s="152">
        <v>0</v>
      </c>
      <c r="Y141" s="152">
        <f t="shared" ref="Y141:Y169" si="10">X141*K141</f>
        <v>0</v>
      </c>
      <c r="Z141" s="152">
        <v>0</v>
      </c>
      <c r="AA141" s="153">
        <f t="shared" ref="AA141:AA169" si="11">Z141*K141</f>
        <v>0</v>
      </c>
      <c r="AR141" s="19" t="s">
        <v>235</v>
      </c>
      <c r="AT141" s="19" t="s">
        <v>207</v>
      </c>
      <c r="AU141" s="19" t="s">
        <v>91</v>
      </c>
      <c r="AY141" s="19" t="s">
        <v>206</v>
      </c>
      <c r="BE141" s="154">
        <f t="shared" ref="BE141:BE169" si="12">IF(U141="základná",N141,0)</f>
        <v>0</v>
      </c>
      <c r="BF141" s="154">
        <f t="shared" ref="BF141:BF169" si="13">IF(U141="znížená",N141,0)</f>
        <v>0</v>
      </c>
      <c r="BG141" s="154">
        <f t="shared" ref="BG141:BG169" si="14">IF(U141="zákl. prenesená",N141,0)</f>
        <v>0</v>
      </c>
      <c r="BH141" s="154">
        <f t="shared" ref="BH141:BH169" si="15">IF(U141="zníž. prenesená",N141,0)</f>
        <v>0</v>
      </c>
      <c r="BI141" s="154">
        <f t="shared" ref="BI141:BI169" si="16">IF(U141="nulová",N141,0)</f>
        <v>0</v>
      </c>
      <c r="BJ141" s="19" t="s">
        <v>87</v>
      </c>
      <c r="BK141" s="155">
        <f t="shared" ref="BK141:BK169" si="17">ROUND(L141*K141,3)</f>
        <v>0</v>
      </c>
      <c r="BL141" s="19" t="s">
        <v>235</v>
      </c>
      <c r="BM141" s="19" t="s">
        <v>252</v>
      </c>
    </row>
    <row r="142" spans="2:65" s="1" customFormat="1" ht="25.5" customHeight="1" x14ac:dyDescent="0.3">
      <c r="B142" s="145"/>
      <c r="C142" s="146" t="s">
        <v>232</v>
      </c>
      <c r="D142" s="146" t="s">
        <v>207</v>
      </c>
      <c r="E142" s="147" t="s">
        <v>2544</v>
      </c>
      <c r="F142" s="233" t="s">
        <v>2545</v>
      </c>
      <c r="G142" s="233"/>
      <c r="H142" s="233"/>
      <c r="I142" s="233"/>
      <c r="J142" s="148" t="s">
        <v>217</v>
      </c>
      <c r="K142" s="149">
        <v>69</v>
      </c>
      <c r="L142" s="234"/>
      <c r="M142" s="234"/>
      <c r="N142" s="235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 t="shared" si="9"/>
        <v>0</v>
      </c>
      <c r="X142" s="152">
        <v>0</v>
      </c>
      <c r="Y142" s="152">
        <f t="shared" si="10"/>
        <v>0</v>
      </c>
      <c r="Z142" s="152">
        <v>0</v>
      </c>
      <c r="AA142" s="153">
        <f t="shared" si="11"/>
        <v>0</v>
      </c>
      <c r="AR142" s="19" t="s">
        <v>235</v>
      </c>
      <c r="AT142" s="19" t="s">
        <v>207</v>
      </c>
      <c r="AU142" s="19" t="s">
        <v>91</v>
      </c>
      <c r="AY142" s="19" t="s">
        <v>206</v>
      </c>
      <c r="BE142" s="154">
        <f t="shared" si="12"/>
        <v>0</v>
      </c>
      <c r="BF142" s="154">
        <f t="shared" si="13"/>
        <v>0</v>
      </c>
      <c r="BG142" s="154">
        <f t="shared" si="14"/>
        <v>0</v>
      </c>
      <c r="BH142" s="154">
        <f t="shared" si="15"/>
        <v>0</v>
      </c>
      <c r="BI142" s="154">
        <f t="shared" si="16"/>
        <v>0</v>
      </c>
      <c r="BJ142" s="19" t="s">
        <v>87</v>
      </c>
      <c r="BK142" s="155">
        <f t="shared" si="17"/>
        <v>0</v>
      </c>
      <c r="BL142" s="19" t="s">
        <v>235</v>
      </c>
      <c r="BM142" s="19" t="s">
        <v>255</v>
      </c>
    </row>
    <row r="143" spans="2:65" s="1" customFormat="1" ht="25.5" customHeight="1" x14ac:dyDescent="0.3">
      <c r="B143" s="145"/>
      <c r="C143" s="146" t="s">
        <v>256</v>
      </c>
      <c r="D143" s="146" t="s">
        <v>207</v>
      </c>
      <c r="E143" s="147" t="s">
        <v>2546</v>
      </c>
      <c r="F143" s="233" t="s">
        <v>2547</v>
      </c>
      <c r="G143" s="233"/>
      <c r="H143" s="233"/>
      <c r="I143" s="233"/>
      <c r="J143" s="148" t="s">
        <v>217</v>
      </c>
      <c r="K143" s="149">
        <v>4.2</v>
      </c>
      <c r="L143" s="234"/>
      <c r="M143" s="234"/>
      <c r="N143" s="235"/>
      <c r="O143" s="235"/>
      <c r="P143" s="235"/>
      <c r="Q143" s="235"/>
      <c r="R143" s="150"/>
      <c r="T143" s="151" t="s">
        <v>5</v>
      </c>
      <c r="U143" s="41" t="s">
        <v>43</v>
      </c>
      <c r="V143" s="152">
        <v>0</v>
      </c>
      <c r="W143" s="152">
        <f t="shared" si="9"/>
        <v>0</v>
      </c>
      <c r="X143" s="152">
        <v>0</v>
      </c>
      <c r="Y143" s="152">
        <f t="shared" si="10"/>
        <v>0</v>
      </c>
      <c r="Z143" s="152">
        <v>0</v>
      </c>
      <c r="AA143" s="153">
        <f t="shared" si="11"/>
        <v>0</v>
      </c>
      <c r="AR143" s="19" t="s">
        <v>235</v>
      </c>
      <c r="AT143" s="19" t="s">
        <v>207</v>
      </c>
      <c r="AU143" s="19" t="s">
        <v>91</v>
      </c>
      <c r="AY143" s="19" t="s">
        <v>206</v>
      </c>
      <c r="BE143" s="154">
        <f t="shared" si="12"/>
        <v>0</v>
      </c>
      <c r="BF143" s="154">
        <f t="shared" si="13"/>
        <v>0</v>
      </c>
      <c r="BG143" s="154">
        <f t="shared" si="14"/>
        <v>0</v>
      </c>
      <c r="BH143" s="154">
        <f t="shared" si="15"/>
        <v>0</v>
      </c>
      <c r="BI143" s="154">
        <f t="shared" si="16"/>
        <v>0</v>
      </c>
      <c r="BJ143" s="19" t="s">
        <v>87</v>
      </c>
      <c r="BK143" s="155">
        <f t="shared" si="17"/>
        <v>0</v>
      </c>
      <c r="BL143" s="19" t="s">
        <v>235</v>
      </c>
      <c r="BM143" s="19" t="s">
        <v>259</v>
      </c>
    </row>
    <row r="144" spans="2:65" s="1" customFormat="1" ht="25.5" customHeight="1" x14ac:dyDescent="0.3">
      <c r="B144" s="145"/>
      <c r="C144" s="146" t="s">
        <v>235</v>
      </c>
      <c r="D144" s="146" t="s">
        <v>207</v>
      </c>
      <c r="E144" s="147" t="s">
        <v>2548</v>
      </c>
      <c r="F144" s="233" t="s">
        <v>2549</v>
      </c>
      <c r="G144" s="233"/>
      <c r="H144" s="233"/>
      <c r="I144" s="233"/>
      <c r="J144" s="148" t="s">
        <v>217</v>
      </c>
      <c r="K144" s="149">
        <v>231.2</v>
      </c>
      <c r="L144" s="234"/>
      <c r="M144" s="234"/>
      <c r="N144" s="235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 t="shared" si="9"/>
        <v>0</v>
      </c>
      <c r="X144" s="152">
        <v>0</v>
      </c>
      <c r="Y144" s="152">
        <f t="shared" si="10"/>
        <v>0</v>
      </c>
      <c r="Z144" s="152">
        <v>0</v>
      </c>
      <c r="AA144" s="153">
        <f t="shared" si="11"/>
        <v>0</v>
      </c>
      <c r="AR144" s="19" t="s">
        <v>235</v>
      </c>
      <c r="AT144" s="19" t="s">
        <v>207</v>
      </c>
      <c r="AU144" s="19" t="s">
        <v>91</v>
      </c>
      <c r="AY144" s="19" t="s">
        <v>206</v>
      </c>
      <c r="BE144" s="154">
        <f t="shared" si="12"/>
        <v>0</v>
      </c>
      <c r="BF144" s="154">
        <f t="shared" si="13"/>
        <v>0</v>
      </c>
      <c r="BG144" s="154">
        <f t="shared" si="14"/>
        <v>0</v>
      </c>
      <c r="BH144" s="154">
        <f t="shared" si="15"/>
        <v>0</v>
      </c>
      <c r="BI144" s="154">
        <f t="shared" si="16"/>
        <v>0</v>
      </c>
      <c r="BJ144" s="19" t="s">
        <v>87</v>
      </c>
      <c r="BK144" s="155">
        <f t="shared" si="17"/>
        <v>0</v>
      </c>
      <c r="BL144" s="19" t="s">
        <v>235</v>
      </c>
      <c r="BM144" s="19" t="s">
        <v>262</v>
      </c>
    </row>
    <row r="145" spans="2:65" s="1" customFormat="1" ht="25.5" customHeight="1" x14ac:dyDescent="0.3">
      <c r="B145" s="145"/>
      <c r="C145" s="146" t="s">
        <v>263</v>
      </c>
      <c r="D145" s="146" t="s">
        <v>207</v>
      </c>
      <c r="E145" s="147" t="s">
        <v>2550</v>
      </c>
      <c r="F145" s="233" t="s">
        <v>2551</v>
      </c>
      <c r="G145" s="233"/>
      <c r="H145" s="233"/>
      <c r="I145" s="233"/>
      <c r="J145" s="148" t="s">
        <v>217</v>
      </c>
      <c r="K145" s="149">
        <v>8</v>
      </c>
      <c r="L145" s="234"/>
      <c r="M145" s="234"/>
      <c r="N145" s="235"/>
      <c r="O145" s="235"/>
      <c r="P145" s="235"/>
      <c r="Q145" s="235"/>
      <c r="R145" s="150"/>
      <c r="T145" s="151" t="s">
        <v>5</v>
      </c>
      <c r="U145" s="41" t="s">
        <v>43</v>
      </c>
      <c r="V145" s="152">
        <v>0</v>
      </c>
      <c r="W145" s="152">
        <f t="shared" si="9"/>
        <v>0</v>
      </c>
      <c r="X145" s="152">
        <v>0</v>
      </c>
      <c r="Y145" s="152">
        <f t="shared" si="10"/>
        <v>0</v>
      </c>
      <c r="Z145" s="152">
        <v>0</v>
      </c>
      <c r="AA145" s="153">
        <f t="shared" si="11"/>
        <v>0</v>
      </c>
      <c r="AR145" s="19" t="s">
        <v>235</v>
      </c>
      <c r="AT145" s="19" t="s">
        <v>207</v>
      </c>
      <c r="AU145" s="19" t="s">
        <v>91</v>
      </c>
      <c r="AY145" s="19" t="s">
        <v>206</v>
      </c>
      <c r="BE145" s="154">
        <f t="shared" si="12"/>
        <v>0</v>
      </c>
      <c r="BF145" s="154">
        <f t="shared" si="13"/>
        <v>0</v>
      </c>
      <c r="BG145" s="154">
        <f t="shared" si="14"/>
        <v>0</v>
      </c>
      <c r="BH145" s="154">
        <f t="shared" si="15"/>
        <v>0</v>
      </c>
      <c r="BI145" s="154">
        <f t="shared" si="16"/>
        <v>0</v>
      </c>
      <c r="BJ145" s="19" t="s">
        <v>87</v>
      </c>
      <c r="BK145" s="155">
        <f t="shared" si="17"/>
        <v>0</v>
      </c>
      <c r="BL145" s="19" t="s">
        <v>235</v>
      </c>
      <c r="BM145" s="19" t="s">
        <v>266</v>
      </c>
    </row>
    <row r="146" spans="2:65" s="1" customFormat="1" ht="25.5" customHeight="1" x14ac:dyDescent="0.3">
      <c r="B146" s="145"/>
      <c r="C146" s="146" t="s">
        <v>239</v>
      </c>
      <c r="D146" s="146" t="s">
        <v>207</v>
      </c>
      <c r="E146" s="147" t="s">
        <v>2552</v>
      </c>
      <c r="F146" s="233" t="s">
        <v>2553</v>
      </c>
      <c r="G146" s="233"/>
      <c r="H146" s="233"/>
      <c r="I146" s="233"/>
      <c r="J146" s="148" t="s">
        <v>217</v>
      </c>
      <c r="K146" s="149">
        <v>4</v>
      </c>
      <c r="L146" s="234"/>
      <c r="M146" s="234"/>
      <c r="N146" s="235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si="9"/>
        <v>0</v>
      </c>
      <c r="X146" s="152">
        <v>0</v>
      </c>
      <c r="Y146" s="152">
        <f t="shared" si="10"/>
        <v>0</v>
      </c>
      <c r="Z146" s="152">
        <v>0</v>
      </c>
      <c r="AA146" s="153">
        <f t="shared" si="11"/>
        <v>0</v>
      </c>
      <c r="AR146" s="19" t="s">
        <v>235</v>
      </c>
      <c r="AT146" s="19" t="s">
        <v>207</v>
      </c>
      <c r="AU146" s="19" t="s">
        <v>91</v>
      </c>
      <c r="AY146" s="19" t="s">
        <v>206</v>
      </c>
      <c r="BE146" s="154">
        <f t="shared" si="12"/>
        <v>0</v>
      </c>
      <c r="BF146" s="154">
        <f t="shared" si="13"/>
        <v>0</v>
      </c>
      <c r="BG146" s="154">
        <f t="shared" si="14"/>
        <v>0</v>
      </c>
      <c r="BH146" s="154">
        <f t="shared" si="15"/>
        <v>0</v>
      </c>
      <c r="BI146" s="154">
        <f t="shared" si="16"/>
        <v>0</v>
      </c>
      <c r="BJ146" s="19" t="s">
        <v>87</v>
      </c>
      <c r="BK146" s="155">
        <f t="shared" si="17"/>
        <v>0</v>
      </c>
      <c r="BL146" s="19" t="s">
        <v>235</v>
      </c>
      <c r="BM146" s="19" t="s">
        <v>269</v>
      </c>
    </row>
    <row r="147" spans="2:65" s="1" customFormat="1" ht="25.5" customHeight="1" x14ac:dyDescent="0.3">
      <c r="B147" s="145"/>
      <c r="C147" s="146" t="s">
        <v>270</v>
      </c>
      <c r="D147" s="146" t="s">
        <v>207</v>
      </c>
      <c r="E147" s="147" t="s">
        <v>2323</v>
      </c>
      <c r="F147" s="233" t="s">
        <v>2554</v>
      </c>
      <c r="G147" s="233"/>
      <c r="H147" s="233"/>
      <c r="I147" s="233"/>
      <c r="J147" s="148" t="s">
        <v>217</v>
      </c>
      <c r="K147" s="149">
        <v>63.4</v>
      </c>
      <c r="L147" s="234"/>
      <c r="M147" s="234"/>
      <c r="N147" s="235"/>
      <c r="O147" s="235"/>
      <c r="P147" s="235"/>
      <c r="Q147" s="235"/>
      <c r="R147" s="150"/>
      <c r="T147" s="151" t="s">
        <v>5</v>
      </c>
      <c r="U147" s="41" t="s">
        <v>43</v>
      </c>
      <c r="V147" s="152">
        <v>0</v>
      </c>
      <c r="W147" s="152">
        <f t="shared" si="9"/>
        <v>0</v>
      </c>
      <c r="X147" s="152">
        <v>0</v>
      </c>
      <c r="Y147" s="152">
        <f t="shared" si="10"/>
        <v>0</v>
      </c>
      <c r="Z147" s="152">
        <v>0</v>
      </c>
      <c r="AA147" s="153">
        <f t="shared" si="11"/>
        <v>0</v>
      </c>
      <c r="AR147" s="19" t="s">
        <v>235</v>
      </c>
      <c r="AT147" s="19" t="s">
        <v>207</v>
      </c>
      <c r="AU147" s="19" t="s">
        <v>91</v>
      </c>
      <c r="AY147" s="19" t="s">
        <v>206</v>
      </c>
      <c r="BE147" s="154">
        <f t="shared" si="12"/>
        <v>0</v>
      </c>
      <c r="BF147" s="154">
        <f t="shared" si="13"/>
        <v>0</v>
      </c>
      <c r="BG147" s="154">
        <f t="shared" si="14"/>
        <v>0</v>
      </c>
      <c r="BH147" s="154">
        <f t="shared" si="15"/>
        <v>0</v>
      </c>
      <c r="BI147" s="154">
        <f t="shared" si="16"/>
        <v>0</v>
      </c>
      <c r="BJ147" s="19" t="s">
        <v>87</v>
      </c>
      <c r="BK147" s="155">
        <f t="shared" si="17"/>
        <v>0</v>
      </c>
      <c r="BL147" s="19" t="s">
        <v>235</v>
      </c>
      <c r="BM147" s="19" t="s">
        <v>273</v>
      </c>
    </row>
    <row r="148" spans="2:65" s="1" customFormat="1" ht="25.5" customHeight="1" x14ac:dyDescent="0.3">
      <c r="B148" s="145"/>
      <c r="C148" s="146" t="s">
        <v>10</v>
      </c>
      <c r="D148" s="146" t="s">
        <v>207</v>
      </c>
      <c r="E148" s="147" t="s">
        <v>2555</v>
      </c>
      <c r="F148" s="233" t="s">
        <v>2556</v>
      </c>
      <c r="G148" s="233"/>
      <c r="H148" s="233"/>
      <c r="I148" s="233"/>
      <c r="J148" s="148" t="s">
        <v>217</v>
      </c>
      <c r="K148" s="149">
        <v>50</v>
      </c>
      <c r="L148" s="234"/>
      <c r="M148" s="234"/>
      <c r="N148" s="235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9"/>
        <v>0</v>
      </c>
      <c r="X148" s="152">
        <v>0</v>
      </c>
      <c r="Y148" s="152">
        <f t="shared" si="10"/>
        <v>0</v>
      </c>
      <c r="Z148" s="152">
        <v>0</v>
      </c>
      <c r="AA148" s="153">
        <f t="shared" si="11"/>
        <v>0</v>
      </c>
      <c r="AR148" s="19" t="s">
        <v>235</v>
      </c>
      <c r="AT148" s="19" t="s">
        <v>207</v>
      </c>
      <c r="AU148" s="19" t="s">
        <v>91</v>
      </c>
      <c r="AY148" s="19" t="s">
        <v>206</v>
      </c>
      <c r="BE148" s="154">
        <f t="shared" si="12"/>
        <v>0</v>
      </c>
      <c r="BF148" s="154">
        <f t="shared" si="13"/>
        <v>0</v>
      </c>
      <c r="BG148" s="154">
        <f t="shared" si="14"/>
        <v>0</v>
      </c>
      <c r="BH148" s="154">
        <f t="shared" si="15"/>
        <v>0</v>
      </c>
      <c r="BI148" s="154">
        <f t="shared" si="16"/>
        <v>0</v>
      </c>
      <c r="BJ148" s="19" t="s">
        <v>87</v>
      </c>
      <c r="BK148" s="155">
        <f t="shared" si="17"/>
        <v>0</v>
      </c>
      <c r="BL148" s="19" t="s">
        <v>235</v>
      </c>
      <c r="BM148" s="19" t="s">
        <v>276</v>
      </c>
    </row>
    <row r="149" spans="2:65" s="1" customFormat="1" ht="25.5" customHeight="1" x14ac:dyDescent="0.3">
      <c r="B149" s="145"/>
      <c r="C149" s="146" t="s">
        <v>277</v>
      </c>
      <c r="D149" s="146" t="s">
        <v>207</v>
      </c>
      <c r="E149" s="147" t="s">
        <v>2321</v>
      </c>
      <c r="F149" s="233" t="s">
        <v>2557</v>
      </c>
      <c r="G149" s="233"/>
      <c r="H149" s="233"/>
      <c r="I149" s="233"/>
      <c r="J149" s="148" t="s">
        <v>217</v>
      </c>
      <c r="K149" s="149">
        <v>32.5</v>
      </c>
      <c r="L149" s="234"/>
      <c r="M149" s="234"/>
      <c r="N149" s="235"/>
      <c r="O149" s="235"/>
      <c r="P149" s="235"/>
      <c r="Q149" s="235"/>
      <c r="R149" s="150"/>
      <c r="T149" s="151" t="s">
        <v>5</v>
      </c>
      <c r="U149" s="41" t="s">
        <v>43</v>
      </c>
      <c r="V149" s="152">
        <v>0</v>
      </c>
      <c r="W149" s="152">
        <f t="shared" si="9"/>
        <v>0</v>
      </c>
      <c r="X149" s="152">
        <v>0</v>
      </c>
      <c r="Y149" s="152">
        <f t="shared" si="10"/>
        <v>0</v>
      </c>
      <c r="Z149" s="152">
        <v>0</v>
      </c>
      <c r="AA149" s="153">
        <f t="shared" si="11"/>
        <v>0</v>
      </c>
      <c r="AR149" s="19" t="s">
        <v>235</v>
      </c>
      <c r="AT149" s="19" t="s">
        <v>207</v>
      </c>
      <c r="AU149" s="19" t="s">
        <v>91</v>
      </c>
      <c r="AY149" s="19" t="s">
        <v>206</v>
      </c>
      <c r="BE149" s="154">
        <f t="shared" si="12"/>
        <v>0</v>
      </c>
      <c r="BF149" s="154">
        <f t="shared" si="13"/>
        <v>0</v>
      </c>
      <c r="BG149" s="154">
        <f t="shared" si="14"/>
        <v>0</v>
      </c>
      <c r="BH149" s="154">
        <f t="shared" si="15"/>
        <v>0</v>
      </c>
      <c r="BI149" s="154">
        <f t="shared" si="16"/>
        <v>0</v>
      </c>
      <c r="BJ149" s="19" t="s">
        <v>87</v>
      </c>
      <c r="BK149" s="155">
        <f t="shared" si="17"/>
        <v>0</v>
      </c>
      <c r="BL149" s="19" t="s">
        <v>235</v>
      </c>
      <c r="BM149" s="19" t="s">
        <v>280</v>
      </c>
    </row>
    <row r="150" spans="2:65" s="1" customFormat="1" ht="38.25" customHeight="1" x14ac:dyDescent="0.3">
      <c r="B150" s="145"/>
      <c r="C150" s="146" t="s">
        <v>245</v>
      </c>
      <c r="D150" s="146" t="s">
        <v>207</v>
      </c>
      <c r="E150" s="147" t="s">
        <v>2558</v>
      </c>
      <c r="F150" s="233" t="s">
        <v>2559</v>
      </c>
      <c r="G150" s="233"/>
      <c r="H150" s="233"/>
      <c r="I150" s="233"/>
      <c r="J150" s="148" t="s">
        <v>217</v>
      </c>
      <c r="K150" s="149">
        <v>68.05</v>
      </c>
      <c r="L150" s="234"/>
      <c r="M150" s="234"/>
      <c r="N150" s="235"/>
      <c r="O150" s="235"/>
      <c r="P150" s="235"/>
      <c r="Q150" s="235"/>
      <c r="R150" s="150"/>
      <c r="T150" s="151" t="s">
        <v>5</v>
      </c>
      <c r="U150" s="41" t="s">
        <v>43</v>
      </c>
      <c r="V150" s="152">
        <v>0</v>
      </c>
      <c r="W150" s="152">
        <f t="shared" si="9"/>
        <v>0</v>
      </c>
      <c r="X150" s="152">
        <v>0</v>
      </c>
      <c r="Y150" s="152">
        <f t="shared" si="10"/>
        <v>0</v>
      </c>
      <c r="Z150" s="152">
        <v>0</v>
      </c>
      <c r="AA150" s="153">
        <f t="shared" si="11"/>
        <v>0</v>
      </c>
      <c r="AR150" s="19" t="s">
        <v>235</v>
      </c>
      <c r="AT150" s="19" t="s">
        <v>207</v>
      </c>
      <c r="AU150" s="19" t="s">
        <v>91</v>
      </c>
      <c r="AY150" s="19" t="s">
        <v>206</v>
      </c>
      <c r="BE150" s="154">
        <f t="shared" si="12"/>
        <v>0</v>
      </c>
      <c r="BF150" s="154">
        <f t="shared" si="13"/>
        <v>0</v>
      </c>
      <c r="BG150" s="154">
        <f t="shared" si="14"/>
        <v>0</v>
      </c>
      <c r="BH150" s="154">
        <f t="shared" si="15"/>
        <v>0</v>
      </c>
      <c r="BI150" s="154">
        <f t="shared" si="16"/>
        <v>0</v>
      </c>
      <c r="BJ150" s="19" t="s">
        <v>87</v>
      </c>
      <c r="BK150" s="155">
        <f t="shared" si="17"/>
        <v>0</v>
      </c>
      <c r="BL150" s="19" t="s">
        <v>235</v>
      </c>
      <c r="BM150" s="19" t="s">
        <v>283</v>
      </c>
    </row>
    <row r="151" spans="2:65" s="1" customFormat="1" ht="25.5" customHeight="1" x14ac:dyDescent="0.3">
      <c r="B151" s="145"/>
      <c r="C151" s="146" t="s">
        <v>284</v>
      </c>
      <c r="D151" s="146" t="s">
        <v>207</v>
      </c>
      <c r="E151" s="147" t="s">
        <v>2325</v>
      </c>
      <c r="F151" s="233" t="s">
        <v>2560</v>
      </c>
      <c r="G151" s="233"/>
      <c r="H151" s="233"/>
      <c r="I151" s="233"/>
      <c r="J151" s="148" t="s">
        <v>372</v>
      </c>
      <c r="K151" s="149">
        <v>135</v>
      </c>
      <c r="L151" s="234"/>
      <c r="M151" s="234"/>
      <c r="N151" s="235"/>
      <c r="O151" s="235"/>
      <c r="P151" s="235"/>
      <c r="Q151" s="235"/>
      <c r="R151" s="150"/>
      <c r="T151" s="151" t="s">
        <v>5</v>
      </c>
      <c r="U151" s="41" t="s">
        <v>43</v>
      </c>
      <c r="V151" s="152">
        <v>0</v>
      </c>
      <c r="W151" s="152">
        <f t="shared" si="9"/>
        <v>0</v>
      </c>
      <c r="X151" s="152">
        <v>0</v>
      </c>
      <c r="Y151" s="152">
        <f t="shared" si="10"/>
        <v>0</v>
      </c>
      <c r="Z151" s="152">
        <v>0</v>
      </c>
      <c r="AA151" s="153">
        <f t="shared" si="11"/>
        <v>0</v>
      </c>
      <c r="AR151" s="19" t="s">
        <v>235</v>
      </c>
      <c r="AT151" s="19" t="s">
        <v>207</v>
      </c>
      <c r="AU151" s="19" t="s">
        <v>91</v>
      </c>
      <c r="AY151" s="19" t="s">
        <v>206</v>
      </c>
      <c r="BE151" s="154">
        <f t="shared" si="12"/>
        <v>0</v>
      </c>
      <c r="BF151" s="154">
        <f t="shared" si="13"/>
        <v>0</v>
      </c>
      <c r="BG151" s="154">
        <f t="shared" si="14"/>
        <v>0</v>
      </c>
      <c r="BH151" s="154">
        <f t="shared" si="15"/>
        <v>0</v>
      </c>
      <c r="BI151" s="154">
        <f t="shared" si="16"/>
        <v>0</v>
      </c>
      <c r="BJ151" s="19" t="s">
        <v>87</v>
      </c>
      <c r="BK151" s="155">
        <f t="shared" si="17"/>
        <v>0</v>
      </c>
      <c r="BL151" s="19" t="s">
        <v>235</v>
      </c>
      <c r="BM151" s="19" t="s">
        <v>287</v>
      </c>
    </row>
    <row r="152" spans="2:65" s="1" customFormat="1" ht="25.5" customHeight="1" x14ac:dyDescent="0.3">
      <c r="B152" s="145"/>
      <c r="C152" s="146" t="s">
        <v>248</v>
      </c>
      <c r="D152" s="146" t="s">
        <v>207</v>
      </c>
      <c r="E152" s="147" t="s">
        <v>2561</v>
      </c>
      <c r="F152" s="233" t="s">
        <v>2562</v>
      </c>
      <c r="G152" s="233"/>
      <c r="H152" s="233"/>
      <c r="I152" s="233"/>
      <c r="J152" s="148" t="s">
        <v>372</v>
      </c>
      <c r="K152" s="149">
        <v>23</v>
      </c>
      <c r="L152" s="234"/>
      <c r="M152" s="234"/>
      <c r="N152" s="235"/>
      <c r="O152" s="235"/>
      <c r="P152" s="235"/>
      <c r="Q152" s="235"/>
      <c r="R152" s="150"/>
      <c r="T152" s="151" t="s">
        <v>5</v>
      </c>
      <c r="U152" s="41" t="s">
        <v>43</v>
      </c>
      <c r="V152" s="152">
        <v>0</v>
      </c>
      <c r="W152" s="152">
        <f t="shared" si="9"/>
        <v>0</v>
      </c>
      <c r="X152" s="152">
        <v>0</v>
      </c>
      <c r="Y152" s="152">
        <f t="shared" si="10"/>
        <v>0</v>
      </c>
      <c r="Z152" s="152">
        <v>0</v>
      </c>
      <c r="AA152" s="153">
        <f t="shared" si="11"/>
        <v>0</v>
      </c>
      <c r="AR152" s="19" t="s">
        <v>235</v>
      </c>
      <c r="AT152" s="19" t="s">
        <v>207</v>
      </c>
      <c r="AU152" s="19" t="s">
        <v>91</v>
      </c>
      <c r="AY152" s="19" t="s">
        <v>206</v>
      </c>
      <c r="BE152" s="154">
        <f t="shared" si="12"/>
        <v>0</v>
      </c>
      <c r="BF152" s="154">
        <f t="shared" si="13"/>
        <v>0</v>
      </c>
      <c r="BG152" s="154">
        <f t="shared" si="14"/>
        <v>0</v>
      </c>
      <c r="BH152" s="154">
        <f t="shared" si="15"/>
        <v>0</v>
      </c>
      <c r="BI152" s="154">
        <f t="shared" si="16"/>
        <v>0</v>
      </c>
      <c r="BJ152" s="19" t="s">
        <v>87</v>
      </c>
      <c r="BK152" s="155">
        <f t="shared" si="17"/>
        <v>0</v>
      </c>
      <c r="BL152" s="19" t="s">
        <v>235</v>
      </c>
      <c r="BM152" s="19" t="s">
        <v>290</v>
      </c>
    </row>
    <row r="153" spans="2:65" s="1" customFormat="1" ht="25.5" customHeight="1" x14ac:dyDescent="0.3">
      <c r="B153" s="145"/>
      <c r="C153" s="146" t="s">
        <v>291</v>
      </c>
      <c r="D153" s="146" t="s">
        <v>207</v>
      </c>
      <c r="E153" s="147" t="s">
        <v>2327</v>
      </c>
      <c r="F153" s="233" t="s">
        <v>2563</v>
      </c>
      <c r="G153" s="233"/>
      <c r="H153" s="233"/>
      <c r="I153" s="233"/>
      <c r="J153" s="148" t="s">
        <v>372</v>
      </c>
      <c r="K153" s="149">
        <v>39</v>
      </c>
      <c r="L153" s="234"/>
      <c r="M153" s="234"/>
      <c r="N153" s="235"/>
      <c r="O153" s="235"/>
      <c r="P153" s="235"/>
      <c r="Q153" s="235"/>
      <c r="R153" s="150"/>
      <c r="T153" s="151" t="s">
        <v>5</v>
      </c>
      <c r="U153" s="41" t="s">
        <v>43</v>
      </c>
      <c r="V153" s="152">
        <v>0</v>
      </c>
      <c r="W153" s="152">
        <f t="shared" si="9"/>
        <v>0</v>
      </c>
      <c r="X153" s="152">
        <v>0</v>
      </c>
      <c r="Y153" s="152">
        <f t="shared" si="10"/>
        <v>0</v>
      </c>
      <c r="Z153" s="152">
        <v>0</v>
      </c>
      <c r="AA153" s="153">
        <f t="shared" si="11"/>
        <v>0</v>
      </c>
      <c r="AR153" s="19" t="s">
        <v>235</v>
      </c>
      <c r="AT153" s="19" t="s">
        <v>207</v>
      </c>
      <c r="AU153" s="19" t="s">
        <v>91</v>
      </c>
      <c r="AY153" s="19" t="s">
        <v>206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9" t="s">
        <v>87</v>
      </c>
      <c r="BK153" s="155">
        <f t="shared" si="17"/>
        <v>0</v>
      </c>
      <c r="BL153" s="19" t="s">
        <v>235</v>
      </c>
      <c r="BM153" s="19" t="s">
        <v>294</v>
      </c>
    </row>
    <row r="154" spans="2:65" s="1" customFormat="1" ht="16.5" customHeight="1" x14ac:dyDescent="0.3">
      <c r="B154" s="145"/>
      <c r="C154" s="156" t="s">
        <v>252</v>
      </c>
      <c r="D154" s="156" t="s">
        <v>214</v>
      </c>
      <c r="E154" s="157" t="s">
        <v>2564</v>
      </c>
      <c r="F154" s="236" t="s">
        <v>2565</v>
      </c>
      <c r="G154" s="236"/>
      <c r="H154" s="236"/>
      <c r="I154" s="236"/>
      <c r="J154" s="158" t="s">
        <v>372</v>
      </c>
      <c r="K154" s="159">
        <v>9</v>
      </c>
      <c r="L154" s="237"/>
      <c r="M154" s="237"/>
      <c r="N154" s="238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9"/>
        <v>0</v>
      </c>
      <c r="X154" s="152">
        <v>0</v>
      </c>
      <c r="Y154" s="152">
        <f t="shared" si="10"/>
        <v>0</v>
      </c>
      <c r="Z154" s="152">
        <v>0</v>
      </c>
      <c r="AA154" s="153">
        <f t="shared" si="11"/>
        <v>0</v>
      </c>
      <c r="AR154" s="19" t="s">
        <v>262</v>
      </c>
      <c r="AT154" s="19" t="s">
        <v>214</v>
      </c>
      <c r="AU154" s="19" t="s">
        <v>91</v>
      </c>
      <c r="AY154" s="19" t="s">
        <v>206</v>
      </c>
      <c r="BE154" s="154">
        <f t="shared" si="12"/>
        <v>0</v>
      </c>
      <c r="BF154" s="154">
        <f t="shared" si="13"/>
        <v>0</v>
      </c>
      <c r="BG154" s="154">
        <f t="shared" si="14"/>
        <v>0</v>
      </c>
      <c r="BH154" s="154">
        <f t="shared" si="15"/>
        <v>0</v>
      </c>
      <c r="BI154" s="154">
        <f t="shared" si="16"/>
        <v>0</v>
      </c>
      <c r="BJ154" s="19" t="s">
        <v>87</v>
      </c>
      <c r="BK154" s="155">
        <f t="shared" si="17"/>
        <v>0</v>
      </c>
      <c r="BL154" s="19" t="s">
        <v>235</v>
      </c>
      <c r="BM154" s="19" t="s">
        <v>297</v>
      </c>
    </row>
    <row r="155" spans="2:65" s="1" customFormat="1" ht="16.5" customHeight="1" x14ac:dyDescent="0.3">
      <c r="B155" s="145"/>
      <c r="C155" s="156" t="s">
        <v>298</v>
      </c>
      <c r="D155" s="156" t="s">
        <v>214</v>
      </c>
      <c r="E155" s="157" t="s">
        <v>2566</v>
      </c>
      <c r="F155" s="236" t="s">
        <v>2567</v>
      </c>
      <c r="G155" s="236"/>
      <c r="H155" s="236"/>
      <c r="I155" s="236"/>
      <c r="J155" s="158" t="s">
        <v>372</v>
      </c>
      <c r="K155" s="159">
        <v>114</v>
      </c>
      <c r="L155" s="237"/>
      <c r="M155" s="237"/>
      <c r="N155" s="238"/>
      <c r="O155" s="235"/>
      <c r="P155" s="235"/>
      <c r="Q155" s="235"/>
      <c r="R155" s="150"/>
      <c r="T155" s="151" t="s">
        <v>5</v>
      </c>
      <c r="U155" s="41" t="s">
        <v>43</v>
      </c>
      <c r="V155" s="152">
        <v>0</v>
      </c>
      <c r="W155" s="152">
        <f t="shared" si="9"/>
        <v>0</v>
      </c>
      <c r="X155" s="152">
        <v>0</v>
      </c>
      <c r="Y155" s="152">
        <f t="shared" si="10"/>
        <v>0</v>
      </c>
      <c r="Z155" s="152">
        <v>0</v>
      </c>
      <c r="AA155" s="153">
        <f t="shared" si="11"/>
        <v>0</v>
      </c>
      <c r="AR155" s="19" t="s">
        <v>262</v>
      </c>
      <c r="AT155" s="19" t="s">
        <v>214</v>
      </c>
      <c r="AU155" s="19" t="s">
        <v>91</v>
      </c>
      <c r="AY155" s="19" t="s">
        <v>206</v>
      </c>
      <c r="BE155" s="154">
        <f t="shared" si="12"/>
        <v>0</v>
      </c>
      <c r="BF155" s="154">
        <f t="shared" si="13"/>
        <v>0</v>
      </c>
      <c r="BG155" s="154">
        <f t="shared" si="14"/>
        <v>0</v>
      </c>
      <c r="BH155" s="154">
        <f t="shared" si="15"/>
        <v>0</v>
      </c>
      <c r="BI155" s="154">
        <f t="shared" si="16"/>
        <v>0</v>
      </c>
      <c r="BJ155" s="19" t="s">
        <v>87</v>
      </c>
      <c r="BK155" s="155">
        <f t="shared" si="17"/>
        <v>0</v>
      </c>
      <c r="BL155" s="19" t="s">
        <v>235</v>
      </c>
      <c r="BM155" s="19" t="s">
        <v>301</v>
      </c>
    </row>
    <row r="156" spans="2:65" s="1" customFormat="1" ht="16.5" customHeight="1" x14ac:dyDescent="0.3">
      <c r="B156" s="145"/>
      <c r="C156" s="156" t="s">
        <v>255</v>
      </c>
      <c r="D156" s="156" t="s">
        <v>214</v>
      </c>
      <c r="E156" s="157" t="s">
        <v>2568</v>
      </c>
      <c r="F156" s="236" t="s">
        <v>2569</v>
      </c>
      <c r="G156" s="236"/>
      <c r="H156" s="236"/>
      <c r="I156" s="236"/>
      <c r="J156" s="158" t="s">
        <v>372</v>
      </c>
      <c r="K156" s="159">
        <v>18</v>
      </c>
      <c r="L156" s="237"/>
      <c r="M156" s="237"/>
      <c r="N156" s="238"/>
      <c r="O156" s="235"/>
      <c r="P156" s="235"/>
      <c r="Q156" s="235"/>
      <c r="R156" s="150"/>
      <c r="T156" s="151" t="s">
        <v>5</v>
      </c>
      <c r="U156" s="41" t="s">
        <v>43</v>
      </c>
      <c r="V156" s="152">
        <v>0</v>
      </c>
      <c r="W156" s="152">
        <f t="shared" si="9"/>
        <v>0</v>
      </c>
      <c r="X156" s="152">
        <v>0</v>
      </c>
      <c r="Y156" s="152">
        <f t="shared" si="10"/>
        <v>0</v>
      </c>
      <c r="Z156" s="152">
        <v>0</v>
      </c>
      <c r="AA156" s="153">
        <f t="shared" si="11"/>
        <v>0</v>
      </c>
      <c r="AR156" s="19" t="s">
        <v>262</v>
      </c>
      <c r="AT156" s="19" t="s">
        <v>214</v>
      </c>
      <c r="AU156" s="19" t="s">
        <v>91</v>
      </c>
      <c r="AY156" s="19" t="s">
        <v>206</v>
      </c>
      <c r="BE156" s="154">
        <f t="shared" si="12"/>
        <v>0</v>
      </c>
      <c r="BF156" s="154">
        <f t="shared" si="13"/>
        <v>0</v>
      </c>
      <c r="BG156" s="154">
        <f t="shared" si="14"/>
        <v>0</v>
      </c>
      <c r="BH156" s="154">
        <f t="shared" si="15"/>
        <v>0</v>
      </c>
      <c r="BI156" s="154">
        <f t="shared" si="16"/>
        <v>0</v>
      </c>
      <c r="BJ156" s="19" t="s">
        <v>87</v>
      </c>
      <c r="BK156" s="155">
        <f t="shared" si="17"/>
        <v>0</v>
      </c>
      <c r="BL156" s="19" t="s">
        <v>235</v>
      </c>
      <c r="BM156" s="19" t="s">
        <v>304</v>
      </c>
    </row>
    <row r="157" spans="2:65" s="1" customFormat="1" ht="16.5" customHeight="1" x14ac:dyDescent="0.3">
      <c r="B157" s="145"/>
      <c r="C157" s="156" t="s">
        <v>305</v>
      </c>
      <c r="D157" s="156" t="s">
        <v>214</v>
      </c>
      <c r="E157" s="157" t="s">
        <v>2570</v>
      </c>
      <c r="F157" s="236" t="s">
        <v>2571</v>
      </c>
      <c r="G157" s="236"/>
      <c r="H157" s="236"/>
      <c r="I157" s="236"/>
      <c r="J157" s="158" t="s">
        <v>372</v>
      </c>
      <c r="K157" s="159">
        <v>10</v>
      </c>
      <c r="L157" s="237"/>
      <c r="M157" s="237"/>
      <c r="N157" s="238"/>
      <c r="O157" s="235"/>
      <c r="P157" s="235"/>
      <c r="Q157" s="235"/>
      <c r="R157" s="150"/>
      <c r="T157" s="151" t="s">
        <v>5</v>
      </c>
      <c r="U157" s="41" t="s">
        <v>43</v>
      </c>
      <c r="V157" s="152">
        <v>0</v>
      </c>
      <c r="W157" s="152">
        <f t="shared" si="9"/>
        <v>0</v>
      </c>
      <c r="X157" s="152">
        <v>0</v>
      </c>
      <c r="Y157" s="152">
        <f t="shared" si="10"/>
        <v>0</v>
      </c>
      <c r="Z157" s="152">
        <v>0</v>
      </c>
      <c r="AA157" s="153">
        <f t="shared" si="11"/>
        <v>0</v>
      </c>
      <c r="AR157" s="19" t="s">
        <v>262</v>
      </c>
      <c r="AT157" s="19" t="s">
        <v>214</v>
      </c>
      <c r="AU157" s="19" t="s">
        <v>91</v>
      </c>
      <c r="AY157" s="19" t="s">
        <v>206</v>
      </c>
      <c r="BE157" s="154">
        <f t="shared" si="12"/>
        <v>0</v>
      </c>
      <c r="BF157" s="154">
        <f t="shared" si="13"/>
        <v>0</v>
      </c>
      <c r="BG157" s="154">
        <f t="shared" si="14"/>
        <v>0</v>
      </c>
      <c r="BH157" s="154">
        <f t="shared" si="15"/>
        <v>0</v>
      </c>
      <c r="BI157" s="154">
        <f t="shared" si="16"/>
        <v>0</v>
      </c>
      <c r="BJ157" s="19" t="s">
        <v>87</v>
      </c>
      <c r="BK157" s="155">
        <f t="shared" si="17"/>
        <v>0</v>
      </c>
      <c r="BL157" s="19" t="s">
        <v>235</v>
      </c>
      <c r="BM157" s="19" t="s">
        <v>308</v>
      </c>
    </row>
    <row r="158" spans="2:65" s="1" customFormat="1" ht="16.5" customHeight="1" x14ac:dyDescent="0.3">
      <c r="B158" s="145"/>
      <c r="C158" s="156" t="s">
        <v>259</v>
      </c>
      <c r="D158" s="156" t="s">
        <v>214</v>
      </c>
      <c r="E158" s="157" t="s">
        <v>2333</v>
      </c>
      <c r="F158" s="236" t="s">
        <v>2572</v>
      </c>
      <c r="G158" s="236"/>
      <c r="H158" s="236"/>
      <c r="I158" s="236"/>
      <c r="J158" s="158" t="s">
        <v>372</v>
      </c>
      <c r="K158" s="159">
        <v>2</v>
      </c>
      <c r="L158" s="237"/>
      <c r="M158" s="237"/>
      <c r="N158" s="238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 t="shared" si="9"/>
        <v>0</v>
      </c>
      <c r="X158" s="152">
        <v>0</v>
      </c>
      <c r="Y158" s="152">
        <f t="shared" si="10"/>
        <v>0</v>
      </c>
      <c r="Z158" s="152">
        <v>0</v>
      </c>
      <c r="AA158" s="153">
        <f t="shared" si="11"/>
        <v>0</v>
      </c>
      <c r="AR158" s="19" t="s">
        <v>262</v>
      </c>
      <c r="AT158" s="19" t="s">
        <v>214</v>
      </c>
      <c r="AU158" s="19" t="s">
        <v>91</v>
      </c>
      <c r="AY158" s="19" t="s">
        <v>206</v>
      </c>
      <c r="BE158" s="154">
        <f t="shared" si="12"/>
        <v>0</v>
      </c>
      <c r="BF158" s="154">
        <f t="shared" si="13"/>
        <v>0</v>
      </c>
      <c r="BG158" s="154">
        <f t="shared" si="14"/>
        <v>0</v>
      </c>
      <c r="BH158" s="154">
        <f t="shared" si="15"/>
        <v>0</v>
      </c>
      <c r="BI158" s="154">
        <f t="shared" si="16"/>
        <v>0</v>
      </c>
      <c r="BJ158" s="19" t="s">
        <v>87</v>
      </c>
      <c r="BK158" s="155">
        <f t="shared" si="17"/>
        <v>0</v>
      </c>
      <c r="BL158" s="19" t="s">
        <v>235</v>
      </c>
      <c r="BM158" s="19" t="s">
        <v>330</v>
      </c>
    </row>
    <row r="159" spans="2:65" s="1" customFormat="1" ht="16.5" customHeight="1" x14ac:dyDescent="0.3">
      <c r="B159" s="145"/>
      <c r="C159" s="156" t="s">
        <v>312</v>
      </c>
      <c r="D159" s="156" t="s">
        <v>214</v>
      </c>
      <c r="E159" s="157" t="s">
        <v>2573</v>
      </c>
      <c r="F159" s="236" t="s">
        <v>2574</v>
      </c>
      <c r="G159" s="236"/>
      <c r="H159" s="236"/>
      <c r="I159" s="236"/>
      <c r="J159" s="158" t="s">
        <v>372</v>
      </c>
      <c r="K159" s="159">
        <v>2</v>
      </c>
      <c r="L159" s="237"/>
      <c r="M159" s="237"/>
      <c r="N159" s="238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 t="shared" si="9"/>
        <v>0</v>
      </c>
      <c r="X159" s="152">
        <v>0</v>
      </c>
      <c r="Y159" s="152">
        <f t="shared" si="10"/>
        <v>0</v>
      </c>
      <c r="Z159" s="152">
        <v>0</v>
      </c>
      <c r="AA159" s="153">
        <f t="shared" si="11"/>
        <v>0</v>
      </c>
      <c r="AR159" s="19" t="s">
        <v>262</v>
      </c>
      <c r="AT159" s="19" t="s">
        <v>214</v>
      </c>
      <c r="AU159" s="19" t="s">
        <v>91</v>
      </c>
      <c r="AY159" s="19" t="s">
        <v>206</v>
      </c>
      <c r="BE159" s="154">
        <f t="shared" si="12"/>
        <v>0</v>
      </c>
      <c r="BF159" s="154">
        <f t="shared" si="13"/>
        <v>0</v>
      </c>
      <c r="BG159" s="154">
        <f t="shared" si="14"/>
        <v>0</v>
      </c>
      <c r="BH159" s="154">
        <f t="shared" si="15"/>
        <v>0</v>
      </c>
      <c r="BI159" s="154">
        <f t="shared" si="16"/>
        <v>0</v>
      </c>
      <c r="BJ159" s="19" t="s">
        <v>87</v>
      </c>
      <c r="BK159" s="155">
        <f t="shared" si="17"/>
        <v>0</v>
      </c>
      <c r="BL159" s="19" t="s">
        <v>235</v>
      </c>
      <c r="BM159" s="19" t="s">
        <v>333</v>
      </c>
    </row>
    <row r="160" spans="2:65" s="1" customFormat="1" ht="25.5" customHeight="1" x14ac:dyDescent="0.3">
      <c r="B160" s="145"/>
      <c r="C160" s="156" t="s">
        <v>262</v>
      </c>
      <c r="D160" s="156" t="s">
        <v>214</v>
      </c>
      <c r="E160" s="157" t="s">
        <v>2575</v>
      </c>
      <c r="F160" s="236" t="s">
        <v>2576</v>
      </c>
      <c r="G160" s="236"/>
      <c r="H160" s="236"/>
      <c r="I160" s="236"/>
      <c r="J160" s="158" t="s">
        <v>372</v>
      </c>
      <c r="K160" s="159">
        <v>57</v>
      </c>
      <c r="L160" s="237"/>
      <c r="M160" s="237"/>
      <c r="N160" s="238"/>
      <c r="O160" s="235"/>
      <c r="P160" s="235"/>
      <c r="Q160" s="235"/>
      <c r="R160" s="150"/>
      <c r="T160" s="151" t="s">
        <v>5</v>
      </c>
      <c r="U160" s="41" t="s">
        <v>43</v>
      </c>
      <c r="V160" s="152">
        <v>0</v>
      </c>
      <c r="W160" s="152">
        <f t="shared" si="9"/>
        <v>0</v>
      </c>
      <c r="X160" s="152">
        <v>0</v>
      </c>
      <c r="Y160" s="152">
        <f t="shared" si="10"/>
        <v>0</v>
      </c>
      <c r="Z160" s="152">
        <v>0</v>
      </c>
      <c r="AA160" s="153">
        <f t="shared" si="11"/>
        <v>0</v>
      </c>
      <c r="AR160" s="19" t="s">
        <v>262</v>
      </c>
      <c r="AT160" s="19" t="s">
        <v>214</v>
      </c>
      <c r="AU160" s="19" t="s">
        <v>91</v>
      </c>
      <c r="AY160" s="19" t="s">
        <v>206</v>
      </c>
      <c r="BE160" s="154">
        <f t="shared" si="12"/>
        <v>0</v>
      </c>
      <c r="BF160" s="154">
        <f t="shared" si="13"/>
        <v>0</v>
      </c>
      <c r="BG160" s="154">
        <f t="shared" si="14"/>
        <v>0</v>
      </c>
      <c r="BH160" s="154">
        <f t="shared" si="15"/>
        <v>0</v>
      </c>
      <c r="BI160" s="154">
        <f t="shared" si="16"/>
        <v>0</v>
      </c>
      <c r="BJ160" s="19" t="s">
        <v>87</v>
      </c>
      <c r="BK160" s="155">
        <f t="shared" si="17"/>
        <v>0</v>
      </c>
      <c r="BL160" s="19" t="s">
        <v>235</v>
      </c>
      <c r="BM160" s="19" t="s">
        <v>337</v>
      </c>
    </row>
    <row r="161" spans="2:65" s="1" customFormat="1" ht="25.5" customHeight="1" x14ac:dyDescent="0.3">
      <c r="B161" s="145"/>
      <c r="C161" s="156" t="s">
        <v>319</v>
      </c>
      <c r="D161" s="156" t="s">
        <v>214</v>
      </c>
      <c r="E161" s="157" t="s">
        <v>2577</v>
      </c>
      <c r="F161" s="236" t="s">
        <v>2578</v>
      </c>
      <c r="G161" s="236"/>
      <c r="H161" s="236"/>
      <c r="I161" s="236"/>
      <c r="J161" s="158" t="s">
        <v>372</v>
      </c>
      <c r="K161" s="159">
        <v>6</v>
      </c>
      <c r="L161" s="237"/>
      <c r="M161" s="237"/>
      <c r="N161" s="238"/>
      <c r="O161" s="235"/>
      <c r="P161" s="235"/>
      <c r="Q161" s="235"/>
      <c r="R161" s="150"/>
      <c r="T161" s="151" t="s">
        <v>5</v>
      </c>
      <c r="U161" s="41" t="s">
        <v>43</v>
      </c>
      <c r="V161" s="152">
        <v>0</v>
      </c>
      <c r="W161" s="152">
        <f t="shared" si="9"/>
        <v>0</v>
      </c>
      <c r="X161" s="152">
        <v>0</v>
      </c>
      <c r="Y161" s="152">
        <f t="shared" si="10"/>
        <v>0</v>
      </c>
      <c r="Z161" s="152">
        <v>0</v>
      </c>
      <c r="AA161" s="153">
        <f t="shared" si="11"/>
        <v>0</v>
      </c>
      <c r="AR161" s="19" t="s">
        <v>262</v>
      </c>
      <c r="AT161" s="19" t="s">
        <v>214</v>
      </c>
      <c r="AU161" s="19" t="s">
        <v>91</v>
      </c>
      <c r="AY161" s="19" t="s">
        <v>206</v>
      </c>
      <c r="BE161" s="154">
        <f t="shared" si="12"/>
        <v>0</v>
      </c>
      <c r="BF161" s="154">
        <f t="shared" si="13"/>
        <v>0</v>
      </c>
      <c r="BG161" s="154">
        <f t="shared" si="14"/>
        <v>0</v>
      </c>
      <c r="BH161" s="154">
        <f t="shared" si="15"/>
        <v>0</v>
      </c>
      <c r="BI161" s="154">
        <f t="shared" si="16"/>
        <v>0</v>
      </c>
      <c r="BJ161" s="19" t="s">
        <v>87</v>
      </c>
      <c r="BK161" s="155">
        <f t="shared" si="17"/>
        <v>0</v>
      </c>
      <c r="BL161" s="19" t="s">
        <v>235</v>
      </c>
      <c r="BM161" s="19" t="s">
        <v>340</v>
      </c>
    </row>
    <row r="162" spans="2:65" s="1" customFormat="1" ht="25.5" customHeight="1" x14ac:dyDescent="0.3">
      <c r="B162" s="145"/>
      <c r="C162" s="156" t="s">
        <v>266</v>
      </c>
      <c r="D162" s="156" t="s">
        <v>214</v>
      </c>
      <c r="E162" s="157" t="s">
        <v>2579</v>
      </c>
      <c r="F162" s="236" t="s">
        <v>2580</v>
      </c>
      <c r="G162" s="236"/>
      <c r="H162" s="236"/>
      <c r="I162" s="236"/>
      <c r="J162" s="158" t="s">
        <v>372</v>
      </c>
      <c r="K162" s="159">
        <v>6</v>
      </c>
      <c r="L162" s="237"/>
      <c r="M162" s="237"/>
      <c r="N162" s="238"/>
      <c r="O162" s="235"/>
      <c r="P162" s="235"/>
      <c r="Q162" s="235"/>
      <c r="R162" s="150"/>
      <c r="T162" s="151" t="s">
        <v>5</v>
      </c>
      <c r="U162" s="41" t="s">
        <v>43</v>
      </c>
      <c r="V162" s="152">
        <v>0</v>
      </c>
      <c r="W162" s="152">
        <f t="shared" si="9"/>
        <v>0</v>
      </c>
      <c r="X162" s="152">
        <v>0</v>
      </c>
      <c r="Y162" s="152">
        <f t="shared" si="10"/>
        <v>0</v>
      </c>
      <c r="Z162" s="152">
        <v>0</v>
      </c>
      <c r="AA162" s="153">
        <f t="shared" si="11"/>
        <v>0</v>
      </c>
      <c r="AR162" s="19" t="s">
        <v>262</v>
      </c>
      <c r="AT162" s="19" t="s">
        <v>214</v>
      </c>
      <c r="AU162" s="19" t="s">
        <v>91</v>
      </c>
      <c r="AY162" s="19" t="s">
        <v>206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9" t="s">
        <v>87</v>
      </c>
      <c r="BK162" s="155">
        <f t="shared" si="17"/>
        <v>0</v>
      </c>
      <c r="BL162" s="19" t="s">
        <v>235</v>
      </c>
      <c r="BM162" s="19" t="s">
        <v>344</v>
      </c>
    </row>
    <row r="163" spans="2:65" s="1" customFormat="1" ht="25.5" customHeight="1" x14ac:dyDescent="0.3">
      <c r="B163" s="145"/>
      <c r="C163" s="156" t="s">
        <v>326</v>
      </c>
      <c r="D163" s="156" t="s">
        <v>214</v>
      </c>
      <c r="E163" s="157" t="s">
        <v>2581</v>
      </c>
      <c r="F163" s="236" t="s">
        <v>2582</v>
      </c>
      <c r="G163" s="236"/>
      <c r="H163" s="236"/>
      <c r="I163" s="236"/>
      <c r="J163" s="158" t="s">
        <v>372</v>
      </c>
      <c r="K163" s="159">
        <v>40</v>
      </c>
      <c r="L163" s="237"/>
      <c r="M163" s="237"/>
      <c r="N163" s="238"/>
      <c r="O163" s="235"/>
      <c r="P163" s="235"/>
      <c r="Q163" s="235"/>
      <c r="R163" s="150"/>
      <c r="T163" s="151" t="s">
        <v>5</v>
      </c>
      <c r="U163" s="41" t="s">
        <v>43</v>
      </c>
      <c r="V163" s="152">
        <v>0</v>
      </c>
      <c r="W163" s="152">
        <f t="shared" si="9"/>
        <v>0</v>
      </c>
      <c r="X163" s="152">
        <v>0</v>
      </c>
      <c r="Y163" s="152">
        <f t="shared" si="10"/>
        <v>0</v>
      </c>
      <c r="Z163" s="152">
        <v>0</v>
      </c>
      <c r="AA163" s="153">
        <f t="shared" si="11"/>
        <v>0</v>
      </c>
      <c r="AR163" s="19" t="s">
        <v>262</v>
      </c>
      <c r="AT163" s="19" t="s">
        <v>214</v>
      </c>
      <c r="AU163" s="19" t="s">
        <v>91</v>
      </c>
      <c r="AY163" s="19" t="s">
        <v>206</v>
      </c>
      <c r="BE163" s="154">
        <f t="shared" si="12"/>
        <v>0</v>
      </c>
      <c r="BF163" s="154">
        <f t="shared" si="13"/>
        <v>0</v>
      </c>
      <c r="BG163" s="154">
        <f t="shared" si="14"/>
        <v>0</v>
      </c>
      <c r="BH163" s="154">
        <f t="shared" si="15"/>
        <v>0</v>
      </c>
      <c r="BI163" s="154">
        <f t="shared" si="16"/>
        <v>0</v>
      </c>
      <c r="BJ163" s="19" t="s">
        <v>87</v>
      </c>
      <c r="BK163" s="155">
        <f t="shared" si="17"/>
        <v>0</v>
      </c>
      <c r="BL163" s="19" t="s">
        <v>235</v>
      </c>
      <c r="BM163" s="19" t="s">
        <v>347</v>
      </c>
    </row>
    <row r="164" spans="2:65" s="1" customFormat="1" ht="25.5" customHeight="1" x14ac:dyDescent="0.3">
      <c r="B164" s="145"/>
      <c r="C164" s="146" t="s">
        <v>269</v>
      </c>
      <c r="D164" s="146" t="s">
        <v>207</v>
      </c>
      <c r="E164" s="147" t="s">
        <v>2583</v>
      </c>
      <c r="F164" s="233" t="s">
        <v>2584</v>
      </c>
      <c r="G164" s="233"/>
      <c r="H164" s="233"/>
      <c r="I164" s="233"/>
      <c r="J164" s="148" t="s">
        <v>372</v>
      </c>
      <c r="K164" s="149">
        <v>8</v>
      </c>
      <c r="L164" s="234"/>
      <c r="M164" s="234"/>
      <c r="N164" s="235"/>
      <c r="O164" s="235"/>
      <c r="P164" s="235"/>
      <c r="Q164" s="235"/>
      <c r="R164" s="150"/>
      <c r="T164" s="151" t="s">
        <v>5</v>
      </c>
      <c r="U164" s="41" t="s">
        <v>43</v>
      </c>
      <c r="V164" s="152">
        <v>0</v>
      </c>
      <c r="W164" s="152">
        <f t="shared" si="9"/>
        <v>0</v>
      </c>
      <c r="X164" s="152">
        <v>0</v>
      </c>
      <c r="Y164" s="152">
        <f t="shared" si="10"/>
        <v>0</v>
      </c>
      <c r="Z164" s="152">
        <v>0</v>
      </c>
      <c r="AA164" s="153">
        <f t="shared" si="11"/>
        <v>0</v>
      </c>
      <c r="AR164" s="19" t="s">
        <v>235</v>
      </c>
      <c r="AT164" s="19" t="s">
        <v>207</v>
      </c>
      <c r="AU164" s="19" t="s">
        <v>91</v>
      </c>
      <c r="AY164" s="19" t="s">
        <v>206</v>
      </c>
      <c r="BE164" s="154">
        <f t="shared" si="12"/>
        <v>0</v>
      </c>
      <c r="BF164" s="154">
        <f t="shared" si="13"/>
        <v>0</v>
      </c>
      <c r="BG164" s="154">
        <f t="shared" si="14"/>
        <v>0</v>
      </c>
      <c r="BH164" s="154">
        <f t="shared" si="15"/>
        <v>0</v>
      </c>
      <c r="BI164" s="154">
        <f t="shared" si="16"/>
        <v>0</v>
      </c>
      <c r="BJ164" s="19" t="s">
        <v>87</v>
      </c>
      <c r="BK164" s="155">
        <f t="shared" si="17"/>
        <v>0</v>
      </c>
      <c r="BL164" s="19" t="s">
        <v>235</v>
      </c>
      <c r="BM164" s="19" t="s">
        <v>351</v>
      </c>
    </row>
    <row r="165" spans="2:65" s="1" customFormat="1" ht="51" customHeight="1" x14ac:dyDescent="0.3">
      <c r="B165" s="145"/>
      <c r="C165" s="156" t="s">
        <v>334</v>
      </c>
      <c r="D165" s="156" t="s">
        <v>214</v>
      </c>
      <c r="E165" s="157" t="s">
        <v>2585</v>
      </c>
      <c r="F165" s="236" t="s">
        <v>2586</v>
      </c>
      <c r="G165" s="236"/>
      <c r="H165" s="236"/>
      <c r="I165" s="236"/>
      <c r="J165" s="158" t="s">
        <v>372</v>
      </c>
      <c r="K165" s="159">
        <v>8</v>
      </c>
      <c r="L165" s="237"/>
      <c r="M165" s="237"/>
      <c r="N165" s="238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9"/>
        <v>0</v>
      </c>
      <c r="X165" s="152">
        <v>0</v>
      </c>
      <c r="Y165" s="152">
        <f t="shared" si="10"/>
        <v>0</v>
      </c>
      <c r="Z165" s="152">
        <v>0</v>
      </c>
      <c r="AA165" s="153">
        <f t="shared" si="11"/>
        <v>0</v>
      </c>
      <c r="AR165" s="19" t="s">
        <v>262</v>
      </c>
      <c r="AT165" s="19" t="s">
        <v>214</v>
      </c>
      <c r="AU165" s="19" t="s">
        <v>91</v>
      </c>
      <c r="AY165" s="19" t="s">
        <v>206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9" t="s">
        <v>87</v>
      </c>
      <c r="BK165" s="155">
        <f t="shared" si="17"/>
        <v>0</v>
      </c>
      <c r="BL165" s="19" t="s">
        <v>235</v>
      </c>
      <c r="BM165" s="19" t="s">
        <v>354</v>
      </c>
    </row>
    <row r="166" spans="2:65" s="1" customFormat="1" ht="25.5" customHeight="1" x14ac:dyDescent="0.3">
      <c r="B166" s="145"/>
      <c r="C166" s="146" t="s">
        <v>273</v>
      </c>
      <c r="D166" s="146" t="s">
        <v>207</v>
      </c>
      <c r="E166" s="147" t="s">
        <v>2587</v>
      </c>
      <c r="F166" s="233" t="s">
        <v>2588</v>
      </c>
      <c r="G166" s="233"/>
      <c r="H166" s="233"/>
      <c r="I166" s="233"/>
      <c r="J166" s="148" t="s">
        <v>372</v>
      </c>
      <c r="K166" s="149">
        <v>7</v>
      </c>
      <c r="L166" s="234"/>
      <c r="M166" s="234"/>
      <c r="N166" s="235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 t="shared" si="9"/>
        <v>0</v>
      </c>
      <c r="X166" s="152">
        <v>0</v>
      </c>
      <c r="Y166" s="152">
        <f t="shared" si="10"/>
        <v>0</v>
      </c>
      <c r="Z166" s="152">
        <v>0</v>
      </c>
      <c r="AA166" s="153">
        <f t="shared" si="11"/>
        <v>0</v>
      </c>
      <c r="AR166" s="19" t="s">
        <v>235</v>
      </c>
      <c r="AT166" s="19" t="s">
        <v>207</v>
      </c>
      <c r="AU166" s="19" t="s">
        <v>91</v>
      </c>
      <c r="AY166" s="19" t="s">
        <v>206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9" t="s">
        <v>87</v>
      </c>
      <c r="BK166" s="155">
        <f t="shared" si="17"/>
        <v>0</v>
      </c>
      <c r="BL166" s="19" t="s">
        <v>235</v>
      </c>
      <c r="BM166" s="19" t="s">
        <v>358</v>
      </c>
    </row>
    <row r="167" spans="2:65" s="1" customFormat="1" ht="38.25" customHeight="1" x14ac:dyDescent="0.3">
      <c r="B167" s="145"/>
      <c r="C167" s="156" t="s">
        <v>341</v>
      </c>
      <c r="D167" s="156" t="s">
        <v>214</v>
      </c>
      <c r="E167" s="157" t="s">
        <v>2589</v>
      </c>
      <c r="F167" s="236" t="s">
        <v>2590</v>
      </c>
      <c r="G167" s="236"/>
      <c r="H167" s="236"/>
      <c r="I167" s="236"/>
      <c r="J167" s="158" t="s">
        <v>372</v>
      </c>
      <c r="K167" s="159">
        <v>7</v>
      </c>
      <c r="L167" s="237"/>
      <c r="M167" s="237"/>
      <c r="N167" s="238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 t="shared" si="9"/>
        <v>0</v>
      </c>
      <c r="X167" s="152">
        <v>0</v>
      </c>
      <c r="Y167" s="152">
        <f t="shared" si="10"/>
        <v>0</v>
      </c>
      <c r="Z167" s="152">
        <v>0</v>
      </c>
      <c r="AA167" s="153">
        <f t="shared" si="11"/>
        <v>0</v>
      </c>
      <c r="AR167" s="19" t="s">
        <v>262</v>
      </c>
      <c r="AT167" s="19" t="s">
        <v>214</v>
      </c>
      <c r="AU167" s="19" t="s">
        <v>91</v>
      </c>
      <c r="AY167" s="19" t="s">
        <v>206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9" t="s">
        <v>87</v>
      </c>
      <c r="BK167" s="155">
        <f t="shared" si="17"/>
        <v>0</v>
      </c>
      <c r="BL167" s="19" t="s">
        <v>235</v>
      </c>
      <c r="BM167" s="19" t="s">
        <v>545</v>
      </c>
    </row>
    <row r="168" spans="2:65" s="1" customFormat="1" ht="25.5" customHeight="1" x14ac:dyDescent="0.3">
      <c r="B168" s="145"/>
      <c r="C168" s="146" t="s">
        <v>276</v>
      </c>
      <c r="D168" s="146" t="s">
        <v>207</v>
      </c>
      <c r="E168" s="147" t="s">
        <v>2335</v>
      </c>
      <c r="F168" s="233" t="s">
        <v>2336</v>
      </c>
      <c r="G168" s="233"/>
      <c r="H168" s="233"/>
      <c r="I168" s="233"/>
      <c r="J168" s="148" t="s">
        <v>217</v>
      </c>
      <c r="K168" s="149">
        <v>450.3</v>
      </c>
      <c r="L168" s="234"/>
      <c r="M168" s="234"/>
      <c r="N168" s="235"/>
      <c r="O168" s="235"/>
      <c r="P168" s="235"/>
      <c r="Q168" s="235"/>
      <c r="R168" s="150"/>
      <c r="T168" s="151" t="s">
        <v>5</v>
      </c>
      <c r="U168" s="41" t="s">
        <v>43</v>
      </c>
      <c r="V168" s="152">
        <v>0</v>
      </c>
      <c r="W168" s="152">
        <f t="shared" si="9"/>
        <v>0</v>
      </c>
      <c r="X168" s="152">
        <v>0</v>
      </c>
      <c r="Y168" s="152">
        <f t="shared" si="10"/>
        <v>0</v>
      </c>
      <c r="Z168" s="152">
        <v>0</v>
      </c>
      <c r="AA168" s="153">
        <f t="shared" si="11"/>
        <v>0</v>
      </c>
      <c r="AR168" s="19" t="s">
        <v>235</v>
      </c>
      <c r="AT168" s="19" t="s">
        <v>207</v>
      </c>
      <c r="AU168" s="19" t="s">
        <v>91</v>
      </c>
      <c r="AY168" s="19" t="s">
        <v>206</v>
      </c>
      <c r="BE168" s="154">
        <f t="shared" si="12"/>
        <v>0</v>
      </c>
      <c r="BF168" s="154">
        <f t="shared" si="13"/>
        <v>0</v>
      </c>
      <c r="BG168" s="154">
        <f t="shared" si="14"/>
        <v>0</v>
      </c>
      <c r="BH168" s="154">
        <f t="shared" si="15"/>
        <v>0</v>
      </c>
      <c r="BI168" s="154">
        <f t="shared" si="16"/>
        <v>0</v>
      </c>
      <c r="BJ168" s="19" t="s">
        <v>87</v>
      </c>
      <c r="BK168" s="155">
        <f t="shared" si="17"/>
        <v>0</v>
      </c>
      <c r="BL168" s="19" t="s">
        <v>235</v>
      </c>
      <c r="BM168" s="19" t="s">
        <v>548</v>
      </c>
    </row>
    <row r="169" spans="2:65" s="1" customFormat="1" ht="25.5" customHeight="1" x14ac:dyDescent="0.3">
      <c r="B169" s="145"/>
      <c r="C169" s="146" t="s">
        <v>348</v>
      </c>
      <c r="D169" s="146" t="s">
        <v>207</v>
      </c>
      <c r="E169" s="147" t="s">
        <v>2591</v>
      </c>
      <c r="F169" s="233" t="s">
        <v>2592</v>
      </c>
      <c r="G169" s="233"/>
      <c r="H169" s="233"/>
      <c r="I169" s="233"/>
      <c r="J169" s="148" t="s">
        <v>329</v>
      </c>
      <c r="K169" s="149">
        <v>0.69599999999999995</v>
      </c>
      <c r="L169" s="234"/>
      <c r="M169" s="234"/>
      <c r="N169" s="235"/>
      <c r="O169" s="235"/>
      <c r="P169" s="235"/>
      <c r="Q169" s="235"/>
      <c r="R169" s="150"/>
      <c r="T169" s="151" t="s">
        <v>5</v>
      </c>
      <c r="U169" s="41" t="s">
        <v>43</v>
      </c>
      <c r="V169" s="152">
        <v>0</v>
      </c>
      <c r="W169" s="152">
        <f t="shared" si="9"/>
        <v>0</v>
      </c>
      <c r="X169" s="152">
        <v>0</v>
      </c>
      <c r="Y169" s="152">
        <f t="shared" si="10"/>
        <v>0</v>
      </c>
      <c r="Z169" s="152">
        <v>0</v>
      </c>
      <c r="AA169" s="153">
        <f t="shared" si="11"/>
        <v>0</v>
      </c>
      <c r="AR169" s="19" t="s">
        <v>235</v>
      </c>
      <c r="AT169" s="19" t="s">
        <v>207</v>
      </c>
      <c r="AU169" s="19" t="s">
        <v>91</v>
      </c>
      <c r="AY169" s="19" t="s">
        <v>206</v>
      </c>
      <c r="BE169" s="154">
        <f t="shared" si="12"/>
        <v>0</v>
      </c>
      <c r="BF169" s="154">
        <f t="shared" si="13"/>
        <v>0</v>
      </c>
      <c r="BG169" s="154">
        <f t="shared" si="14"/>
        <v>0</v>
      </c>
      <c r="BH169" s="154">
        <f t="shared" si="15"/>
        <v>0</v>
      </c>
      <c r="BI169" s="154">
        <f t="shared" si="16"/>
        <v>0</v>
      </c>
      <c r="BJ169" s="19" t="s">
        <v>87</v>
      </c>
      <c r="BK169" s="155">
        <f t="shared" si="17"/>
        <v>0</v>
      </c>
      <c r="BL169" s="19" t="s">
        <v>235</v>
      </c>
      <c r="BM169" s="19" t="s">
        <v>373</v>
      </c>
    </row>
    <row r="170" spans="2:65" s="10" customFormat="1" ht="22.35" customHeight="1" x14ac:dyDescent="0.3">
      <c r="B170" s="134"/>
      <c r="C170" s="135"/>
      <c r="D170" s="144" t="s">
        <v>2536</v>
      </c>
      <c r="E170" s="144"/>
      <c r="F170" s="144"/>
      <c r="G170" s="144"/>
      <c r="H170" s="144"/>
      <c r="I170" s="144"/>
      <c r="J170" s="144"/>
      <c r="K170" s="144"/>
      <c r="L170" s="144"/>
      <c r="M170" s="144"/>
      <c r="N170" s="240"/>
      <c r="O170" s="239"/>
      <c r="P170" s="239"/>
      <c r="Q170" s="239"/>
      <c r="R170" s="137"/>
      <c r="T170" s="138"/>
      <c r="U170" s="135"/>
      <c r="V170" s="135"/>
      <c r="W170" s="139">
        <f>SUM(W171:W174)</f>
        <v>0</v>
      </c>
      <c r="X170" s="135"/>
      <c r="Y170" s="139">
        <f>SUM(Y171:Y174)</f>
        <v>0</v>
      </c>
      <c r="Z170" s="135"/>
      <c r="AA170" s="140">
        <f>SUM(AA171:AA174)</f>
        <v>0</v>
      </c>
      <c r="AR170" s="141" t="s">
        <v>87</v>
      </c>
      <c r="AT170" s="142" t="s">
        <v>75</v>
      </c>
      <c r="AU170" s="142" t="s">
        <v>87</v>
      </c>
      <c r="AY170" s="141" t="s">
        <v>206</v>
      </c>
      <c r="BK170" s="143">
        <f>SUM(BK171:BK174)</f>
        <v>0</v>
      </c>
    </row>
    <row r="171" spans="2:65" s="1" customFormat="1" ht="25.5" customHeight="1" x14ac:dyDescent="0.3">
      <c r="B171" s="145"/>
      <c r="C171" s="146" t="s">
        <v>280</v>
      </c>
      <c r="D171" s="146" t="s">
        <v>207</v>
      </c>
      <c r="E171" s="147" t="s">
        <v>2593</v>
      </c>
      <c r="F171" s="233" t="s">
        <v>2594</v>
      </c>
      <c r="G171" s="233"/>
      <c r="H171" s="233"/>
      <c r="I171" s="233"/>
      <c r="J171" s="148" t="s">
        <v>217</v>
      </c>
      <c r="K171" s="149">
        <v>95</v>
      </c>
      <c r="L171" s="234"/>
      <c r="M171" s="234"/>
      <c r="N171" s="235"/>
      <c r="O171" s="235"/>
      <c r="P171" s="235"/>
      <c r="Q171" s="235"/>
      <c r="R171" s="150"/>
      <c r="T171" s="151" t="s">
        <v>5</v>
      </c>
      <c r="U171" s="41" t="s">
        <v>43</v>
      </c>
      <c r="V171" s="152">
        <v>0</v>
      </c>
      <c r="W171" s="152">
        <f>V171*K171</f>
        <v>0</v>
      </c>
      <c r="X171" s="152">
        <v>0</v>
      </c>
      <c r="Y171" s="152">
        <f>X171*K171</f>
        <v>0</v>
      </c>
      <c r="Z171" s="152">
        <v>0</v>
      </c>
      <c r="AA171" s="153">
        <f>Z171*K171</f>
        <v>0</v>
      </c>
      <c r="AR171" s="19" t="s">
        <v>235</v>
      </c>
      <c r="AT171" s="19" t="s">
        <v>207</v>
      </c>
      <c r="AU171" s="19" t="s">
        <v>91</v>
      </c>
      <c r="AY171" s="19" t="s">
        <v>206</v>
      </c>
      <c r="BE171" s="154">
        <f>IF(U171="základná",N171,0)</f>
        <v>0</v>
      </c>
      <c r="BF171" s="154">
        <f>IF(U171="znížená",N171,0)</f>
        <v>0</v>
      </c>
      <c r="BG171" s="154">
        <f>IF(U171="zákl. prenesená",N171,0)</f>
        <v>0</v>
      </c>
      <c r="BH171" s="154">
        <f>IF(U171="zníž. prenesená",N171,0)</f>
        <v>0</v>
      </c>
      <c r="BI171" s="154">
        <f>IF(U171="nulová",N171,0)</f>
        <v>0</v>
      </c>
      <c r="BJ171" s="19" t="s">
        <v>87</v>
      </c>
      <c r="BK171" s="155">
        <f>ROUND(L171*K171,3)</f>
        <v>0</v>
      </c>
      <c r="BL171" s="19" t="s">
        <v>235</v>
      </c>
      <c r="BM171" s="19" t="s">
        <v>553</v>
      </c>
    </row>
    <row r="172" spans="2:65" s="1" customFormat="1" ht="25.5" customHeight="1" x14ac:dyDescent="0.3">
      <c r="B172" s="145"/>
      <c r="C172" s="146" t="s">
        <v>355</v>
      </c>
      <c r="D172" s="146" t="s">
        <v>207</v>
      </c>
      <c r="E172" s="147" t="s">
        <v>2595</v>
      </c>
      <c r="F172" s="233" t="s">
        <v>2596</v>
      </c>
      <c r="G172" s="233"/>
      <c r="H172" s="233"/>
      <c r="I172" s="233"/>
      <c r="J172" s="148" t="s">
        <v>372</v>
      </c>
      <c r="K172" s="149">
        <v>5</v>
      </c>
      <c r="L172" s="234"/>
      <c r="M172" s="234"/>
      <c r="N172" s="235"/>
      <c r="O172" s="235"/>
      <c r="P172" s="235"/>
      <c r="Q172" s="235"/>
      <c r="R172" s="150"/>
      <c r="T172" s="151" t="s">
        <v>5</v>
      </c>
      <c r="U172" s="41" t="s">
        <v>43</v>
      </c>
      <c r="V172" s="152">
        <v>0</v>
      </c>
      <c r="W172" s="152">
        <f>V172*K172</f>
        <v>0</v>
      </c>
      <c r="X172" s="152">
        <v>0</v>
      </c>
      <c r="Y172" s="152">
        <f>X172*K172</f>
        <v>0</v>
      </c>
      <c r="Z172" s="152">
        <v>0</v>
      </c>
      <c r="AA172" s="153">
        <f>Z172*K172</f>
        <v>0</v>
      </c>
      <c r="AR172" s="19" t="s">
        <v>235</v>
      </c>
      <c r="AT172" s="19" t="s">
        <v>207</v>
      </c>
      <c r="AU172" s="19" t="s">
        <v>91</v>
      </c>
      <c r="AY172" s="19" t="s">
        <v>206</v>
      </c>
      <c r="BE172" s="154">
        <f>IF(U172="základná",N172,0)</f>
        <v>0</v>
      </c>
      <c r="BF172" s="154">
        <f>IF(U172="znížená",N172,0)</f>
        <v>0</v>
      </c>
      <c r="BG172" s="154">
        <f>IF(U172="zákl. prenesená",N172,0)</f>
        <v>0</v>
      </c>
      <c r="BH172" s="154">
        <f>IF(U172="zníž. prenesená",N172,0)</f>
        <v>0</v>
      </c>
      <c r="BI172" s="154">
        <f>IF(U172="nulová",N172,0)</f>
        <v>0</v>
      </c>
      <c r="BJ172" s="19" t="s">
        <v>87</v>
      </c>
      <c r="BK172" s="155">
        <f>ROUND(L172*K172,3)</f>
        <v>0</v>
      </c>
      <c r="BL172" s="19" t="s">
        <v>235</v>
      </c>
      <c r="BM172" s="19" t="s">
        <v>556</v>
      </c>
    </row>
    <row r="173" spans="2:65" s="1" customFormat="1" ht="16.5" customHeight="1" x14ac:dyDescent="0.3">
      <c r="B173" s="145"/>
      <c r="C173" s="156" t="s">
        <v>283</v>
      </c>
      <c r="D173" s="156" t="s">
        <v>214</v>
      </c>
      <c r="E173" s="157" t="s">
        <v>2597</v>
      </c>
      <c r="F173" s="236" t="s">
        <v>2598</v>
      </c>
      <c r="G173" s="236"/>
      <c r="H173" s="236"/>
      <c r="I173" s="236"/>
      <c r="J173" s="158" t="s">
        <v>372</v>
      </c>
      <c r="K173" s="159">
        <v>5</v>
      </c>
      <c r="L173" s="237"/>
      <c r="M173" s="237"/>
      <c r="N173" s="238"/>
      <c r="O173" s="235"/>
      <c r="P173" s="235"/>
      <c r="Q173" s="235"/>
      <c r="R173" s="150"/>
      <c r="T173" s="151" t="s">
        <v>5</v>
      </c>
      <c r="U173" s="41" t="s">
        <v>43</v>
      </c>
      <c r="V173" s="152">
        <v>0</v>
      </c>
      <c r="W173" s="152">
        <f>V173*K173</f>
        <v>0</v>
      </c>
      <c r="X173" s="152">
        <v>0</v>
      </c>
      <c r="Y173" s="152">
        <f>X173*K173</f>
        <v>0</v>
      </c>
      <c r="Z173" s="152">
        <v>0</v>
      </c>
      <c r="AA173" s="153">
        <f>Z173*K173</f>
        <v>0</v>
      </c>
      <c r="AR173" s="19" t="s">
        <v>262</v>
      </c>
      <c r="AT173" s="19" t="s">
        <v>214</v>
      </c>
      <c r="AU173" s="19" t="s">
        <v>91</v>
      </c>
      <c r="AY173" s="19" t="s">
        <v>206</v>
      </c>
      <c r="BE173" s="154">
        <f>IF(U173="základná",N173,0)</f>
        <v>0</v>
      </c>
      <c r="BF173" s="154">
        <f>IF(U173="znížená",N173,0)</f>
        <v>0</v>
      </c>
      <c r="BG173" s="154">
        <f>IF(U173="zákl. prenesená",N173,0)</f>
        <v>0</v>
      </c>
      <c r="BH173" s="154">
        <f>IF(U173="zníž. prenesená",N173,0)</f>
        <v>0</v>
      </c>
      <c r="BI173" s="154">
        <f>IF(U173="nulová",N173,0)</f>
        <v>0</v>
      </c>
      <c r="BJ173" s="19" t="s">
        <v>87</v>
      </c>
      <c r="BK173" s="155">
        <f>ROUND(L173*K173,3)</f>
        <v>0</v>
      </c>
      <c r="BL173" s="19" t="s">
        <v>235</v>
      </c>
      <c r="BM173" s="19" t="s">
        <v>387</v>
      </c>
    </row>
    <row r="174" spans="2:65" s="1" customFormat="1" ht="25.5" customHeight="1" x14ac:dyDescent="0.3">
      <c r="B174" s="145"/>
      <c r="C174" s="146" t="s">
        <v>362</v>
      </c>
      <c r="D174" s="146" t="s">
        <v>207</v>
      </c>
      <c r="E174" s="147" t="s">
        <v>2599</v>
      </c>
      <c r="F174" s="233" t="s">
        <v>2600</v>
      </c>
      <c r="G174" s="233"/>
      <c r="H174" s="233"/>
      <c r="I174" s="233"/>
      <c r="J174" s="148" t="s">
        <v>329</v>
      </c>
      <c r="K174" s="149">
        <v>0.255</v>
      </c>
      <c r="L174" s="234"/>
      <c r="M174" s="234"/>
      <c r="N174" s="235"/>
      <c r="O174" s="235"/>
      <c r="P174" s="235"/>
      <c r="Q174" s="235"/>
      <c r="R174" s="150"/>
      <c r="T174" s="151" t="s">
        <v>5</v>
      </c>
      <c r="U174" s="41" t="s">
        <v>43</v>
      </c>
      <c r="V174" s="152">
        <v>0</v>
      </c>
      <c r="W174" s="152">
        <f>V174*K174</f>
        <v>0</v>
      </c>
      <c r="X174" s="152">
        <v>0</v>
      </c>
      <c r="Y174" s="152">
        <f>X174*K174</f>
        <v>0</v>
      </c>
      <c r="Z174" s="152">
        <v>0</v>
      </c>
      <c r="AA174" s="153">
        <f>Z174*K174</f>
        <v>0</v>
      </c>
      <c r="AR174" s="19" t="s">
        <v>235</v>
      </c>
      <c r="AT174" s="19" t="s">
        <v>207</v>
      </c>
      <c r="AU174" s="19" t="s">
        <v>91</v>
      </c>
      <c r="AY174" s="19" t="s">
        <v>206</v>
      </c>
      <c r="BE174" s="154">
        <f>IF(U174="základná",N174,0)</f>
        <v>0</v>
      </c>
      <c r="BF174" s="154">
        <f>IF(U174="znížená",N174,0)</f>
        <v>0</v>
      </c>
      <c r="BG174" s="154">
        <f>IF(U174="zákl. prenesená",N174,0)</f>
        <v>0</v>
      </c>
      <c r="BH174" s="154">
        <f>IF(U174="zníž. prenesená",N174,0)</f>
        <v>0</v>
      </c>
      <c r="BI174" s="154">
        <f>IF(U174="nulová",N174,0)</f>
        <v>0</v>
      </c>
      <c r="BJ174" s="19" t="s">
        <v>87</v>
      </c>
      <c r="BK174" s="155">
        <f>ROUND(L174*K174,3)</f>
        <v>0</v>
      </c>
      <c r="BL174" s="19" t="s">
        <v>235</v>
      </c>
      <c r="BM174" s="19" t="s">
        <v>390</v>
      </c>
    </row>
    <row r="175" spans="2:65" s="10" customFormat="1" ht="22.35" customHeight="1" x14ac:dyDescent="0.3">
      <c r="B175" s="134"/>
      <c r="C175" s="135"/>
      <c r="D175" s="144" t="s">
        <v>2303</v>
      </c>
      <c r="E175" s="144"/>
      <c r="F175" s="144"/>
      <c r="G175" s="144"/>
      <c r="H175" s="144"/>
      <c r="I175" s="144"/>
      <c r="J175" s="144"/>
      <c r="K175" s="144"/>
      <c r="L175" s="144"/>
      <c r="M175" s="144"/>
      <c r="N175" s="240"/>
      <c r="O175" s="239"/>
      <c r="P175" s="239"/>
      <c r="Q175" s="239"/>
      <c r="R175" s="137"/>
      <c r="T175" s="138"/>
      <c r="U175" s="135"/>
      <c r="V175" s="135"/>
      <c r="W175" s="139">
        <f>SUM(W176:W194)</f>
        <v>0</v>
      </c>
      <c r="X175" s="135"/>
      <c r="Y175" s="139">
        <f>SUM(Y176:Y194)</f>
        <v>0</v>
      </c>
      <c r="Z175" s="135"/>
      <c r="AA175" s="140">
        <f>SUM(AA176:AA194)</f>
        <v>0</v>
      </c>
      <c r="AR175" s="141" t="s">
        <v>87</v>
      </c>
      <c r="AT175" s="142" t="s">
        <v>75</v>
      </c>
      <c r="AU175" s="142" t="s">
        <v>87</v>
      </c>
      <c r="AY175" s="141" t="s">
        <v>206</v>
      </c>
      <c r="BK175" s="143">
        <f>SUM(BK176:BK194)</f>
        <v>0</v>
      </c>
    </row>
    <row r="176" spans="2:65" s="1" customFormat="1" ht="25.5" customHeight="1" x14ac:dyDescent="0.3">
      <c r="B176" s="145"/>
      <c r="C176" s="146" t="s">
        <v>287</v>
      </c>
      <c r="D176" s="146" t="s">
        <v>207</v>
      </c>
      <c r="E176" s="147" t="s">
        <v>2601</v>
      </c>
      <c r="F176" s="233" t="s">
        <v>2602</v>
      </c>
      <c r="G176" s="233"/>
      <c r="H176" s="233"/>
      <c r="I176" s="233"/>
      <c r="J176" s="148" t="s">
        <v>217</v>
      </c>
      <c r="K176" s="149">
        <v>56</v>
      </c>
      <c r="L176" s="234"/>
      <c r="M176" s="234"/>
      <c r="N176" s="235"/>
      <c r="O176" s="235"/>
      <c r="P176" s="235"/>
      <c r="Q176" s="235"/>
      <c r="R176" s="150"/>
      <c r="T176" s="151" t="s">
        <v>5</v>
      </c>
      <c r="U176" s="41" t="s">
        <v>43</v>
      </c>
      <c r="V176" s="152">
        <v>0</v>
      </c>
      <c r="W176" s="152">
        <f t="shared" ref="W176:W194" si="18">V176*K176</f>
        <v>0</v>
      </c>
      <c r="X176" s="152">
        <v>0</v>
      </c>
      <c r="Y176" s="152">
        <f t="shared" ref="Y176:Y194" si="19">X176*K176</f>
        <v>0</v>
      </c>
      <c r="Z176" s="152">
        <v>0</v>
      </c>
      <c r="AA176" s="153">
        <f t="shared" ref="AA176:AA194" si="20">Z176*K176</f>
        <v>0</v>
      </c>
      <c r="AR176" s="19" t="s">
        <v>235</v>
      </c>
      <c r="AT176" s="19" t="s">
        <v>207</v>
      </c>
      <c r="AU176" s="19" t="s">
        <v>91</v>
      </c>
      <c r="AY176" s="19" t="s">
        <v>206</v>
      </c>
      <c r="BE176" s="154">
        <f t="shared" ref="BE176:BE194" si="21">IF(U176="základná",N176,0)</f>
        <v>0</v>
      </c>
      <c r="BF176" s="154">
        <f t="shared" ref="BF176:BF194" si="22">IF(U176="znížená",N176,0)</f>
        <v>0</v>
      </c>
      <c r="BG176" s="154">
        <f t="shared" ref="BG176:BG194" si="23">IF(U176="zákl. prenesená",N176,0)</f>
        <v>0</v>
      </c>
      <c r="BH176" s="154">
        <f t="shared" ref="BH176:BH194" si="24">IF(U176="zníž. prenesená",N176,0)</f>
        <v>0</v>
      </c>
      <c r="BI176" s="154">
        <f t="shared" ref="BI176:BI194" si="25">IF(U176="nulová",N176,0)</f>
        <v>0</v>
      </c>
      <c r="BJ176" s="19" t="s">
        <v>87</v>
      </c>
      <c r="BK176" s="155">
        <f t="shared" ref="BK176:BK194" si="26">ROUND(L176*K176,3)</f>
        <v>0</v>
      </c>
      <c r="BL176" s="19" t="s">
        <v>235</v>
      </c>
      <c r="BM176" s="19" t="s">
        <v>559</v>
      </c>
    </row>
    <row r="177" spans="2:65" s="1" customFormat="1" ht="25.5" customHeight="1" x14ac:dyDescent="0.3">
      <c r="B177" s="145"/>
      <c r="C177" s="146" t="s">
        <v>369</v>
      </c>
      <c r="D177" s="146" t="s">
        <v>207</v>
      </c>
      <c r="E177" s="147" t="s">
        <v>2603</v>
      </c>
      <c r="F177" s="233" t="s">
        <v>2604</v>
      </c>
      <c r="G177" s="233"/>
      <c r="H177" s="233"/>
      <c r="I177" s="233"/>
      <c r="J177" s="148" t="s">
        <v>217</v>
      </c>
      <c r="K177" s="149">
        <v>70</v>
      </c>
      <c r="L177" s="234"/>
      <c r="M177" s="234"/>
      <c r="N177" s="235"/>
      <c r="O177" s="235"/>
      <c r="P177" s="235"/>
      <c r="Q177" s="235"/>
      <c r="R177" s="150"/>
      <c r="T177" s="151" t="s">
        <v>5</v>
      </c>
      <c r="U177" s="41" t="s">
        <v>43</v>
      </c>
      <c r="V177" s="152">
        <v>0</v>
      </c>
      <c r="W177" s="152">
        <f t="shared" si="18"/>
        <v>0</v>
      </c>
      <c r="X177" s="152">
        <v>0</v>
      </c>
      <c r="Y177" s="152">
        <f t="shared" si="19"/>
        <v>0</v>
      </c>
      <c r="Z177" s="152">
        <v>0</v>
      </c>
      <c r="AA177" s="153">
        <f t="shared" si="20"/>
        <v>0</v>
      </c>
      <c r="AR177" s="19" t="s">
        <v>235</v>
      </c>
      <c r="AT177" s="19" t="s">
        <v>207</v>
      </c>
      <c r="AU177" s="19" t="s">
        <v>91</v>
      </c>
      <c r="AY177" s="19" t="s">
        <v>206</v>
      </c>
      <c r="BE177" s="154">
        <f t="shared" si="21"/>
        <v>0</v>
      </c>
      <c r="BF177" s="154">
        <f t="shared" si="22"/>
        <v>0</v>
      </c>
      <c r="BG177" s="154">
        <f t="shared" si="23"/>
        <v>0</v>
      </c>
      <c r="BH177" s="154">
        <f t="shared" si="24"/>
        <v>0</v>
      </c>
      <c r="BI177" s="154">
        <f t="shared" si="25"/>
        <v>0</v>
      </c>
      <c r="BJ177" s="19" t="s">
        <v>87</v>
      </c>
      <c r="BK177" s="155">
        <f t="shared" si="26"/>
        <v>0</v>
      </c>
      <c r="BL177" s="19" t="s">
        <v>235</v>
      </c>
      <c r="BM177" s="19" t="s">
        <v>560</v>
      </c>
    </row>
    <row r="178" spans="2:65" s="1" customFormat="1" ht="25.5" customHeight="1" x14ac:dyDescent="0.3">
      <c r="B178" s="145"/>
      <c r="C178" s="146" t="s">
        <v>290</v>
      </c>
      <c r="D178" s="146" t="s">
        <v>207</v>
      </c>
      <c r="E178" s="147" t="s">
        <v>2605</v>
      </c>
      <c r="F178" s="233" t="s">
        <v>2606</v>
      </c>
      <c r="G178" s="233"/>
      <c r="H178" s="233"/>
      <c r="I178" s="233"/>
      <c r="J178" s="148" t="s">
        <v>217</v>
      </c>
      <c r="K178" s="149">
        <v>230.6</v>
      </c>
      <c r="L178" s="234"/>
      <c r="M178" s="234"/>
      <c r="N178" s="235"/>
      <c r="O178" s="235"/>
      <c r="P178" s="235"/>
      <c r="Q178" s="235"/>
      <c r="R178" s="150"/>
      <c r="T178" s="151" t="s">
        <v>5</v>
      </c>
      <c r="U178" s="41" t="s">
        <v>43</v>
      </c>
      <c r="V178" s="152">
        <v>0</v>
      </c>
      <c r="W178" s="152">
        <f t="shared" si="18"/>
        <v>0</v>
      </c>
      <c r="X178" s="152">
        <v>0</v>
      </c>
      <c r="Y178" s="152">
        <f t="shared" si="19"/>
        <v>0</v>
      </c>
      <c r="Z178" s="152">
        <v>0</v>
      </c>
      <c r="AA178" s="153">
        <f t="shared" si="20"/>
        <v>0</v>
      </c>
      <c r="AR178" s="19" t="s">
        <v>235</v>
      </c>
      <c r="AT178" s="19" t="s">
        <v>207</v>
      </c>
      <c r="AU178" s="19" t="s">
        <v>91</v>
      </c>
      <c r="AY178" s="19" t="s">
        <v>206</v>
      </c>
      <c r="BE178" s="154">
        <f t="shared" si="21"/>
        <v>0</v>
      </c>
      <c r="BF178" s="154">
        <f t="shared" si="22"/>
        <v>0</v>
      </c>
      <c r="BG178" s="154">
        <f t="shared" si="23"/>
        <v>0</v>
      </c>
      <c r="BH178" s="154">
        <f t="shared" si="24"/>
        <v>0</v>
      </c>
      <c r="BI178" s="154">
        <f t="shared" si="25"/>
        <v>0</v>
      </c>
      <c r="BJ178" s="19" t="s">
        <v>87</v>
      </c>
      <c r="BK178" s="155">
        <f t="shared" si="26"/>
        <v>0</v>
      </c>
      <c r="BL178" s="19" t="s">
        <v>235</v>
      </c>
      <c r="BM178" s="19" t="s">
        <v>412</v>
      </c>
    </row>
    <row r="179" spans="2:65" s="1" customFormat="1" ht="25.5" customHeight="1" x14ac:dyDescent="0.3">
      <c r="B179" s="145"/>
      <c r="C179" s="146" t="s">
        <v>377</v>
      </c>
      <c r="D179" s="146" t="s">
        <v>207</v>
      </c>
      <c r="E179" s="147" t="s">
        <v>2607</v>
      </c>
      <c r="F179" s="233" t="s">
        <v>2608</v>
      </c>
      <c r="G179" s="233"/>
      <c r="H179" s="233"/>
      <c r="I179" s="233"/>
      <c r="J179" s="148" t="s">
        <v>217</v>
      </c>
      <c r="K179" s="149">
        <v>15</v>
      </c>
      <c r="L179" s="234"/>
      <c r="M179" s="234"/>
      <c r="N179" s="235"/>
      <c r="O179" s="235"/>
      <c r="P179" s="235"/>
      <c r="Q179" s="235"/>
      <c r="R179" s="150"/>
      <c r="T179" s="151" t="s">
        <v>5</v>
      </c>
      <c r="U179" s="41" t="s">
        <v>43</v>
      </c>
      <c r="V179" s="152">
        <v>0</v>
      </c>
      <c r="W179" s="152">
        <f t="shared" si="18"/>
        <v>0</v>
      </c>
      <c r="X179" s="152">
        <v>0</v>
      </c>
      <c r="Y179" s="152">
        <f t="shared" si="19"/>
        <v>0</v>
      </c>
      <c r="Z179" s="152">
        <v>0</v>
      </c>
      <c r="AA179" s="153">
        <f t="shared" si="20"/>
        <v>0</v>
      </c>
      <c r="AR179" s="19" t="s">
        <v>235</v>
      </c>
      <c r="AT179" s="19" t="s">
        <v>207</v>
      </c>
      <c r="AU179" s="19" t="s">
        <v>91</v>
      </c>
      <c r="AY179" s="19" t="s">
        <v>206</v>
      </c>
      <c r="BE179" s="154">
        <f t="shared" si="21"/>
        <v>0</v>
      </c>
      <c r="BF179" s="154">
        <f t="shared" si="22"/>
        <v>0</v>
      </c>
      <c r="BG179" s="154">
        <f t="shared" si="23"/>
        <v>0</v>
      </c>
      <c r="BH179" s="154">
        <f t="shared" si="24"/>
        <v>0</v>
      </c>
      <c r="BI179" s="154">
        <f t="shared" si="25"/>
        <v>0</v>
      </c>
      <c r="BJ179" s="19" t="s">
        <v>87</v>
      </c>
      <c r="BK179" s="155">
        <f t="shared" si="26"/>
        <v>0</v>
      </c>
      <c r="BL179" s="19" t="s">
        <v>235</v>
      </c>
      <c r="BM179" s="19" t="s">
        <v>561</v>
      </c>
    </row>
    <row r="180" spans="2:65" s="1" customFormat="1" ht="25.5" customHeight="1" x14ac:dyDescent="0.3">
      <c r="B180" s="145"/>
      <c r="C180" s="146" t="s">
        <v>294</v>
      </c>
      <c r="D180" s="146" t="s">
        <v>207</v>
      </c>
      <c r="E180" s="147" t="s">
        <v>2343</v>
      </c>
      <c r="F180" s="233" t="s">
        <v>2344</v>
      </c>
      <c r="G180" s="233"/>
      <c r="H180" s="233"/>
      <c r="I180" s="233"/>
      <c r="J180" s="148" t="s">
        <v>217</v>
      </c>
      <c r="K180" s="149">
        <v>350</v>
      </c>
      <c r="L180" s="234"/>
      <c r="M180" s="234"/>
      <c r="N180" s="235"/>
      <c r="O180" s="235"/>
      <c r="P180" s="235"/>
      <c r="Q180" s="235"/>
      <c r="R180" s="150"/>
      <c r="T180" s="151" t="s">
        <v>5</v>
      </c>
      <c r="U180" s="41" t="s">
        <v>43</v>
      </c>
      <c r="V180" s="152">
        <v>0</v>
      </c>
      <c r="W180" s="152">
        <f t="shared" si="18"/>
        <v>0</v>
      </c>
      <c r="X180" s="152">
        <v>0</v>
      </c>
      <c r="Y180" s="152">
        <f t="shared" si="19"/>
        <v>0</v>
      </c>
      <c r="Z180" s="152">
        <v>0</v>
      </c>
      <c r="AA180" s="153">
        <f t="shared" si="20"/>
        <v>0</v>
      </c>
      <c r="AR180" s="19" t="s">
        <v>235</v>
      </c>
      <c r="AT180" s="19" t="s">
        <v>207</v>
      </c>
      <c r="AU180" s="19" t="s">
        <v>91</v>
      </c>
      <c r="AY180" s="19" t="s">
        <v>206</v>
      </c>
      <c r="BE180" s="154">
        <f t="shared" si="21"/>
        <v>0</v>
      </c>
      <c r="BF180" s="154">
        <f t="shared" si="22"/>
        <v>0</v>
      </c>
      <c r="BG180" s="154">
        <f t="shared" si="23"/>
        <v>0</v>
      </c>
      <c r="BH180" s="154">
        <f t="shared" si="24"/>
        <v>0</v>
      </c>
      <c r="BI180" s="154">
        <f t="shared" si="25"/>
        <v>0</v>
      </c>
      <c r="BJ180" s="19" t="s">
        <v>87</v>
      </c>
      <c r="BK180" s="155">
        <f t="shared" si="26"/>
        <v>0</v>
      </c>
      <c r="BL180" s="19" t="s">
        <v>235</v>
      </c>
      <c r="BM180" s="19" t="s">
        <v>562</v>
      </c>
    </row>
    <row r="181" spans="2:65" s="1" customFormat="1" ht="25.5" customHeight="1" x14ac:dyDescent="0.3">
      <c r="B181" s="145"/>
      <c r="C181" s="156" t="s">
        <v>384</v>
      </c>
      <c r="D181" s="156" t="s">
        <v>214</v>
      </c>
      <c r="E181" s="157" t="s">
        <v>2345</v>
      </c>
      <c r="F181" s="236" t="s">
        <v>2346</v>
      </c>
      <c r="G181" s="236"/>
      <c r="H181" s="236"/>
      <c r="I181" s="236"/>
      <c r="J181" s="158" t="s">
        <v>217</v>
      </c>
      <c r="K181" s="159">
        <v>350</v>
      </c>
      <c r="L181" s="237"/>
      <c r="M181" s="237"/>
      <c r="N181" s="238"/>
      <c r="O181" s="235"/>
      <c r="P181" s="235"/>
      <c r="Q181" s="235"/>
      <c r="R181" s="150"/>
      <c r="T181" s="151" t="s">
        <v>5</v>
      </c>
      <c r="U181" s="41" t="s">
        <v>43</v>
      </c>
      <c r="V181" s="152">
        <v>0</v>
      </c>
      <c r="W181" s="152">
        <f t="shared" si="18"/>
        <v>0</v>
      </c>
      <c r="X181" s="152">
        <v>0</v>
      </c>
      <c r="Y181" s="152">
        <f t="shared" si="19"/>
        <v>0</v>
      </c>
      <c r="Z181" s="152">
        <v>0</v>
      </c>
      <c r="AA181" s="153">
        <f t="shared" si="20"/>
        <v>0</v>
      </c>
      <c r="AR181" s="19" t="s">
        <v>262</v>
      </c>
      <c r="AT181" s="19" t="s">
        <v>214</v>
      </c>
      <c r="AU181" s="19" t="s">
        <v>91</v>
      </c>
      <c r="AY181" s="19" t="s">
        <v>206</v>
      </c>
      <c r="BE181" s="154">
        <f t="shared" si="21"/>
        <v>0</v>
      </c>
      <c r="BF181" s="154">
        <f t="shared" si="22"/>
        <v>0</v>
      </c>
      <c r="BG181" s="154">
        <f t="shared" si="23"/>
        <v>0</v>
      </c>
      <c r="BH181" s="154">
        <f t="shared" si="24"/>
        <v>0</v>
      </c>
      <c r="BI181" s="154">
        <f t="shared" si="25"/>
        <v>0</v>
      </c>
      <c r="BJ181" s="19" t="s">
        <v>87</v>
      </c>
      <c r="BK181" s="155">
        <f t="shared" si="26"/>
        <v>0</v>
      </c>
      <c r="BL181" s="19" t="s">
        <v>235</v>
      </c>
      <c r="BM181" s="19" t="s">
        <v>563</v>
      </c>
    </row>
    <row r="182" spans="2:65" s="1" customFormat="1" ht="25.5" customHeight="1" x14ac:dyDescent="0.3">
      <c r="B182" s="145"/>
      <c r="C182" s="146" t="s">
        <v>297</v>
      </c>
      <c r="D182" s="146" t="s">
        <v>207</v>
      </c>
      <c r="E182" s="147" t="s">
        <v>2347</v>
      </c>
      <c r="F182" s="233" t="s">
        <v>2348</v>
      </c>
      <c r="G182" s="233"/>
      <c r="H182" s="233"/>
      <c r="I182" s="233"/>
      <c r="J182" s="148" t="s">
        <v>372</v>
      </c>
      <c r="K182" s="149">
        <v>100</v>
      </c>
      <c r="L182" s="234"/>
      <c r="M182" s="234"/>
      <c r="N182" s="235"/>
      <c r="O182" s="235"/>
      <c r="P182" s="235"/>
      <c r="Q182" s="235"/>
      <c r="R182" s="150"/>
      <c r="T182" s="151" t="s">
        <v>5</v>
      </c>
      <c r="U182" s="41" t="s">
        <v>43</v>
      </c>
      <c r="V182" s="152">
        <v>0</v>
      </c>
      <c r="W182" s="152">
        <f t="shared" si="18"/>
        <v>0</v>
      </c>
      <c r="X182" s="152">
        <v>0</v>
      </c>
      <c r="Y182" s="152">
        <f t="shared" si="19"/>
        <v>0</v>
      </c>
      <c r="Z182" s="152">
        <v>0</v>
      </c>
      <c r="AA182" s="153">
        <f t="shared" si="20"/>
        <v>0</v>
      </c>
      <c r="AR182" s="19" t="s">
        <v>235</v>
      </c>
      <c r="AT182" s="19" t="s">
        <v>207</v>
      </c>
      <c r="AU182" s="19" t="s">
        <v>91</v>
      </c>
      <c r="AY182" s="19" t="s">
        <v>206</v>
      </c>
      <c r="BE182" s="154">
        <f t="shared" si="21"/>
        <v>0</v>
      </c>
      <c r="BF182" s="154">
        <f t="shared" si="22"/>
        <v>0</v>
      </c>
      <c r="BG182" s="154">
        <f t="shared" si="23"/>
        <v>0</v>
      </c>
      <c r="BH182" s="154">
        <f t="shared" si="24"/>
        <v>0</v>
      </c>
      <c r="BI182" s="154">
        <f t="shared" si="25"/>
        <v>0</v>
      </c>
      <c r="BJ182" s="19" t="s">
        <v>87</v>
      </c>
      <c r="BK182" s="155">
        <f t="shared" si="26"/>
        <v>0</v>
      </c>
      <c r="BL182" s="19" t="s">
        <v>235</v>
      </c>
      <c r="BM182" s="19" t="s">
        <v>565</v>
      </c>
    </row>
    <row r="183" spans="2:65" s="1" customFormat="1" ht="25.5" customHeight="1" x14ac:dyDescent="0.3">
      <c r="B183" s="145"/>
      <c r="C183" s="156" t="s">
        <v>391</v>
      </c>
      <c r="D183" s="156" t="s">
        <v>214</v>
      </c>
      <c r="E183" s="157" t="s">
        <v>2349</v>
      </c>
      <c r="F183" s="236" t="s">
        <v>2350</v>
      </c>
      <c r="G183" s="236"/>
      <c r="H183" s="236"/>
      <c r="I183" s="236"/>
      <c r="J183" s="158" t="s">
        <v>372</v>
      </c>
      <c r="K183" s="159">
        <v>100</v>
      </c>
      <c r="L183" s="237"/>
      <c r="M183" s="237"/>
      <c r="N183" s="238"/>
      <c r="O183" s="235"/>
      <c r="P183" s="235"/>
      <c r="Q183" s="235"/>
      <c r="R183" s="150"/>
      <c r="T183" s="151" t="s">
        <v>5</v>
      </c>
      <c r="U183" s="41" t="s">
        <v>43</v>
      </c>
      <c r="V183" s="152">
        <v>0</v>
      </c>
      <c r="W183" s="152">
        <f t="shared" si="18"/>
        <v>0</v>
      </c>
      <c r="X183" s="152">
        <v>0</v>
      </c>
      <c r="Y183" s="152">
        <f t="shared" si="19"/>
        <v>0</v>
      </c>
      <c r="Z183" s="152">
        <v>0</v>
      </c>
      <c r="AA183" s="153">
        <f t="shared" si="20"/>
        <v>0</v>
      </c>
      <c r="AR183" s="19" t="s">
        <v>262</v>
      </c>
      <c r="AT183" s="19" t="s">
        <v>214</v>
      </c>
      <c r="AU183" s="19" t="s">
        <v>91</v>
      </c>
      <c r="AY183" s="19" t="s">
        <v>206</v>
      </c>
      <c r="BE183" s="154">
        <f t="shared" si="21"/>
        <v>0</v>
      </c>
      <c r="BF183" s="154">
        <f t="shared" si="22"/>
        <v>0</v>
      </c>
      <c r="BG183" s="154">
        <f t="shared" si="23"/>
        <v>0</v>
      </c>
      <c r="BH183" s="154">
        <f t="shared" si="24"/>
        <v>0</v>
      </c>
      <c r="BI183" s="154">
        <f t="shared" si="25"/>
        <v>0</v>
      </c>
      <c r="BJ183" s="19" t="s">
        <v>87</v>
      </c>
      <c r="BK183" s="155">
        <f t="shared" si="26"/>
        <v>0</v>
      </c>
      <c r="BL183" s="19" t="s">
        <v>235</v>
      </c>
      <c r="BM183" s="19" t="s">
        <v>606</v>
      </c>
    </row>
    <row r="184" spans="2:65" s="1" customFormat="1" ht="25.5" customHeight="1" x14ac:dyDescent="0.3">
      <c r="B184" s="145"/>
      <c r="C184" s="146" t="s">
        <v>301</v>
      </c>
      <c r="D184" s="146" t="s">
        <v>207</v>
      </c>
      <c r="E184" s="147" t="s">
        <v>2609</v>
      </c>
      <c r="F184" s="233" t="s">
        <v>2610</v>
      </c>
      <c r="G184" s="233"/>
      <c r="H184" s="233"/>
      <c r="I184" s="233"/>
      <c r="J184" s="148" t="s">
        <v>372</v>
      </c>
      <c r="K184" s="149">
        <v>216</v>
      </c>
      <c r="L184" s="234"/>
      <c r="M184" s="234"/>
      <c r="N184" s="235"/>
      <c r="O184" s="235"/>
      <c r="P184" s="235"/>
      <c r="Q184" s="235"/>
      <c r="R184" s="150"/>
      <c r="T184" s="151" t="s">
        <v>5</v>
      </c>
      <c r="U184" s="41" t="s">
        <v>43</v>
      </c>
      <c r="V184" s="152">
        <v>0</v>
      </c>
      <c r="W184" s="152">
        <f t="shared" si="18"/>
        <v>0</v>
      </c>
      <c r="X184" s="152">
        <v>0</v>
      </c>
      <c r="Y184" s="152">
        <f t="shared" si="19"/>
        <v>0</v>
      </c>
      <c r="Z184" s="152">
        <v>0</v>
      </c>
      <c r="AA184" s="153">
        <f t="shared" si="20"/>
        <v>0</v>
      </c>
      <c r="AR184" s="19" t="s">
        <v>235</v>
      </c>
      <c r="AT184" s="19" t="s">
        <v>207</v>
      </c>
      <c r="AU184" s="19" t="s">
        <v>91</v>
      </c>
      <c r="AY184" s="19" t="s">
        <v>206</v>
      </c>
      <c r="BE184" s="154">
        <f t="shared" si="21"/>
        <v>0</v>
      </c>
      <c r="BF184" s="154">
        <f t="shared" si="22"/>
        <v>0</v>
      </c>
      <c r="BG184" s="154">
        <f t="shared" si="23"/>
        <v>0</v>
      </c>
      <c r="BH184" s="154">
        <f t="shared" si="24"/>
        <v>0</v>
      </c>
      <c r="BI184" s="154">
        <f t="shared" si="25"/>
        <v>0</v>
      </c>
      <c r="BJ184" s="19" t="s">
        <v>87</v>
      </c>
      <c r="BK184" s="155">
        <f t="shared" si="26"/>
        <v>0</v>
      </c>
      <c r="BL184" s="19" t="s">
        <v>235</v>
      </c>
      <c r="BM184" s="19" t="s">
        <v>437</v>
      </c>
    </row>
    <row r="185" spans="2:65" s="1" customFormat="1" ht="25.5" customHeight="1" x14ac:dyDescent="0.3">
      <c r="B185" s="145"/>
      <c r="C185" s="156" t="s">
        <v>398</v>
      </c>
      <c r="D185" s="156" t="s">
        <v>214</v>
      </c>
      <c r="E185" s="157" t="s">
        <v>2611</v>
      </c>
      <c r="F185" s="236" t="s">
        <v>2612</v>
      </c>
      <c r="G185" s="236"/>
      <c r="H185" s="236"/>
      <c r="I185" s="236"/>
      <c r="J185" s="158" t="s">
        <v>372</v>
      </c>
      <c r="K185" s="159">
        <v>216</v>
      </c>
      <c r="L185" s="237"/>
      <c r="M185" s="237"/>
      <c r="N185" s="238"/>
      <c r="O185" s="235"/>
      <c r="P185" s="235"/>
      <c r="Q185" s="235"/>
      <c r="R185" s="150"/>
      <c r="T185" s="151" t="s">
        <v>5</v>
      </c>
      <c r="U185" s="41" t="s">
        <v>43</v>
      </c>
      <c r="V185" s="152">
        <v>0</v>
      </c>
      <c r="W185" s="152">
        <f t="shared" si="18"/>
        <v>0</v>
      </c>
      <c r="X185" s="152">
        <v>0</v>
      </c>
      <c r="Y185" s="152">
        <f t="shared" si="19"/>
        <v>0</v>
      </c>
      <c r="Z185" s="152">
        <v>0</v>
      </c>
      <c r="AA185" s="153">
        <f t="shared" si="20"/>
        <v>0</v>
      </c>
      <c r="AR185" s="19" t="s">
        <v>262</v>
      </c>
      <c r="AT185" s="19" t="s">
        <v>214</v>
      </c>
      <c r="AU185" s="19" t="s">
        <v>91</v>
      </c>
      <c r="AY185" s="19" t="s">
        <v>206</v>
      </c>
      <c r="BE185" s="154">
        <f t="shared" si="21"/>
        <v>0</v>
      </c>
      <c r="BF185" s="154">
        <f t="shared" si="22"/>
        <v>0</v>
      </c>
      <c r="BG185" s="154">
        <f t="shared" si="23"/>
        <v>0</v>
      </c>
      <c r="BH185" s="154">
        <f t="shared" si="24"/>
        <v>0</v>
      </c>
      <c r="BI185" s="154">
        <f t="shared" si="25"/>
        <v>0</v>
      </c>
      <c r="BJ185" s="19" t="s">
        <v>87</v>
      </c>
      <c r="BK185" s="155">
        <f t="shared" si="26"/>
        <v>0</v>
      </c>
      <c r="BL185" s="19" t="s">
        <v>235</v>
      </c>
      <c r="BM185" s="19" t="s">
        <v>440</v>
      </c>
    </row>
    <row r="186" spans="2:65" s="1" customFormat="1" ht="16.5" customHeight="1" x14ac:dyDescent="0.3">
      <c r="B186" s="145"/>
      <c r="C186" s="146" t="s">
        <v>304</v>
      </c>
      <c r="D186" s="146" t="s">
        <v>207</v>
      </c>
      <c r="E186" s="147" t="s">
        <v>2613</v>
      </c>
      <c r="F186" s="233" t="s">
        <v>2614</v>
      </c>
      <c r="G186" s="233"/>
      <c r="H186" s="233"/>
      <c r="I186" s="233"/>
      <c r="J186" s="148" t="s">
        <v>372</v>
      </c>
      <c r="K186" s="149">
        <v>24</v>
      </c>
      <c r="L186" s="234"/>
      <c r="M186" s="234"/>
      <c r="N186" s="235"/>
      <c r="O186" s="235"/>
      <c r="P186" s="235"/>
      <c r="Q186" s="235"/>
      <c r="R186" s="150"/>
      <c r="T186" s="151" t="s">
        <v>5</v>
      </c>
      <c r="U186" s="41" t="s">
        <v>43</v>
      </c>
      <c r="V186" s="152">
        <v>0</v>
      </c>
      <c r="W186" s="152">
        <f t="shared" si="18"/>
        <v>0</v>
      </c>
      <c r="X186" s="152">
        <v>0</v>
      </c>
      <c r="Y186" s="152">
        <f t="shared" si="19"/>
        <v>0</v>
      </c>
      <c r="Z186" s="152">
        <v>0</v>
      </c>
      <c r="AA186" s="153">
        <f t="shared" si="20"/>
        <v>0</v>
      </c>
      <c r="AR186" s="19" t="s">
        <v>235</v>
      </c>
      <c r="AT186" s="19" t="s">
        <v>207</v>
      </c>
      <c r="AU186" s="19" t="s">
        <v>91</v>
      </c>
      <c r="AY186" s="19" t="s">
        <v>206</v>
      </c>
      <c r="BE186" s="154">
        <f t="shared" si="21"/>
        <v>0</v>
      </c>
      <c r="BF186" s="154">
        <f t="shared" si="22"/>
        <v>0</v>
      </c>
      <c r="BG186" s="154">
        <f t="shared" si="23"/>
        <v>0</v>
      </c>
      <c r="BH186" s="154">
        <f t="shared" si="24"/>
        <v>0</v>
      </c>
      <c r="BI186" s="154">
        <f t="shared" si="25"/>
        <v>0</v>
      </c>
      <c r="BJ186" s="19" t="s">
        <v>87</v>
      </c>
      <c r="BK186" s="155">
        <f t="shared" si="26"/>
        <v>0</v>
      </c>
      <c r="BL186" s="19" t="s">
        <v>235</v>
      </c>
      <c r="BM186" s="19" t="s">
        <v>444</v>
      </c>
    </row>
    <row r="187" spans="2:65" s="1" customFormat="1" ht="38.25" customHeight="1" x14ac:dyDescent="0.3">
      <c r="B187" s="145"/>
      <c r="C187" s="156" t="s">
        <v>405</v>
      </c>
      <c r="D187" s="156" t="s">
        <v>214</v>
      </c>
      <c r="E187" s="157" t="s">
        <v>2615</v>
      </c>
      <c r="F187" s="236" t="s">
        <v>2616</v>
      </c>
      <c r="G187" s="236"/>
      <c r="H187" s="236"/>
      <c r="I187" s="236"/>
      <c r="J187" s="158" t="s">
        <v>372</v>
      </c>
      <c r="K187" s="159">
        <v>24</v>
      </c>
      <c r="L187" s="237"/>
      <c r="M187" s="237"/>
      <c r="N187" s="238"/>
      <c r="O187" s="235"/>
      <c r="P187" s="235"/>
      <c r="Q187" s="235"/>
      <c r="R187" s="150"/>
      <c r="T187" s="151" t="s">
        <v>5</v>
      </c>
      <c r="U187" s="41" t="s">
        <v>43</v>
      </c>
      <c r="V187" s="152">
        <v>0</v>
      </c>
      <c r="W187" s="152">
        <f t="shared" si="18"/>
        <v>0</v>
      </c>
      <c r="X187" s="152">
        <v>0</v>
      </c>
      <c r="Y187" s="152">
        <f t="shared" si="19"/>
        <v>0</v>
      </c>
      <c r="Z187" s="152">
        <v>0</v>
      </c>
      <c r="AA187" s="153">
        <f t="shared" si="20"/>
        <v>0</v>
      </c>
      <c r="AR187" s="19" t="s">
        <v>262</v>
      </c>
      <c r="AT187" s="19" t="s">
        <v>214</v>
      </c>
      <c r="AU187" s="19" t="s">
        <v>91</v>
      </c>
      <c r="AY187" s="19" t="s">
        <v>206</v>
      </c>
      <c r="BE187" s="154">
        <f t="shared" si="21"/>
        <v>0</v>
      </c>
      <c r="BF187" s="154">
        <f t="shared" si="22"/>
        <v>0</v>
      </c>
      <c r="BG187" s="154">
        <f t="shared" si="23"/>
        <v>0</v>
      </c>
      <c r="BH187" s="154">
        <f t="shared" si="24"/>
        <v>0</v>
      </c>
      <c r="BI187" s="154">
        <f t="shared" si="25"/>
        <v>0</v>
      </c>
      <c r="BJ187" s="19" t="s">
        <v>87</v>
      </c>
      <c r="BK187" s="155">
        <f t="shared" si="26"/>
        <v>0</v>
      </c>
      <c r="BL187" s="19" t="s">
        <v>235</v>
      </c>
      <c r="BM187" s="19" t="s">
        <v>447</v>
      </c>
    </row>
    <row r="188" spans="2:65" s="1" customFormat="1" ht="16.5" customHeight="1" x14ac:dyDescent="0.3">
      <c r="B188" s="145"/>
      <c r="C188" s="146" t="s">
        <v>308</v>
      </c>
      <c r="D188" s="146" t="s">
        <v>207</v>
      </c>
      <c r="E188" s="147" t="s">
        <v>2351</v>
      </c>
      <c r="F188" s="233" t="s">
        <v>2352</v>
      </c>
      <c r="G188" s="233"/>
      <c r="H188" s="233"/>
      <c r="I188" s="233"/>
      <c r="J188" s="148" t="s">
        <v>372</v>
      </c>
      <c r="K188" s="149">
        <v>227</v>
      </c>
      <c r="L188" s="234"/>
      <c r="M188" s="234"/>
      <c r="N188" s="235"/>
      <c r="O188" s="235"/>
      <c r="P188" s="235"/>
      <c r="Q188" s="235"/>
      <c r="R188" s="150"/>
      <c r="T188" s="151" t="s">
        <v>5</v>
      </c>
      <c r="U188" s="41" t="s">
        <v>43</v>
      </c>
      <c r="V188" s="152">
        <v>0</v>
      </c>
      <c r="W188" s="152">
        <f t="shared" si="18"/>
        <v>0</v>
      </c>
      <c r="X188" s="152">
        <v>0</v>
      </c>
      <c r="Y188" s="152">
        <f t="shared" si="19"/>
        <v>0</v>
      </c>
      <c r="Z188" s="152">
        <v>0</v>
      </c>
      <c r="AA188" s="153">
        <f t="shared" si="20"/>
        <v>0</v>
      </c>
      <c r="AR188" s="19" t="s">
        <v>235</v>
      </c>
      <c r="AT188" s="19" t="s">
        <v>207</v>
      </c>
      <c r="AU188" s="19" t="s">
        <v>91</v>
      </c>
      <c r="AY188" s="19" t="s">
        <v>206</v>
      </c>
      <c r="BE188" s="154">
        <f t="shared" si="21"/>
        <v>0</v>
      </c>
      <c r="BF188" s="154">
        <f t="shared" si="22"/>
        <v>0</v>
      </c>
      <c r="BG188" s="154">
        <f t="shared" si="23"/>
        <v>0</v>
      </c>
      <c r="BH188" s="154">
        <f t="shared" si="24"/>
        <v>0</v>
      </c>
      <c r="BI188" s="154">
        <f t="shared" si="25"/>
        <v>0</v>
      </c>
      <c r="BJ188" s="19" t="s">
        <v>87</v>
      </c>
      <c r="BK188" s="155">
        <f t="shared" si="26"/>
        <v>0</v>
      </c>
      <c r="BL188" s="19" t="s">
        <v>235</v>
      </c>
      <c r="BM188" s="19" t="s">
        <v>451</v>
      </c>
    </row>
    <row r="189" spans="2:65" s="1" customFormat="1" ht="25.5" customHeight="1" x14ac:dyDescent="0.3">
      <c r="B189" s="145"/>
      <c r="C189" s="146" t="s">
        <v>413</v>
      </c>
      <c r="D189" s="146" t="s">
        <v>207</v>
      </c>
      <c r="E189" s="147" t="s">
        <v>2356</v>
      </c>
      <c r="F189" s="233" t="s">
        <v>2357</v>
      </c>
      <c r="G189" s="233"/>
      <c r="H189" s="233"/>
      <c r="I189" s="233"/>
      <c r="J189" s="148" t="s">
        <v>217</v>
      </c>
      <c r="K189" s="149">
        <v>371.6</v>
      </c>
      <c r="L189" s="234"/>
      <c r="M189" s="234"/>
      <c r="N189" s="235"/>
      <c r="O189" s="235"/>
      <c r="P189" s="235"/>
      <c r="Q189" s="235"/>
      <c r="R189" s="150"/>
      <c r="T189" s="151" t="s">
        <v>5</v>
      </c>
      <c r="U189" s="41" t="s">
        <v>43</v>
      </c>
      <c r="V189" s="152">
        <v>0</v>
      </c>
      <c r="W189" s="152">
        <f t="shared" si="18"/>
        <v>0</v>
      </c>
      <c r="X189" s="152">
        <v>0</v>
      </c>
      <c r="Y189" s="152">
        <f t="shared" si="19"/>
        <v>0</v>
      </c>
      <c r="Z189" s="152">
        <v>0</v>
      </c>
      <c r="AA189" s="153">
        <f t="shared" si="20"/>
        <v>0</v>
      </c>
      <c r="AR189" s="19" t="s">
        <v>235</v>
      </c>
      <c r="AT189" s="19" t="s">
        <v>207</v>
      </c>
      <c r="AU189" s="19" t="s">
        <v>91</v>
      </c>
      <c r="AY189" s="19" t="s">
        <v>206</v>
      </c>
      <c r="BE189" s="154">
        <f t="shared" si="21"/>
        <v>0</v>
      </c>
      <c r="BF189" s="154">
        <f t="shared" si="22"/>
        <v>0</v>
      </c>
      <c r="BG189" s="154">
        <f t="shared" si="23"/>
        <v>0</v>
      </c>
      <c r="BH189" s="154">
        <f t="shared" si="24"/>
        <v>0</v>
      </c>
      <c r="BI189" s="154">
        <f t="shared" si="25"/>
        <v>0</v>
      </c>
      <c r="BJ189" s="19" t="s">
        <v>87</v>
      </c>
      <c r="BK189" s="155">
        <f t="shared" si="26"/>
        <v>0</v>
      </c>
      <c r="BL189" s="19" t="s">
        <v>235</v>
      </c>
      <c r="BM189" s="19" t="s">
        <v>454</v>
      </c>
    </row>
    <row r="190" spans="2:65" s="1" customFormat="1" ht="25.5" customHeight="1" x14ac:dyDescent="0.3">
      <c r="B190" s="145"/>
      <c r="C190" s="146" t="s">
        <v>330</v>
      </c>
      <c r="D190" s="146" t="s">
        <v>207</v>
      </c>
      <c r="E190" s="147" t="s">
        <v>2358</v>
      </c>
      <c r="F190" s="233" t="s">
        <v>2359</v>
      </c>
      <c r="G190" s="233"/>
      <c r="H190" s="233"/>
      <c r="I190" s="233"/>
      <c r="J190" s="148" t="s">
        <v>217</v>
      </c>
      <c r="K190" s="149">
        <v>371.6</v>
      </c>
      <c r="L190" s="234"/>
      <c r="M190" s="234"/>
      <c r="N190" s="235"/>
      <c r="O190" s="235"/>
      <c r="P190" s="235"/>
      <c r="Q190" s="235"/>
      <c r="R190" s="150"/>
      <c r="T190" s="151" t="s">
        <v>5</v>
      </c>
      <c r="U190" s="41" t="s">
        <v>43</v>
      </c>
      <c r="V190" s="152">
        <v>0</v>
      </c>
      <c r="W190" s="152">
        <f t="shared" si="18"/>
        <v>0</v>
      </c>
      <c r="X190" s="152">
        <v>0</v>
      </c>
      <c r="Y190" s="152">
        <f t="shared" si="19"/>
        <v>0</v>
      </c>
      <c r="Z190" s="152">
        <v>0</v>
      </c>
      <c r="AA190" s="153">
        <f t="shared" si="20"/>
        <v>0</v>
      </c>
      <c r="AR190" s="19" t="s">
        <v>235</v>
      </c>
      <c r="AT190" s="19" t="s">
        <v>207</v>
      </c>
      <c r="AU190" s="19" t="s">
        <v>91</v>
      </c>
      <c r="AY190" s="19" t="s">
        <v>206</v>
      </c>
      <c r="BE190" s="154">
        <f t="shared" si="21"/>
        <v>0</v>
      </c>
      <c r="BF190" s="154">
        <f t="shared" si="22"/>
        <v>0</v>
      </c>
      <c r="BG190" s="154">
        <f t="shared" si="23"/>
        <v>0</v>
      </c>
      <c r="BH190" s="154">
        <f t="shared" si="24"/>
        <v>0</v>
      </c>
      <c r="BI190" s="154">
        <f t="shared" si="25"/>
        <v>0</v>
      </c>
      <c r="BJ190" s="19" t="s">
        <v>87</v>
      </c>
      <c r="BK190" s="155">
        <f t="shared" si="26"/>
        <v>0</v>
      </c>
      <c r="BL190" s="19" t="s">
        <v>235</v>
      </c>
      <c r="BM190" s="19" t="s">
        <v>458</v>
      </c>
    </row>
    <row r="191" spans="2:65" s="1" customFormat="1" ht="16.5" customHeight="1" x14ac:dyDescent="0.3">
      <c r="B191" s="145"/>
      <c r="C191" s="146" t="s">
        <v>420</v>
      </c>
      <c r="D191" s="146" t="s">
        <v>207</v>
      </c>
      <c r="E191" s="147" t="s">
        <v>2617</v>
      </c>
      <c r="F191" s="233" t="s">
        <v>2618</v>
      </c>
      <c r="G191" s="233"/>
      <c r="H191" s="233"/>
      <c r="I191" s="233"/>
      <c r="J191" s="148" t="s">
        <v>372</v>
      </c>
      <c r="K191" s="149">
        <v>13</v>
      </c>
      <c r="L191" s="234"/>
      <c r="M191" s="234"/>
      <c r="N191" s="235"/>
      <c r="O191" s="235"/>
      <c r="P191" s="235"/>
      <c r="Q191" s="235"/>
      <c r="R191" s="150"/>
      <c r="T191" s="151" t="s">
        <v>5</v>
      </c>
      <c r="U191" s="41" t="s">
        <v>43</v>
      </c>
      <c r="V191" s="152">
        <v>0</v>
      </c>
      <c r="W191" s="152">
        <f t="shared" si="18"/>
        <v>0</v>
      </c>
      <c r="X191" s="152">
        <v>0</v>
      </c>
      <c r="Y191" s="152">
        <f t="shared" si="19"/>
        <v>0</v>
      </c>
      <c r="Z191" s="152">
        <v>0</v>
      </c>
      <c r="AA191" s="153">
        <f t="shared" si="20"/>
        <v>0</v>
      </c>
      <c r="AR191" s="19" t="s">
        <v>235</v>
      </c>
      <c r="AT191" s="19" t="s">
        <v>207</v>
      </c>
      <c r="AU191" s="19" t="s">
        <v>91</v>
      </c>
      <c r="AY191" s="19" t="s">
        <v>206</v>
      </c>
      <c r="BE191" s="154">
        <f t="shared" si="21"/>
        <v>0</v>
      </c>
      <c r="BF191" s="154">
        <f t="shared" si="22"/>
        <v>0</v>
      </c>
      <c r="BG191" s="154">
        <f t="shared" si="23"/>
        <v>0</v>
      </c>
      <c r="BH191" s="154">
        <f t="shared" si="24"/>
        <v>0</v>
      </c>
      <c r="BI191" s="154">
        <f t="shared" si="25"/>
        <v>0</v>
      </c>
      <c r="BJ191" s="19" t="s">
        <v>87</v>
      </c>
      <c r="BK191" s="155">
        <f t="shared" si="26"/>
        <v>0</v>
      </c>
      <c r="BL191" s="19" t="s">
        <v>235</v>
      </c>
      <c r="BM191" s="19" t="s">
        <v>461</v>
      </c>
    </row>
    <row r="192" spans="2:65" s="1" customFormat="1" ht="25.5" customHeight="1" x14ac:dyDescent="0.3">
      <c r="B192" s="145"/>
      <c r="C192" s="146" t="s">
        <v>333</v>
      </c>
      <c r="D192" s="146" t="s">
        <v>207</v>
      </c>
      <c r="E192" s="147" t="s">
        <v>2619</v>
      </c>
      <c r="F192" s="233" t="s">
        <v>2620</v>
      </c>
      <c r="G192" s="233"/>
      <c r="H192" s="233"/>
      <c r="I192" s="233"/>
      <c r="J192" s="148" t="s">
        <v>372</v>
      </c>
      <c r="K192" s="149">
        <v>13</v>
      </c>
      <c r="L192" s="234"/>
      <c r="M192" s="234"/>
      <c r="N192" s="235"/>
      <c r="O192" s="235"/>
      <c r="P192" s="235"/>
      <c r="Q192" s="235"/>
      <c r="R192" s="150"/>
      <c r="T192" s="151" t="s">
        <v>5</v>
      </c>
      <c r="U192" s="41" t="s">
        <v>43</v>
      </c>
      <c r="V192" s="152">
        <v>0</v>
      </c>
      <c r="W192" s="152">
        <f t="shared" si="18"/>
        <v>0</v>
      </c>
      <c r="X192" s="152">
        <v>0</v>
      </c>
      <c r="Y192" s="152">
        <f t="shared" si="19"/>
        <v>0</v>
      </c>
      <c r="Z192" s="152">
        <v>0</v>
      </c>
      <c r="AA192" s="153">
        <f t="shared" si="20"/>
        <v>0</v>
      </c>
      <c r="AR192" s="19" t="s">
        <v>235</v>
      </c>
      <c r="AT192" s="19" t="s">
        <v>207</v>
      </c>
      <c r="AU192" s="19" t="s">
        <v>91</v>
      </c>
      <c r="AY192" s="19" t="s">
        <v>206</v>
      </c>
      <c r="BE192" s="154">
        <f t="shared" si="21"/>
        <v>0</v>
      </c>
      <c r="BF192" s="154">
        <f t="shared" si="22"/>
        <v>0</v>
      </c>
      <c r="BG192" s="154">
        <f t="shared" si="23"/>
        <v>0</v>
      </c>
      <c r="BH192" s="154">
        <f t="shared" si="24"/>
        <v>0</v>
      </c>
      <c r="BI192" s="154">
        <f t="shared" si="25"/>
        <v>0</v>
      </c>
      <c r="BJ192" s="19" t="s">
        <v>87</v>
      </c>
      <c r="BK192" s="155">
        <f t="shared" si="26"/>
        <v>0</v>
      </c>
      <c r="BL192" s="19" t="s">
        <v>235</v>
      </c>
      <c r="BM192" s="19" t="s">
        <v>628</v>
      </c>
    </row>
    <row r="193" spans="2:65" s="1" customFormat="1" ht="51" customHeight="1" x14ac:dyDescent="0.3">
      <c r="B193" s="145"/>
      <c r="C193" s="156" t="s">
        <v>427</v>
      </c>
      <c r="D193" s="156" t="s">
        <v>214</v>
      </c>
      <c r="E193" s="157" t="s">
        <v>2621</v>
      </c>
      <c r="F193" s="236" t="s">
        <v>2622</v>
      </c>
      <c r="G193" s="236"/>
      <c r="H193" s="236"/>
      <c r="I193" s="236"/>
      <c r="J193" s="158" t="s">
        <v>372</v>
      </c>
      <c r="K193" s="159">
        <v>13</v>
      </c>
      <c r="L193" s="237"/>
      <c r="M193" s="237"/>
      <c r="N193" s="238"/>
      <c r="O193" s="235"/>
      <c r="P193" s="235"/>
      <c r="Q193" s="235"/>
      <c r="R193" s="150"/>
      <c r="T193" s="151" t="s">
        <v>5</v>
      </c>
      <c r="U193" s="41" t="s">
        <v>43</v>
      </c>
      <c r="V193" s="152">
        <v>0</v>
      </c>
      <c r="W193" s="152">
        <f t="shared" si="18"/>
        <v>0</v>
      </c>
      <c r="X193" s="152">
        <v>0</v>
      </c>
      <c r="Y193" s="152">
        <f t="shared" si="19"/>
        <v>0</v>
      </c>
      <c r="Z193" s="152">
        <v>0</v>
      </c>
      <c r="AA193" s="153">
        <f t="shared" si="20"/>
        <v>0</v>
      </c>
      <c r="AR193" s="19" t="s">
        <v>262</v>
      </c>
      <c r="AT193" s="19" t="s">
        <v>214</v>
      </c>
      <c r="AU193" s="19" t="s">
        <v>91</v>
      </c>
      <c r="AY193" s="19" t="s">
        <v>206</v>
      </c>
      <c r="BE193" s="154">
        <f t="shared" si="21"/>
        <v>0</v>
      </c>
      <c r="BF193" s="154">
        <f t="shared" si="22"/>
        <v>0</v>
      </c>
      <c r="BG193" s="154">
        <f t="shared" si="23"/>
        <v>0</v>
      </c>
      <c r="BH193" s="154">
        <f t="shared" si="24"/>
        <v>0</v>
      </c>
      <c r="BI193" s="154">
        <f t="shared" si="25"/>
        <v>0</v>
      </c>
      <c r="BJ193" s="19" t="s">
        <v>87</v>
      </c>
      <c r="BK193" s="155">
        <f t="shared" si="26"/>
        <v>0</v>
      </c>
      <c r="BL193" s="19" t="s">
        <v>235</v>
      </c>
      <c r="BM193" s="19" t="s">
        <v>632</v>
      </c>
    </row>
    <row r="194" spans="2:65" s="1" customFormat="1" ht="25.5" customHeight="1" x14ac:dyDescent="0.3">
      <c r="B194" s="145"/>
      <c r="C194" s="146" t="s">
        <v>337</v>
      </c>
      <c r="D194" s="146" t="s">
        <v>207</v>
      </c>
      <c r="E194" s="147" t="s">
        <v>2623</v>
      </c>
      <c r="F194" s="233" t="s">
        <v>2624</v>
      </c>
      <c r="G194" s="233"/>
      <c r="H194" s="233"/>
      <c r="I194" s="233"/>
      <c r="J194" s="148" t="s">
        <v>329</v>
      </c>
      <c r="K194" s="149">
        <v>0.66700000000000004</v>
      </c>
      <c r="L194" s="234"/>
      <c r="M194" s="234"/>
      <c r="N194" s="235"/>
      <c r="O194" s="235"/>
      <c r="P194" s="235"/>
      <c r="Q194" s="235"/>
      <c r="R194" s="150"/>
      <c r="T194" s="151" t="s">
        <v>5</v>
      </c>
      <c r="U194" s="41" t="s">
        <v>43</v>
      </c>
      <c r="V194" s="152">
        <v>0</v>
      </c>
      <c r="W194" s="152">
        <f t="shared" si="18"/>
        <v>0</v>
      </c>
      <c r="X194" s="152">
        <v>0</v>
      </c>
      <c r="Y194" s="152">
        <f t="shared" si="19"/>
        <v>0</v>
      </c>
      <c r="Z194" s="152">
        <v>0</v>
      </c>
      <c r="AA194" s="153">
        <f t="shared" si="20"/>
        <v>0</v>
      </c>
      <c r="AR194" s="19" t="s">
        <v>235</v>
      </c>
      <c r="AT194" s="19" t="s">
        <v>207</v>
      </c>
      <c r="AU194" s="19" t="s">
        <v>91</v>
      </c>
      <c r="AY194" s="19" t="s">
        <v>206</v>
      </c>
      <c r="BE194" s="154">
        <f t="shared" si="21"/>
        <v>0</v>
      </c>
      <c r="BF194" s="154">
        <f t="shared" si="22"/>
        <v>0</v>
      </c>
      <c r="BG194" s="154">
        <f t="shared" si="23"/>
        <v>0</v>
      </c>
      <c r="BH194" s="154">
        <f t="shared" si="24"/>
        <v>0</v>
      </c>
      <c r="BI194" s="154">
        <f t="shared" si="25"/>
        <v>0</v>
      </c>
      <c r="BJ194" s="19" t="s">
        <v>87</v>
      </c>
      <c r="BK194" s="155">
        <f t="shared" si="26"/>
        <v>0</v>
      </c>
      <c r="BL194" s="19" t="s">
        <v>235</v>
      </c>
      <c r="BM194" s="19" t="s">
        <v>635</v>
      </c>
    </row>
    <row r="195" spans="2:65" s="10" customFormat="1" ht="22.35" customHeight="1" x14ac:dyDescent="0.3">
      <c r="B195" s="134"/>
      <c r="C195" s="135"/>
      <c r="D195" s="144" t="s">
        <v>2537</v>
      </c>
      <c r="E195" s="144"/>
      <c r="F195" s="144"/>
      <c r="G195" s="144"/>
      <c r="H195" s="144"/>
      <c r="I195" s="144"/>
      <c r="J195" s="144"/>
      <c r="K195" s="144"/>
      <c r="L195" s="144"/>
      <c r="M195" s="144"/>
      <c r="N195" s="240"/>
      <c r="O195" s="239"/>
      <c r="P195" s="239"/>
      <c r="Q195" s="239"/>
      <c r="R195" s="137"/>
      <c r="T195" s="138"/>
      <c r="U195" s="135"/>
      <c r="V195" s="135"/>
      <c r="W195" s="139">
        <f>SUM(W196:W251)</f>
        <v>0</v>
      </c>
      <c r="X195" s="135"/>
      <c r="Y195" s="139">
        <f>SUM(Y196:Y251)</f>
        <v>0</v>
      </c>
      <c r="Z195" s="135"/>
      <c r="AA195" s="140">
        <f>SUM(AA196:AA251)</f>
        <v>0</v>
      </c>
      <c r="AR195" s="141" t="s">
        <v>87</v>
      </c>
      <c r="AT195" s="142" t="s">
        <v>75</v>
      </c>
      <c r="AU195" s="142" t="s">
        <v>87</v>
      </c>
      <c r="AY195" s="141" t="s">
        <v>206</v>
      </c>
      <c r="BK195" s="143">
        <f>SUM(BK196:BK251)</f>
        <v>0</v>
      </c>
    </row>
    <row r="196" spans="2:65" s="1" customFormat="1" ht="25.5" customHeight="1" x14ac:dyDescent="0.3">
      <c r="B196" s="145"/>
      <c r="C196" s="146" t="s">
        <v>434</v>
      </c>
      <c r="D196" s="146" t="s">
        <v>207</v>
      </c>
      <c r="E196" s="147" t="s">
        <v>2362</v>
      </c>
      <c r="F196" s="233" t="s">
        <v>2625</v>
      </c>
      <c r="G196" s="233"/>
      <c r="H196" s="233"/>
      <c r="I196" s="233"/>
      <c r="J196" s="148" t="s">
        <v>372</v>
      </c>
      <c r="K196" s="149">
        <v>156</v>
      </c>
      <c r="L196" s="234"/>
      <c r="M196" s="234"/>
      <c r="N196" s="235"/>
      <c r="O196" s="235"/>
      <c r="P196" s="235"/>
      <c r="Q196" s="235"/>
      <c r="R196" s="150"/>
      <c r="T196" s="151" t="s">
        <v>5</v>
      </c>
      <c r="U196" s="41" t="s">
        <v>43</v>
      </c>
      <c r="V196" s="152">
        <v>0</v>
      </c>
      <c r="W196" s="152">
        <f t="shared" ref="W196:W227" si="27">V196*K196</f>
        <v>0</v>
      </c>
      <c r="X196" s="152">
        <v>0</v>
      </c>
      <c r="Y196" s="152">
        <f t="shared" ref="Y196:Y227" si="28">X196*K196</f>
        <v>0</v>
      </c>
      <c r="Z196" s="152">
        <v>0</v>
      </c>
      <c r="AA196" s="153">
        <f t="shared" ref="AA196:AA227" si="29">Z196*K196</f>
        <v>0</v>
      </c>
      <c r="AR196" s="19" t="s">
        <v>235</v>
      </c>
      <c r="AT196" s="19" t="s">
        <v>207</v>
      </c>
      <c r="AU196" s="19" t="s">
        <v>91</v>
      </c>
      <c r="AY196" s="19" t="s">
        <v>206</v>
      </c>
      <c r="BE196" s="154">
        <f t="shared" ref="BE196:BE227" si="30">IF(U196="základná",N196,0)</f>
        <v>0</v>
      </c>
      <c r="BF196" s="154">
        <f t="shared" ref="BF196:BF227" si="31">IF(U196="znížená",N196,0)</f>
        <v>0</v>
      </c>
      <c r="BG196" s="154">
        <f t="shared" ref="BG196:BG227" si="32">IF(U196="zákl. prenesená",N196,0)</f>
        <v>0</v>
      </c>
      <c r="BH196" s="154">
        <f t="shared" ref="BH196:BH227" si="33">IF(U196="zníž. prenesená",N196,0)</f>
        <v>0</v>
      </c>
      <c r="BI196" s="154">
        <f t="shared" ref="BI196:BI227" si="34">IF(U196="nulová",N196,0)</f>
        <v>0</v>
      </c>
      <c r="BJ196" s="19" t="s">
        <v>87</v>
      </c>
      <c r="BK196" s="155">
        <f t="shared" ref="BK196:BK227" si="35">ROUND(L196*K196,3)</f>
        <v>0</v>
      </c>
      <c r="BL196" s="19" t="s">
        <v>235</v>
      </c>
      <c r="BM196" s="19" t="s">
        <v>568</v>
      </c>
    </row>
    <row r="197" spans="2:65" s="1" customFormat="1" ht="25.5" customHeight="1" x14ac:dyDescent="0.3">
      <c r="B197" s="145"/>
      <c r="C197" s="146" t="s">
        <v>340</v>
      </c>
      <c r="D197" s="146" t="s">
        <v>207</v>
      </c>
      <c r="E197" s="147" t="s">
        <v>2364</v>
      </c>
      <c r="F197" s="233" t="s">
        <v>2626</v>
      </c>
      <c r="G197" s="233"/>
      <c r="H197" s="233"/>
      <c r="I197" s="233"/>
      <c r="J197" s="148" t="s">
        <v>372</v>
      </c>
      <c r="K197" s="149">
        <v>134</v>
      </c>
      <c r="L197" s="234"/>
      <c r="M197" s="234"/>
      <c r="N197" s="235"/>
      <c r="O197" s="235"/>
      <c r="P197" s="235"/>
      <c r="Q197" s="235"/>
      <c r="R197" s="150"/>
      <c r="T197" s="151" t="s">
        <v>5</v>
      </c>
      <c r="U197" s="41" t="s">
        <v>43</v>
      </c>
      <c r="V197" s="152">
        <v>0</v>
      </c>
      <c r="W197" s="152">
        <f t="shared" si="27"/>
        <v>0</v>
      </c>
      <c r="X197" s="152">
        <v>0</v>
      </c>
      <c r="Y197" s="152">
        <f t="shared" si="28"/>
        <v>0</v>
      </c>
      <c r="Z197" s="152">
        <v>0</v>
      </c>
      <c r="AA197" s="153">
        <f t="shared" si="29"/>
        <v>0</v>
      </c>
      <c r="AR197" s="19" t="s">
        <v>235</v>
      </c>
      <c r="AT197" s="19" t="s">
        <v>207</v>
      </c>
      <c r="AU197" s="19" t="s">
        <v>91</v>
      </c>
      <c r="AY197" s="19" t="s">
        <v>206</v>
      </c>
      <c r="BE197" s="154">
        <f t="shared" si="30"/>
        <v>0</v>
      </c>
      <c r="BF197" s="154">
        <f t="shared" si="31"/>
        <v>0</v>
      </c>
      <c r="BG197" s="154">
        <f t="shared" si="32"/>
        <v>0</v>
      </c>
      <c r="BH197" s="154">
        <f t="shared" si="33"/>
        <v>0</v>
      </c>
      <c r="BI197" s="154">
        <f t="shared" si="34"/>
        <v>0</v>
      </c>
      <c r="BJ197" s="19" t="s">
        <v>87</v>
      </c>
      <c r="BK197" s="155">
        <f t="shared" si="35"/>
        <v>0</v>
      </c>
      <c r="BL197" s="19" t="s">
        <v>235</v>
      </c>
      <c r="BM197" s="19" t="s">
        <v>866</v>
      </c>
    </row>
    <row r="198" spans="2:65" s="1" customFormat="1" ht="25.5" customHeight="1" x14ac:dyDescent="0.3">
      <c r="B198" s="145"/>
      <c r="C198" s="156" t="s">
        <v>441</v>
      </c>
      <c r="D198" s="156" t="s">
        <v>214</v>
      </c>
      <c r="E198" s="157" t="s">
        <v>2627</v>
      </c>
      <c r="F198" s="236" t="s">
        <v>2628</v>
      </c>
      <c r="G198" s="236"/>
      <c r="H198" s="236"/>
      <c r="I198" s="236"/>
      <c r="J198" s="158" t="s">
        <v>372</v>
      </c>
      <c r="K198" s="159">
        <v>110</v>
      </c>
      <c r="L198" s="237"/>
      <c r="M198" s="237"/>
      <c r="N198" s="238"/>
      <c r="O198" s="235"/>
      <c r="P198" s="235"/>
      <c r="Q198" s="235"/>
      <c r="R198" s="150"/>
      <c r="T198" s="151" t="s">
        <v>5</v>
      </c>
      <c r="U198" s="41" t="s">
        <v>43</v>
      </c>
      <c r="V198" s="152">
        <v>0</v>
      </c>
      <c r="W198" s="152">
        <f t="shared" si="27"/>
        <v>0</v>
      </c>
      <c r="X198" s="152">
        <v>0</v>
      </c>
      <c r="Y198" s="152">
        <f t="shared" si="28"/>
        <v>0</v>
      </c>
      <c r="Z198" s="152">
        <v>0</v>
      </c>
      <c r="AA198" s="153">
        <f t="shared" si="29"/>
        <v>0</v>
      </c>
      <c r="AR198" s="19" t="s">
        <v>262</v>
      </c>
      <c r="AT198" s="19" t="s">
        <v>214</v>
      </c>
      <c r="AU198" s="19" t="s">
        <v>91</v>
      </c>
      <c r="AY198" s="19" t="s">
        <v>206</v>
      </c>
      <c r="BE198" s="154">
        <f t="shared" si="30"/>
        <v>0</v>
      </c>
      <c r="BF198" s="154">
        <f t="shared" si="31"/>
        <v>0</v>
      </c>
      <c r="BG198" s="154">
        <f t="shared" si="32"/>
        <v>0</v>
      </c>
      <c r="BH198" s="154">
        <f t="shared" si="33"/>
        <v>0</v>
      </c>
      <c r="BI198" s="154">
        <f t="shared" si="34"/>
        <v>0</v>
      </c>
      <c r="BJ198" s="19" t="s">
        <v>87</v>
      </c>
      <c r="BK198" s="155">
        <f t="shared" si="35"/>
        <v>0</v>
      </c>
      <c r="BL198" s="19" t="s">
        <v>235</v>
      </c>
      <c r="BM198" s="19" t="s">
        <v>575</v>
      </c>
    </row>
    <row r="199" spans="2:65" s="1" customFormat="1" ht="25.5" customHeight="1" x14ac:dyDescent="0.3">
      <c r="B199" s="145"/>
      <c r="C199" s="156" t="s">
        <v>344</v>
      </c>
      <c r="D199" s="156" t="s">
        <v>214</v>
      </c>
      <c r="E199" s="157" t="s">
        <v>2366</v>
      </c>
      <c r="F199" s="236" t="s">
        <v>2367</v>
      </c>
      <c r="G199" s="236"/>
      <c r="H199" s="236"/>
      <c r="I199" s="236"/>
      <c r="J199" s="158" t="s">
        <v>372</v>
      </c>
      <c r="K199" s="159">
        <v>24</v>
      </c>
      <c r="L199" s="237"/>
      <c r="M199" s="237"/>
      <c r="N199" s="238"/>
      <c r="O199" s="235"/>
      <c r="P199" s="235"/>
      <c r="Q199" s="235"/>
      <c r="R199" s="150"/>
      <c r="T199" s="151" t="s">
        <v>5</v>
      </c>
      <c r="U199" s="41" t="s">
        <v>43</v>
      </c>
      <c r="V199" s="152">
        <v>0</v>
      </c>
      <c r="W199" s="152">
        <f t="shared" si="27"/>
        <v>0</v>
      </c>
      <c r="X199" s="152">
        <v>0</v>
      </c>
      <c r="Y199" s="152">
        <f t="shared" si="28"/>
        <v>0</v>
      </c>
      <c r="Z199" s="152">
        <v>0</v>
      </c>
      <c r="AA199" s="153">
        <f t="shared" si="29"/>
        <v>0</v>
      </c>
      <c r="AR199" s="19" t="s">
        <v>262</v>
      </c>
      <c r="AT199" s="19" t="s">
        <v>214</v>
      </c>
      <c r="AU199" s="19" t="s">
        <v>91</v>
      </c>
      <c r="AY199" s="19" t="s">
        <v>206</v>
      </c>
      <c r="BE199" s="154">
        <f t="shared" si="30"/>
        <v>0</v>
      </c>
      <c r="BF199" s="154">
        <f t="shared" si="31"/>
        <v>0</v>
      </c>
      <c r="BG199" s="154">
        <f t="shared" si="32"/>
        <v>0</v>
      </c>
      <c r="BH199" s="154">
        <f t="shared" si="33"/>
        <v>0</v>
      </c>
      <c r="BI199" s="154">
        <f t="shared" si="34"/>
        <v>0</v>
      </c>
      <c r="BJ199" s="19" t="s">
        <v>87</v>
      </c>
      <c r="BK199" s="155">
        <f t="shared" si="35"/>
        <v>0</v>
      </c>
      <c r="BL199" s="19" t="s">
        <v>235</v>
      </c>
      <c r="BM199" s="19" t="s">
        <v>639</v>
      </c>
    </row>
    <row r="200" spans="2:65" s="1" customFormat="1" ht="38.25" customHeight="1" x14ac:dyDescent="0.3">
      <c r="B200" s="145"/>
      <c r="C200" s="156" t="s">
        <v>448</v>
      </c>
      <c r="D200" s="156" t="s">
        <v>214</v>
      </c>
      <c r="E200" s="157" t="s">
        <v>2629</v>
      </c>
      <c r="F200" s="236" t="s">
        <v>2630</v>
      </c>
      <c r="G200" s="236"/>
      <c r="H200" s="236"/>
      <c r="I200" s="236"/>
      <c r="J200" s="158" t="s">
        <v>372</v>
      </c>
      <c r="K200" s="159">
        <v>134</v>
      </c>
      <c r="L200" s="237"/>
      <c r="M200" s="237"/>
      <c r="N200" s="238"/>
      <c r="O200" s="235"/>
      <c r="P200" s="235"/>
      <c r="Q200" s="235"/>
      <c r="R200" s="150"/>
      <c r="T200" s="151" t="s">
        <v>5</v>
      </c>
      <c r="U200" s="41" t="s">
        <v>43</v>
      </c>
      <c r="V200" s="152">
        <v>0</v>
      </c>
      <c r="W200" s="152">
        <f t="shared" si="27"/>
        <v>0</v>
      </c>
      <c r="X200" s="152">
        <v>0</v>
      </c>
      <c r="Y200" s="152">
        <f t="shared" si="28"/>
        <v>0</v>
      </c>
      <c r="Z200" s="152">
        <v>0</v>
      </c>
      <c r="AA200" s="153">
        <f t="shared" si="29"/>
        <v>0</v>
      </c>
      <c r="AR200" s="19" t="s">
        <v>262</v>
      </c>
      <c r="AT200" s="19" t="s">
        <v>214</v>
      </c>
      <c r="AU200" s="19" t="s">
        <v>91</v>
      </c>
      <c r="AY200" s="19" t="s">
        <v>206</v>
      </c>
      <c r="BE200" s="154">
        <f t="shared" si="30"/>
        <v>0</v>
      </c>
      <c r="BF200" s="154">
        <f t="shared" si="31"/>
        <v>0</v>
      </c>
      <c r="BG200" s="154">
        <f t="shared" si="32"/>
        <v>0</v>
      </c>
      <c r="BH200" s="154">
        <f t="shared" si="33"/>
        <v>0</v>
      </c>
      <c r="BI200" s="154">
        <f t="shared" si="34"/>
        <v>0</v>
      </c>
      <c r="BJ200" s="19" t="s">
        <v>87</v>
      </c>
      <c r="BK200" s="155">
        <f t="shared" si="35"/>
        <v>0</v>
      </c>
      <c r="BL200" s="19" t="s">
        <v>235</v>
      </c>
      <c r="BM200" s="19" t="s">
        <v>642</v>
      </c>
    </row>
    <row r="201" spans="2:65" s="1" customFormat="1" ht="25.5" customHeight="1" x14ac:dyDescent="0.3">
      <c r="B201" s="145"/>
      <c r="C201" s="146" t="s">
        <v>347</v>
      </c>
      <c r="D201" s="146" t="s">
        <v>207</v>
      </c>
      <c r="E201" s="147" t="s">
        <v>2382</v>
      </c>
      <c r="F201" s="233" t="s">
        <v>2383</v>
      </c>
      <c r="G201" s="233"/>
      <c r="H201" s="233"/>
      <c r="I201" s="233"/>
      <c r="J201" s="148" t="s">
        <v>372</v>
      </c>
      <c r="K201" s="149">
        <v>156</v>
      </c>
      <c r="L201" s="234"/>
      <c r="M201" s="234"/>
      <c r="N201" s="235"/>
      <c r="O201" s="235"/>
      <c r="P201" s="235"/>
      <c r="Q201" s="235"/>
      <c r="R201" s="150"/>
      <c r="T201" s="151" t="s">
        <v>5</v>
      </c>
      <c r="U201" s="41" t="s">
        <v>43</v>
      </c>
      <c r="V201" s="152">
        <v>0</v>
      </c>
      <c r="W201" s="152">
        <f t="shared" si="27"/>
        <v>0</v>
      </c>
      <c r="X201" s="152">
        <v>0</v>
      </c>
      <c r="Y201" s="152">
        <f t="shared" si="28"/>
        <v>0</v>
      </c>
      <c r="Z201" s="152">
        <v>0</v>
      </c>
      <c r="AA201" s="153">
        <f t="shared" si="29"/>
        <v>0</v>
      </c>
      <c r="AR201" s="19" t="s">
        <v>235</v>
      </c>
      <c r="AT201" s="19" t="s">
        <v>207</v>
      </c>
      <c r="AU201" s="19" t="s">
        <v>91</v>
      </c>
      <c r="AY201" s="19" t="s">
        <v>206</v>
      </c>
      <c r="BE201" s="154">
        <f t="shared" si="30"/>
        <v>0</v>
      </c>
      <c r="BF201" s="154">
        <f t="shared" si="31"/>
        <v>0</v>
      </c>
      <c r="BG201" s="154">
        <f t="shared" si="32"/>
        <v>0</v>
      </c>
      <c r="BH201" s="154">
        <f t="shared" si="33"/>
        <v>0</v>
      </c>
      <c r="BI201" s="154">
        <f t="shared" si="34"/>
        <v>0</v>
      </c>
      <c r="BJ201" s="19" t="s">
        <v>87</v>
      </c>
      <c r="BK201" s="155">
        <f t="shared" si="35"/>
        <v>0</v>
      </c>
      <c r="BL201" s="19" t="s">
        <v>235</v>
      </c>
      <c r="BM201" s="19" t="s">
        <v>646</v>
      </c>
    </row>
    <row r="202" spans="2:65" s="1" customFormat="1" ht="38.25" customHeight="1" x14ac:dyDescent="0.3">
      <c r="B202" s="145"/>
      <c r="C202" s="146" t="s">
        <v>455</v>
      </c>
      <c r="D202" s="146" t="s">
        <v>207</v>
      </c>
      <c r="E202" s="147" t="s">
        <v>2631</v>
      </c>
      <c r="F202" s="233" t="s">
        <v>2385</v>
      </c>
      <c r="G202" s="233"/>
      <c r="H202" s="233"/>
      <c r="I202" s="233"/>
      <c r="J202" s="148" t="s">
        <v>372</v>
      </c>
      <c r="K202" s="149">
        <v>24</v>
      </c>
      <c r="L202" s="234"/>
      <c r="M202" s="234"/>
      <c r="N202" s="235"/>
      <c r="O202" s="235"/>
      <c r="P202" s="235"/>
      <c r="Q202" s="235"/>
      <c r="R202" s="150"/>
      <c r="T202" s="151" t="s">
        <v>5</v>
      </c>
      <c r="U202" s="41" t="s">
        <v>43</v>
      </c>
      <c r="V202" s="152">
        <v>0</v>
      </c>
      <c r="W202" s="152">
        <f t="shared" si="27"/>
        <v>0</v>
      </c>
      <c r="X202" s="152">
        <v>0</v>
      </c>
      <c r="Y202" s="152">
        <f t="shared" si="28"/>
        <v>0</v>
      </c>
      <c r="Z202" s="152">
        <v>0</v>
      </c>
      <c r="AA202" s="153">
        <f t="shared" si="29"/>
        <v>0</v>
      </c>
      <c r="AR202" s="19" t="s">
        <v>235</v>
      </c>
      <c r="AT202" s="19" t="s">
        <v>207</v>
      </c>
      <c r="AU202" s="19" t="s">
        <v>91</v>
      </c>
      <c r="AY202" s="19" t="s">
        <v>206</v>
      </c>
      <c r="BE202" s="154">
        <f t="shared" si="30"/>
        <v>0</v>
      </c>
      <c r="BF202" s="154">
        <f t="shared" si="31"/>
        <v>0</v>
      </c>
      <c r="BG202" s="154">
        <f t="shared" si="32"/>
        <v>0</v>
      </c>
      <c r="BH202" s="154">
        <f t="shared" si="33"/>
        <v>0</v>
      </c>
      <c r="BI202" s="154">
        <f t="shared" si="34"/>
        <v>0</v>
      </c>
      <c r="BJ202" s="19" t="s">
        <v>87</v>
      </c>
      <c r="BK202" s="155">
        <f t="shared" si="35"/>
        <v>0</v>
      </c>
      <c r="BL202" s="19" t="s">
        <v>235</v>
      </c>
      <c r="BM202" s="19" t="s">
        <v>880</v>
      </c>
    </row>
    <row r="203" spans="2:65" s="1" customFormat="1" ht="25.5" customHeight="1" x14ac:dyDescent="0.3">
      <c r="B203" s="145"/>
      <c r="C203" s="156" t="s">
        <v>351</v>
      </c>
      <c r="D203" s="156" t="s">
        <v>214</v>
      </c>
      <c r="E203" s="157" t="s">
        <v>2386</v>
      </c>
      <c r="F203" s="236" t="s">
        <v>2387</v>
      </c>
      <c r="G203" s="236"/>
      <c r="H203" s="236"/>
      <c r="I203" s="236"/>
      <c r="J203" s="158" t="s">
        <v>372</v>
      </c>
      <c r="K203" s="159">
        <v>24</v>
      </c>
      <c r="L203" s="237"/>
      <c r="M203" s="237"/>
      <c r="N203" s="238"/>
      <c r="O203" s="235"/>
      <c r="P203" s="235"/>
      <c r="Q203" s="235"/>
      <c r="R203" s="150"/>
      <c r="T203" s="151" t="s">
        <v>5</v>
      </c>
      <c r="U203" s="41" t="s">
        <v>43</v>
      </c>
      <c r="V203" s="152">
        <v>0</v>
      </c>
      <c r="W203" s="152">
        <f t="shared" si="27"/>
        <v>0</v>
      </c>
      <c r="X203" s="152">
        <v>0</v>
      </c>
      <c r="Y203" s="152">
        <f t="shared" si="28"/>
        <v>0</v>
      </c>
      <c r="Z203" s="152">
        <v>0</v>
      </c>
      <c r="AA203" s="153">
        <f t="shared" si="29"/>
        <v>0</v>
      </c>
      <c r="AR203" s="19" t="s">
        <v>262</v>
      </c>
      <c r="AT203" s="19" t="s">
        <v>214</v>
      </c>
      <c r="AU203" s="19" t="s">
        <v>91</v>
      </c>
      <c r="AY203" s="19" t="s">
        <v>206</v>
      </c>
      <c r="BE203" s="154">
        <f t="shared" si="30"/>
        <v>0</v>
      </c>
      <c r="BF203" s="154">
        <f t="shared" si="31"/>
        <v>0</v>
      </c>
      <c r="BG203" s="154">
        <f t="shared" si="32"/>
        <v>0</v>
      </c>
      <c r="BH203" s="154">
        <f t="shared" si="33"/>
        <v>0</v>
      </c>
      <c r="BI203" s="154">
        <f t="shared" si="34"/>
        <v>0</v>
      </c>
      <c r="BJ203" s="19" t="s">
        <v>87</v>
      </c>
      <c r="BK203" s="155">
        <f t="shared" si="35"/>
        <v>0</v>
      </c>
      <c r="BL203" s="19" t="s">
        <v>235</v>
      </c>
      <c r="BM203" s="19" t="s">
        <v>883</v>
      </c>
    </row>
    <row r="204" spans="2:65" s="1" customFormat="1" ht="38.25" customHeight="1" x14ac:dyDescent="0.3">
      <c r="B204" s="145"/>
      <c r="C204" s="146" t="s">
        <v>629</v>
      </c>
      <c r="D204" s="146" t="s">
        <v>207</v>
      </c>
      <c r="E204" s="147" t="s">
        <v>2632</v>
      </c>
      <c r="F204" s="233" t="s">
        <v>2633</v>
      </c>
      <c r="G204" s="233"/>
      <c r="H204" s="233"/>
      <c r="I204" s="233"/>
      <c r="J204" s="148" t="s">
        <v>372</v>
      </c>
      <c r="K204" s="149">
        <v>110</v>
      </c>
      <c r="L204" s="234"/>
      <c r="M204" s="234"/>
      <c r="N204" s="235"/>
      <c r="O204" s="235"/>
      <c r="P204" s="235"/>
      <c r="Q204" s="235"/>
      <c r="R204" s="150"/>
      <c r="T204" s="151" t="s">
        <v>5</v>
      </c>
      <c r="U204" s="41" t="s">
        <v>43</v>
      </c>
      <c r="V204" s="152">
        <v>0</v>
      </c>
      <c r="W204" s="152">
        <f t="shared" si="27"/>
        <v>0</v>
      </c>
      <c r="X204" s="152">
        <v>0</v>
      </c>
      <c r="Y204" s="152">
        <f t="shared" si="28"/>
        <v>0</v>
      </c>
      <c r="Z204" s="152">
        <v>0</v>
      </c>
      <c r="AA204" s="153">
        <f t="shared" si="29"/>
        <v>0</v>
      </c>
      <c r="AR204" s="19" t="s">
        <v>235</v>
      </c>
      <c r="AT204" s="19" t="s">
        <v>207</v>
      </c>
      <c r="AU204" s="19" t="s">
        <v>91</v>
      </c>
      <c r="AY204" s="19" t="s">
        <v>206</v>
      </c>
      <c r="BE204" s="154">
        <f t="shared" si="30"/>
        <v>0</v>
      </c>
      <c r="BF204" s="154">
        <f t="shared" si="31"/>
        <v>0</v>
      </c>
      <c r="BG204" s="154">
        <f t="shared" si="32"/>
        <v>0</v>
      </c>
      <c r="BH204" s="154">
        <f t="shared" si="33"/>
        <v>0</v>
      </c>
      <c r="BI204" s="154">
        <f t="shared" si="34"/>
        <v>0</v>
      </c>
      <c r="BJ204" s="19" t="s">
        <v>87</v>
      </c>
      <c r="BK204" s="155">
        <f t="shared" si="35"/>
        <v>0</v>
      </c>
      <c r="BL204" s="19" t="s">
        <v>235</v>
      </c>
      <c r="BM204" s="19" t="s">
        <v>887</v>
      </c>
    </row>
    <row r="205" spans="2:65" s="1" customFormat="1" ht="38.25" customHeight="1" x14ac:dyDescent="0.3">
      <c r="B205" s="145"/>
      <c r="C205" s="156" t="s">
        <v>354</v>
      </c>
      <c r="D205" s="156" t="s">
        <v>214</v>
      </c>
      <c r="E205" s="157" t="s">
        <v>2634</v>
      </c>
      <c r="F205" s="236" t="s">
        <v>2635</v>
      </c>
      <c r="G205" s="236"/>
      <c r="H205" s="236"/>
      <c r="I205" s="236"/>
      <c r="J205" s="158" t="s">
        <v>372</v>
      </c>
      <c r="K205" s="159">
        <v>110</v>
      </c>
      <c r="L205" s="237"/>
      <c r="M205" s="237"/>
      <c r="N205" s="238"/>
      <c r="O205" s="235"/>
      <c r="P205" s="235"/>
      <c r="Q205" s="235"/>
      <c r="R205" s="150"/>
      <c r="T205" s="151" t="s">
        <v>5</v>
      </c>
      <c r="U205" s="41" t="s">
        <v>43</v>
      </c>
      <c r="V205" s="152">
        <v>0</v>
      </c>
      <c r="W205" s="152">
        <f t="shared" si="27"/>
        <v>0</v>
      </c>
      <c r="X205" s="152">
        <v>0</v>
      </c>
      <c r="Y205" s="152">
        <f t="shared" si="28"/>
        <v>0</v>
      </c>
      <c r="Z205" s="152">
        <v>0</v>
      </c>
      <c r="AA205" s="153">
        <f t="shared" si="29"/>
        <v>0</v>
      </c>
      <c r="AR205" s="19" t="s">
        <v>262</v>
      </c>
      <c r="AT205" s="19" t="s">
        <v>214</v>
      </c>
      <c r="AU205" s="19" t="s">
        <v>91</v>
      </c>
      <c r="AY205" s="19" t="s">
        <v>206</v>
      </c>
      <c r="BE205" s="154">
        <f t="shared" si="30"/>
        <v>0</v>
      </c>
      <c r="BF205" s="154">
        <f t="shared" si="31"/>
        <v>0</v>
      </c>
      <c r="BG205" s="154">
        <f t="shared" si="32"/>
        <v>0</v>
      </c>
      <c r="BH205" s="154">
        <f t="shared" si="33"/>
        <v>0</v>
      </c>
      <c r="BI205" s="154">
        <f t="shared" si="34"/>
        <v>0</v>
      </c>
      <c r="BJ205" s="19" t="s">
        <v>87</v>
      </c>
      <c r="BK205" s="155">
        <f t="shared" si="35"/>
        <v>0</v>
      </c>
      <c r="BL205" s="19" t="s">
        <v>235</v>
      </c>
      <c r="BM205" s="19" t="s">
        <v>890</v>
      </c>
    </row>
    <row r="206" spans="2:65" s="1" customFormat="1" ht="25.5" customHeight="1" x14ac:dyDescent="0.3">
      <c r="B206" s="145"/>
      <c r="C206" s="146" t="s">
        <v>636</v>
      </c>
      <c r="D206" s="146" t="s">
        <v>207</v>
      </c>
      <c r="E206" s="147" t="s">
        <v>2636</v>
      </c>
      <c r="F206" s="233" t="s">
        <v>2637</v>
      </c>
      <c r="G206" s="233"/>
      <c r="H206" s="233"/>
      <c r="I206" s="233"/>
      <c r="J206" s="148" t="s">
        <v>372</v>
      </c>
      <c r="K206" s="149">
        <v>176</v>
      </c>
      <c r="L206" s="234"/>
      <c r="M206" s="234"/>
      <c r="N206" s="235"/>
      <c r="O206" s="235"/>
      <c r="P206" s="235"/>
      <c r="Q206" s="235"/>
      <c r="R206" s="150"/>
      <c r="T206" s="151" t="s">
        <v>5</v>
      </c>
      <c r="U206" s="41" t="s">
        <v>43</v>
      </c>
      <c r="V206" s="152">
        <v>0</v>
      </c>
      <c r="W206" s="152">
        <f t="shared" si="27"/>
        <v>0</v>
      </c>
      <c r="X206" s="152">
        <v>0</v>
      </c>
      <c r="Y206" s="152">
        <f t="shared" si="28"/>
        <v>0</v>
      </c>
      <c r="Z206" s="152">
        <v>0</v>
      </c>
      <c r="AA206" s="153">
        <f t="shared" si="29"/>
        <v>0</v>
      </c>
      <c r="AR206" s="19" t="s">
        <v>235</v>
      </c>
      <c r="AT206" s="19" t="s">
        <v>207</v>
      </c>
      <c r="AU206" s="19" t="s">
        <v>91</v>
      </c>
      <c r="AY206" s="19" t="s">
        <v>206</v>
      </c>
      <c r="BE206" s="154">
        <f t="shared" si="30"/>
        <v>0</v>
      </c>
      <c r="BF206" s="154">
        <f t="shared" si="31"/>
        <v>0</v>
      </c>
      <c r="BG206" s="154">
        <f t="shared" si="32"/>
        <v>0</v>
      </c>
      <c r="BH206" s="154">
        <f t="shared" si="33"/>
        <v>0</v>
      </c>
      <c r="BI206" s="154">
        <f t="shared" si="34"/>
        <v>0</v>
      </c>
      <c r="BJ206" s="19" t="s">
        <v>87</v>
      </c>
      <c r="BK206" s="155">
        <f t="shared" si="35"/>
        <v>0</v>
      </c>
      <c r="BL206" s="19" t="s">
        <v>235</v>
      </c>
      <c r="BM206" s="19" t="s">
        <v>894</v>
      </c>
    </row>
    <row r="207" spans="2:65" s="1" customFormat="1" ht="25.5" customHeight="1" x14ac:dyDescent="0.3">
      <c r="B207" s="145"/>
      <c r="C207" s="146" t="s">
        <v>358</v>
      </c>
      <c r="D207" s="146" t="s">
        <v>207</v>
      </c>
      <c r="E207" s="147" t="s">
        <v>2368</v>
      </c>
      <c r="F207" s="233" t="s">
        <v>2369</v>
      </c>
      <c r="G207" s="233"/>
      <c r="H207" s="233"/>
      <c r="I207" s="233"/>
      <c r="J207" s="148" t="s">
        <v>372</v>
      </c>
      <c r="K207" s="149">
        <v>157</v>
      </c>
      <c r="L207" s="234"/>
      <c r="M207" s="234"/>
      <c r="N207" s="235"/>
      <c r="O207" s="235"/>
      <c r="P207" s="235"/>
      <c r="Q207" s="235"/>
      <c r="R207" s="150"/>
      <c r="T207" s="151" t="s">
        <v>5</v>
      </c>
      <c r="U207" s="41" t="s">
        <v>43</v>
      </c>
      <c r="V207" s="152">
        <v>0</v>
      </c>
      <c r="W207" s="152">
        <f t="shared" si="27"/>
        <v>0</v>
      </c>
      <c r="X207" s="152">
        <v>0</v>
      </c>
      <c r="Y207" s="152">
        <f t="shared" si="28"/>
        <v>0</v>
      </c>
      <c r="Z207" s="152">
        <v>0</v>
      </c>
      <c r="AA207" s="153">
        <f t="shared" si="29"/>
        <v>0</v>
      </c>
      <c r="AR207" s="19" t="s">
        <v>235</v>
      </c>
      <c r="AT207" s="19" t="s">
        <v>207</v>
      </c>
      <c r="AU207" s="19" t="s">
        <v>91</v>
      </c>
      <c r="AY207" s="19" t="s">
        <v>206</v>
      </c>
      <c r="BE207" s="154">
        <f t="shared" si="30"/>
        <v>0</v>
      </c>
      <c r="BF207" s="154">
        <f t="shared" si="31"/>
        <v>0</v>
      </c>
      <c r="BG207" s="154">
        <f t="shared" si="32"/>
        <v>0</v>
      </c>
      <c r="BH207" s="154">
        <f t="shared" si="33"/>
        <v>0</v>
      </c>
      <c r="BI207" s="154">
        <f t="shared" si="34"/>
        <v>0</v>
      </c>
      <c r="BJ207" s="19" t="s">
        <v>87</v>
      </c>
      <c r="BK207" s="155">
        <f t="shared" si="35"/>
        <v>0</v>
      </c>
      <c r="BL207" s="19" t="s">
        <v>235</v>
      </c>
      <c r="BM207" s="19" t="s">
        <v>897</v>
      </c>
    </row>
    <row r="208" spans="2:65" s="1" customFormat="1" ht="16.5" customHeight="1" x14ac:dyDescent="0.3">
      <c r="B208" s="145"/>
      <c r="C208" s="156" t="s">
        <v>643</v>
      </c>
      <c r="D208" s="156" t="s">
        <v>214</v>
      </c>
      <c r="E208" s="157" t="s">
        <v>2638</v>
      </c>
      <c r="F208" s="236" t="s">
        <v>2371</v>
      </c>
      <c r="G208" s="236"/>
      <c r="H208" s="236"/>
      <c r="I208" s="236"/>
      <c r="J208" s="158" t="s">
        <v>372</v>
      </c>
      <c r="K208" s="159">
        <v>157</v>
      </c>
      <c r="L208" s="237"/>
      <c r="M208" s="237"/>
      <c r="N208" s="238"/>
      <c r="O208" s="235"/>
      <c r="P208" s="235"/>
      <c r="Q208" s="235"/>
      <c r="R208" s="150"/>
      <c r="T208" s="151" t="s">
        <v>5</v>
      </c>
      <c r="U208" s="41" t="s">
        <v>43</v>
      </c>
      <c r="V208" s="152">
        <v>0</v>
      </c>
      <c r="W208" s="152">
        <f t="shared" si="27"/>
        <v>0</v>
      </c>
      <c r="X208" s="152">
        <v>0</v>
      </c>
      <c r="Y208" s="152">
        <f t="shared" si="28"/>
        <v>0</v>
      </c>
      <c r="Z208" s="152">
        <v>0</v>
      </c>
      <c r="AA208" s="153">
        <f t="shared" si="29"/>
        <v>0</v>
      </c>
      <c r="AR208" s="19" t="s">
        <v>262</v>
      </c>
      <c r="AT208" s="19" t="s">
        <v>214</v>
      </c>
      <c r="AU208" s="19" t="s">
        <v>91</v>
      </c>
      <c r="AY208" s="19" t="s">
        <v>206</v>
      </c>
      <c r="BE208" s="154">
        <f t="shared" si="30"/>
        <v>0</v>
      </c>
      <c r="BF208" s="154">
        <f t="shared" si="31"/>
        <v>0</v>
      </c>
      <c r="BG208" s="154">
        <f t="shared" si="32"/>
        <v>0</v>
      </c>
      <c r="BH208" s="154">
        <f t="shared" si="33"/>
        <v>0</v>
      </c>
      <c r="BI208" s="154">
        <f t="shared" si="34"/>
        <v>0</v>
      </c>
      <c r="BJ208" s="19" t="s">
        <v>87</v>
      </c>
      <c r="BK208" s="155">
        <f t="shared" si="35"/>
        <v>0</v>
      </c>
      <c r="BL208" s="19" t="s">
        <v>235</v>
      </c>
      <c r="BM208" s="19" t="s">
        <v>901</v>
      </c>
    </row>
    <row r="209" spans="2:65" s="1" customFormat="1" ht="38.25" customHeight="1" x14ac:dyDescent="0.3">
      <c r="B209" s="145"/>
      <c r="C209" s="146" t="s">
        <v>545</v>
      </c>
      <c r="D209" s="146" t="s">
        <v>207</v>
      </c>
      <c r="E209" s="147" t="s">
        <v>2372</v>
      </c>
      <c r="F209" s="233" t="s">
        <v>2373</v>
      </c>
      <c r="G209" s="233"/>
      <c r="H209" s="233"/>
      <c r="I209" s="233"/>
      <c r="J209" s="148" t="s">
        <v>372</v>
      </c>
      <c r="K209" s="149">
        <v>38</v>
      </c>
      <c r="L209" s="234"/>
      <c r="M209" s="234"/>
      <c r="N209" s="235"/>
      <c r="O209" s="235"/>
      <c r="P209" s="235"/>
      <c r="Q209" s="235"/>
      <c r="R209" s="150"/>
      <c r="T209" s="151" t="s">
        <v>5</v>
      </c>
      <c r="U209" s="41" t="s">
        <v>43</v>
      </c>
      <c r="V209" s="152">
        <v>0</v>
      </c>
      <c r="W209" s="152">
        <f t="shared" si="27"/>
        <v>0</v>
      </c>
      <c r="X209" s="152">
        <v>0</v>
      </c>
      <c r="Y209" s="152">
        <f t="shared" si="28"/>
        <v>0</v>
      </c>
      <c r="Z209" s="152">
        <v>0</v>
      </c>
      <c r="AA209" s="153">
        <f t="shared" si="29"/>
        <v>0</v>
      </c>
      <c r="AR209" s="19" t="s">
        <v>235</v>
      </c>
      <c r="AT209" s="19" t="s">
        <v>207</v>
      </c>
      <c r="AU209" s="19" t="s">
        <v>91</v>
      </c>
      <c r="AY209" s="19" t="s">
        <v>206</v>
      </c>
      <c r="BE209" s="154">
        <f t="shared" si="30"/>
        <v>0</v>
      </c>
      <c r="BF209" s="154">
        <f t="shared" si="31"/>
        <v>0</v>
      </c>
      <c r="BG209" s="154">
        <f t="shared" si="32"/>
        <v>0</v>
      </c>
      <c r="BH209" s="154">
        <f t="shared" si="33"/>
        <v>0</v>
      </c>
      <c r="BI209" s="154">
        <f t="shared" si="34"/>
        <v>0</v>
      </c>
      <c r="BJ209" s="19" t="s">
        <v>87</v>
      </c>
      <c r="BK209" s="155">
        <f t="shared" si="35"/>
        <v>0</v>
      </c>
      <c r="BL209" s="19" t="s">
        <v>235</v>
      </c>
      <c r="BM209" s="19" t="s">
        <v>904</v>
      </c>
    </row>
    <row r="210" spans="2:65" s="1" customFormat="1" ht="25.5" customHeight="1" x14ac:dyDescent="0.3">
      <c r="B210" s="145"/>
      <c r="C210" s="146" t="s">
        <v>867</v>
      </c>
      <c r="D210" s="146" t="s">
        <v>207</v>
      </c>
      <c r="E210" s="147" t="s">
        <v>2639</v>
      </c>
      <c r="F210" s="233" t="s">
        <v>2640</v>
      </c>
      <c r="G210" s="233"/>
      <c r="H210" s="233"/>
      <c r="I210" s="233"/>
      <c r="J210" s="148" t="s">
        <v>372</v>
      </c>
      <c r="K210" s="149">
        <v>40</v>
      </c>
      <c r="L210" s="234"/>
      <c r="M210" s="234"/>
      <c r="N210" s="235"/>
      <c r="O210" s="235"/>
      <c r="P210" s="235"/>
      <c r="Q210" s="235"/>
      <c r="R210" s="150"/>
      <c r="T210" s="151" t="s">
        <v>5</v>
      </c>
      <c r="U210" s="41" t="s">
        <v>43</v>
      </c>
      <c r="V210" s="152">
        <v>0</v>
      </c>
      <c r="W210" s="152">
        <f t="shared" si="27"/>
        <v>0</v>
      </c>
      <c r="X210" s="152">
        <v>0</v>
      </c>
      <c r="Y210" s="152">
        <f t="shared" si="28"/>
        <v>0</v>
      </c>
      <c r="Z210" s="152">
        <v>0</v>
      </c>
      <c r="AA210" s="153">
        <f t="shared" si="29"/>
        <v>0</v>
      </c>
      <c r="AR210" s="19" t="s">
        <v>235</v>
      </c>
      <c r="AT210" s="19" t="s">
        <v>207</v>
      </c>
      <c r="AU210" s="19" t="s">
        <v>91</v>
      </c>
      <c r="AY210" s="19" t="s">
        <v>206</v>
      </c>
      <c r="BE210" s="154">
        <f t="shared" si="30"/>
        <v>0</v>
      </c>
      <c r="BF210" s="154">
        <f t="shared" si="31"/>
        <v>0</v>
      </c>
      <c r="BG210" s="154">
        <f t="shared" si="32"/>
        <v>0</v>
      </c>
      <c r="BH210" s="154">
        <f t="shared" si="33"/>
        <v>0</v>
      </c>
      <c r="BI210" s="154">
        <f t="shared" si="34"/>
        <v>0</v>
      </c>
      <c r="BJ210" s="19" t="s">
        <v>87</v>
      </c>
      <c r="BK210" s="155">
        <f t="shared" si="35"/>
        <v>0</v>
      </c>
      <c r="BL210" s="19" t="s">
        <v>235</v>
      </c>
      <c r="BM210" s="19" t="s">
        <v>908</v>
      </c>
    </row>
    <row r="211" spans="2:65" s="1" customFormat="1" ht="38.25" customHeight="1" x14ac:dyDescent="0.3">
      <c r="B211" s="145"/>
      <c r="C211" s="156" t="s">
        <v>548</v>
      </c>
      <c r="D211" s="156" t="s">
        <v>214</v>
      </c>
      <c r="E211" s="157" t="s">
        <v>2376</v>
      </c>
      <c r="F211" s="236" t="s">
        <v>2377</v>
      </c>
      <c r="G211" s="236"/>
      <c r="H211" s="236"/>
      <c r="I211" s="236"/>
      <c r="J211" s="158" t="s">
        <v>372</v>
      </c>
      <c r="K211" s="159">
        <v>40</v>
      </c>
      <c r="L211" s="237"/>
      <c r="M211" s="237"/>
      <c r="N211" s="238"/>
      <c r="O211" s="235"/>
      <c r="P211" s="235"/>
      <c r="Q211" s="235"/>
      <c r="R211" s="150"/>
      <c r="T211" s="151" t="s">
        <v>5</v>
      </c>
      <c r="U211" s="41" t="s">
        <v>43</v>
      </c>
      <c r="V211" s="152">
        <v>0</v>
      </c>
      <c r="W211" s="152">
        <f t="shared" si="27"/>
        <v>0</v>
      </c>
      <c r="X211" s="152">
        <v>0</v>
      </c>
      <c r="Y211" s="152">
        <f t="shared" si="28"/>
        <v>0</v>
      </c>
      <c r="Z211" s="152">
        <v>0</v>
      </c>
      <c r="AA211" s="153">
        <f t="shared" si="29"/>
        <v>0</v>
      </c>
      <c r="AR211" s="19" t="s">
        <v>262</v>
      </c>
      <c r="AT211" s="19" t="s">
        <v>214</v>
      </c>
      <c r="AU211" s="19" t="s">
        <v>91</v>
      </c>
      <c r="AY211" s="19" t="s">
        <v>206</v>
      </c>
      <c r="BE211" s="154">
        <f t="shared" si="30"/>
        <v>0</v>
      </c>
      <c r="BF211" s="154">
        <f t="shared" si="31"/>
        <v>0</v>
      </c>
      <c r="BG211" s="154">
        <f t="shared" si="32"/>
        <v>0</v>
      </c>
      <c r="BH211" s="154">
        <f t="shared" si="33"/>
        <v>0</v>
      </c>
      <c r="BI211" s="154">
        <f t="shared" si="34"/>
        <v>0</v>
      </c>
      <c r="BJ211" s="19" t="s">
        <v>87</v>
      </c>
      <c r="BK211" s="155">
        <f t="shared" si="35"/>
        <v>0</v>
      </c>
      <c r="BL211" s="19" t="s">
        <v>235</v>
      </c>
      <c r="BM211" s="19" t="s">
        <v>911</v>
      </c>
    </row>
    <row r="212" spans="2:65" s="1" customFormat="1" ht="25.5" customHeight="1" x14ac:dyDescent="0.3">
      <c r="B212" s="145"/>
      <c r="C212" s="146" t="s">
        <v>872</v>
      </c>
      <c r="D212" s="146" t="s">
        <v>207</v>
      </c>
      <c r="E212" s="147" t="s">
        <v>2641</v>
      </c>
      <c r="F212" s="233" t="s">
        <v>2642</v>
      </c>
      <c r="G212" s="233"/>
      <c r="H212" s="233"/>
      <c r="I212" s="233"/>
      <c r="J212" s="148" t="s">
        <v>372</v>
      </c>
      <c r="K212" s="149">
        <v>38</v>
      </c>
      <c r="L212" s="234"/>
      <c r="M212" s="234"/>
      <c r="N212" s="235"/>
      <c r="O212" s="235"/>
      <c r="P212" s="235"/>
      <c r="Q212" s="235"/>
      <c r="R212" s="150"/>
      <c r="T212" s="151" t="s">
        <v>5</v>
      </c>
      <c r="U212" s="41" t="s">
        <v>43</v>
      </c>
      <c r="V212" s="152">
        <v>0</v>
      </c>
      <c r="W212" s="152">
        <f t="shared" si="27"/>
        <v>0</v>
      </c>
      <c r="X212" s="152">
        <v>0</v>
      </c>
      <c r="Y212" s="152">
        <f t="shared" si="28"/>
        <v>0</v>
      </c>
      <c r="Z212" s="152">
        <v>0</v>
      </c>
      <c r="AA212" s="153">
        <f t="shared" si="29"/>
        <v>0</v>
      </c>
      <c r="AR212" s="19" t="s">
        <v>235</v>
      </c>
      <c r="AT212" s="19" t="s">
        <v>207</v>
      </c>
      <c r="AU212" s="19" t="s">
        <v>91</v>
      </c>
      <c r="AY212" s="19" t="s">
        <v>206</v>
      </c>
      <c r="BE212" s="154">
        <f t="shared" si="30"/>
        <v>0</v>
      </c>
      <c r="BF212" s="154">
        <f t="shared" si="31"/>
        <v>0</v>
      </c>
      <c r="BG212" s="154">
        <f t="shared" si="32"/>
        <v>0</v>
      </c>
      <c r="BH212" s="154">
        <f t="shared" si="33"/>
        <v>0</v>
      </c>
      <c r="BI212" s="154">
        <f t="shared" si="34"/>
        <v>0</v>
      </c>
      <c r="BJ212" s="19" t="s">
        <v>87</v>
      </c>
      <c r="BK212" s="155">
        <f t="shared" si="35"/>
        <v>0</v>
      </c>
      <c r="BL212" s="19" t="s">
        <v>235</v>
      </c>
      <c r="BM212" s="19" t="s">
        <v>915</v>
      </c>
    </row>
    <row r="213" spans="2:65" s="1" customFormat="1" ht="25.5" customHeight="1" x14ac:dyDescent="0.3">
      <c r="B213" s="145"/>
      <c r="C213" s="146" t="s">
        <v>373</v>
      </c>
      <c r="D213" s="146" t="s">
        <v>207</v>
      </c>
      <c r="E213" s="147" t="s">
        <v>2378</v>
      </c>
      <c r="F213" s="233" t="s">
        <v>2379</v>
      </c>
      <c r="G213" s="233"/>
      <c r="H213" s="233"/>
      <c r="I213" s="233"/>
      <c r="J213" s="148" t="s">
        <v>372</v>
      </c>
      <c r="K213" s="149">
        <v>40</v>
      </c>
      <c r="L213" s="234"/>
      <c r="M213" s="234"/>
      <c r="N213" s="235"/>
      <c r="O213" s="235"/>
      <c r="P213" s="235"/>
      <c r="Q213" s="235"/>
      <c r="R213" s="150"/>
      <c r="T213" s="151" t="s">
        <v>5</v>
      </c>
      <c r="U213" s="41" t="s">
        <v>43</v>
      </c>
      <c r="V213" s="152">
        <v>0</v>
      </c>
      <c r="W213" s="152">
        <f t="shared" si="27"/>
        <v>0</v>
      </c>
      <c r="X213" s="152">
        <v>0</v>
      </c>
      <c r="Y213" s="152">
        <f t="shared" si="28"/>
        <v>0</v>
      </c>
      <c r="Z213" s="152">
        <v>0</v>
      </c>
      <c r="AA213" s="153">
        <f t="shared" si="29"/>
        <v>0</v>
      </c>
      <c r="AR213" s="19" t="s">
        <v>235</v>
      </c>
      <c r="AT213" s="19" t="s">
        <v>207</v>
      </c>
      <c r="AU213" s="19" t="s">
        <v>91</v>
      </c>
      <c r="AY213" s="19" t="s">
        <v>206</v>
      </c>
      <c r="BE213" s="154">
        <f t="shared" si="30"/>
        <v>0</v>
      </c>
      <c r="BF213" s="154">
        <f t="shared" si="31"/>
        <v>0</v>
      </c>
      <c r="BG213" s="154">
        <f t="shared" si="32"/>
        <v>0</v>
      </c>
      <c r="BH213" s="154">
        <f t="shared" si="33"/>
        <v>0</v>
      </c>
      <c r="BI213" s="154">
        <f t="shared" si="34"/>
        <v>0</v>
      </c>
      <c r="BJ213" s="19" t="s">
        <v>87</v>
      </c>
      <c r="BK213" s="155">
        <f t="shared" si="35"/>
        <v>0</v>
      </c>
      <c r="BL213" s="19" t="s">
        <v>235</v>
      </c>
      <c r="BM213" s="19" t="s">
        <v>916</v>
      </c>
    </row>
    <row r="214" spans="2:65" s="1" customFormat="1" ht="25.5" customHeight="1" x14ac:dyDescent="0.3">
      <c r="B214" s="145"/>
      <c r="C214" s="156" t="s">
        <v>877</v>
      </c>
      <c r="D214" s="156" t="s">
        <v>214</v>
      </c>
      <c r="E214" s="157" t="s">
        <v>2643</v>
      </c>
      <c r="F214" s="236" t="s">
        <v>2381</v>
      </c>
      <c r="G214" s="236"/>
      <c r="H214" s="236"/>
      <c r="I214" s="236"/>
      <c r="J214" s="158" t="s">
        <v>372</v>
      </c>
      <c r="K214" s="159">
        <v>40</v>
      </c>
      <c r="L214" s="237"/>
      <c r="M214" s="237"/>
      <c r="N214" s="238"/>
      <c r="O214" s="235"/>
      <c r="P214" s="235"/>
      <c r="Q214" s="235"/>
      <c r="R214" s="150"/>
      <c r="T214" s="151" t="s">
        <v>5</v>
      </c>
      <c r="U214" s="41" t="s">
        <v>43</v>
      </c>
      <c r="V214" s="152">
        <v>0</v>
      </c>
      <c r="W214" s="152">
        <f t="shared" si="27"/>
        <v>0</v>
      </c>
      <c r="X214" s="152">
        <v>0</v>
      </c>
      <c r="Y214" s="152">
        <f t="shared" si="28"/>
        <v>0</v>
      </c>
      <c r="Z214" s="152">
        <v>0</v>
      </c>
      <c r="AA214" s="153">
        <f t="shared" si="29"/>
        <v>0</v>
      </c>
      <c r="AR214" s="19" t="s">
        <v>262</v>
      </c>
      <c r="AT214" s="19" t="s">
        <v>214</v>
      </c>
      <c r="AU214" s="19" t="s">
        <v>91</v>
      </c>
      <c r="AY214" s="19" t="s">
        <v>206</v>
      </c>
      <c r="BE214" s="154">
        <f t="shared" si="30"/>
        <v>0</v>
      </c>
      <c r="BF214" s="154">
        <f t="shared" si="31"/>
        <v>0</v>
      </c>
      <c r="BG214" s="154">
        <f t="shared" si="32"/>
        <v>0</v>
      </c>
      <c r="BH214" s="154">
        <f t="shared" si="33"/>
        <v>0</v>
      </c>
      <c r="BI214" s="154">
        <f t="shared" si="34"/>
        <v>0</v>
      </c>
      <c r="BJ214" s="19" t="s">
        <v>87</v>
      </c>
      <c r="BK214" s="155">
        <f t="shared" si="35"/>
        <v>0</v>
      </c>
      <c r="BL214" s="19" t="s">
        <v>235</v>
      </c>
      <c r="BM214" s="19" t="s">
        <v>918</v>
      </c>
    </row>
    <row r="215" spans="2:65" s="1" customFormat="1" ht="16.5" customHeight="1" x14ac:dyDescent="0.3">
      <c r="B215" s="145"/>
      <c r="C215" s="146" t="s">
        <v>553</v>
      </c>
      <c r="D215" s="146" t="s">
        <v>207</v>
      </c>
      <c r="E215" s="147" t="s">
        <v>2644</v>
      </c>
      <c r="F215" s="233" t="s">
        <v>2645</v>
      </c>
      <c r="G215" s="233"/>
      <c r="H215" s="233"/>
      <c r="I215" s="233"/>
      <c r="J215" s="148" t="s">
        <v>372</v>
      </c>
      <c r="K215" s="149">
        <v>9</v>
      </c>
      <c r="L215" s="234"/>
      <c r="M215" s="234"/>
      <c r="N215" s="235"/>
      <c r="O215" s="235"/>
      <c r="P215" s="235"/>
      <c r="Q215" s="235"/>
      <c r="R215" s="150"/>
      <c r="T215" s="151" t="s">
        <v>5</v>
      </c>
      <c r="U215" s="41" t="s">
        <v>43</v>
      </c>
      <c r="V215" s="152">
        <v>0</v>
      </c>
      <c r="W215" s="152">
        <f t="shared" si="27"/>
        <v>0</v>
      </c>
      <c r="X215" s="152">
        <v>0</v>
      </c>
      <c r="Y215" s="152">
        <f t="shared" si="28"/>
        <v>0</v>
      </c>
      <c r="Z215" s="152">
        <v>0</v>
      </c>
      <c r="AA215" s="153">
        <f t="shared" si="29"/>
        <v>0</v>
      </c>
      <c r="AR215" s="19" t="s">
        <v>235</v>
      </c>
      <c r="AT215" s="19" t="s">
        <v>207</v>
      </c>
      <c r="AU215" s="19" t="s">
        <v>91</v>
      </c>
      <c r="AY215" s="19" t="s">
        <v>206</v>
      </c>
      <c r="BE215" s="154">
        <f t="shared" si="30"/>
        <v>0</v>
      </c>
      <c r="BF215" s="154">
        <f t="shared" si="31"/>
        <v>0</v>
      </c>
      <c r="BG215" s="154">
        <f t="shared" si="32"/>
        <v>0</v>
      </c>
      <c r="BH215" s="154">
        <f t="shared" si="33"/>
        <v>0</v>
      </c>
      <c r="BI215" s="154">
        <f t="shared" si="34"/>
        <v>0</v>
      </c>
      <c r="BJ215" s="19" t="s">
        <v>87</v>
      </c>
      <c r="BK215" s="155">
        <f t="shared" si="35"/>
        <v>0</v>
      </c>
      <c r="BL215" s="19" t="s">
        <v>235</v>
      </c>
      <c r="BM215" s="19" t="s">
        <v>921</v>
      </c>
    </row>
    <row r="216" spans="2:65" s="1" customFormat="1" ht="25.5" customHeight="1" x14ac:dyDescent="0.3">
      <c r="B216" s="145"/>
      <c r="C216" s="146" t="s">
        <v>884</v>
      </c>
      <c r="D216" s="146" t="s">
        <v>207</v>
      </c>
      <c r="E216" s="147" t="s">
        <v>2646</v>
      </c>
      <c r="F216" s="233" t="s">
        <v>2647</v>
      </c>
      <c r="G216" s="233"/>
      <c r="H216" s="233"/>
      <c r="I216" s="233"/>
      <c r="J216" s="148" t="s">
        <v>372</v>
      </c>
      <c r="K216" s="149">
        <v>9</v>
      </c>
      <c r="L216" s="234"/>
      <c r="M216" s="234"/>
      <c r="N216" s="235"/>
      <c r="O216" s="235"/>
      <c r="P216" s="235"/>
      <c r="Q216" s="235"/>
      <c r="R216" s="150"/>
      <c r="T216" s="151" t="s">
        <v>5</v>
      </c>
      <c r="U216" s="41" t="s">
        <v>43</v>
      </c>
      <c r="V216" s="152">
        <v>0</v>
      </c>
      <c r="W216" s="152">
        <f t="shared" si="27"/>
        <v>0</v>
      </c>
      <c r="X216" s="152">
        <v>0</v>
      </c>
      <c r="Y216" s="152">
        <f t="shared" si="28"/>
        <v>0</v>
      </c>
      <c r="Z216" s="152">
        <v>0</v>
      </c>
      <c r="AA216" s="153">
        <f t="shared" si="29"/>
        <v>0</v>
      </c>
      <c r="AR216" s="19" t="s">
        <v>235</v>
      </c>
      <c r="AT216" s="19" t="s">
        <v>207</v>
      </c>
      <c r="AU216" s="19" t="s">
        <v>91</v>
      </c>
      <c r="AY216" s="19" t="s">
        <v>206</v>
      </c>
      <c r="BE216" s="154">
        <f t="shared" si="30"/>
        <v>0</v>
      </c>
      <c r="BF216" s="154">
        <f t="shared" si="31"/>
        <v>0</v>
      </c>
      <c r="BG216" s="154">
        <f t="shared" si="32"/>
        <v>0</v>
      </c>
      <c r="BH216" s="154">
        <f t="shared" si="33"/>
        <v>0</v>
      </c>
      <c r="BI216" s="154">
        <f t="shared" si="34"/>
        <v>0</v>
      </c>
      <c r="BJ216" s="19" t="s">
        <v>87</v>
      </c>
      <c r="BK216" s="155">
        <f t="shared" si="35"/>
        <v>0</v>
      </c>
      <c r="BL216" s="19" t="s">
        <v>235</v>
      </c>
      <c r="BM216" s="19" t="s">
        <v>925</v>
      </c>
    </row>
    <row r="217" spans="2:65" s="1" customFormat="1" ht="25.5" customHeight="1" x14ac:dyDescent="0.3">
      <c r="B217" s="145"/>
      <c r="C217" s="156" t="s">
        <v>556</v>
      </c>
      <c r="D217" s="156" t="s">
        <v>214</v>
      </c>
      <c r="E217" s="157" t="s">
        <v>2648</v>
      </c>
      <c r="F217" s="236" t="s">
        <v>2649</v>
      </c>
      <c r="G217" s="236"/>
      <c r="H217" s="236"/>
      <c r="I217" s="236"/>
      <c r="J217" s="158" t="s">
        <v>372</v>
      </c>
      <c r="K217" s="159">
        <v>9</v>
      </c>
      <c r="L217" s="237"/>
      <c r="M217" s="237"/>
      <c r="N217" s="238"/>
      <c r="O217" s="235"/>
      <c r="P217" s="235"/>
      <c r="Q217" s="235"/>
      <c r="R217" s="150"/>
      <c r="T217" s="151" t="s">
        <v>5</v>
      </c>
      <c r="U217" s="41" t="s">
        <v>43</v>
      </c>
      <c r="V217" s="152">
        <v>0</v>
      </c>
      <c r="W217" s="152">
        <f t="shared" si="27"/>
        <v>0</v>
      </c>
      <c r="X217" s="152">
        <v>0</v>
      </c>
      <c r="Y217" s="152">
        <f t="shared" si="28"/>
        <v>0</v>
      </c>
      <c r="Z217" s="152">
        <v>0</v>
      </c>
      <c r="AA217" s="153">
        <f t="shared" si="29"/>
        <v>0</v>
      </c>
      <c r="AR217" s="19" t="s">
        <v>262</v>
      </c>
      <c r="AT217" s="19" t="s">
        <v>214</v>
      </c>
      <c r="AU217" s="19" t="s">
        <v>91</v>
      </c>
      <c r="AY217" s="19" t="s">
        <v>206</v>
      </c>
      <c r="BE217" s="154">
        <f t="shared" si="30"/>
        <v>0</v>
      </c>
      <c r="BF217" s="154">
        <f t="shared" si="31"/>
        <v>0</v>
      </c>
      <c r="BG217" s="154">
        <f t="shared" si="32"/>
        <v>0</v>
      </c>
      <c r="BH217" s="154">
        <f t="shared" si="33"/>
        <v>0</v>
      </c>
      <c r="BI217" s="154">
        <f t="shared" si="34"/>
        <v>0</v>
      </c>
      <c r="BJ217" s="19" t="s">
        <v>87</v>
      </c>
      <c r="BK217" s="155">
        <f t="shared" si="35"/>
        <v>0</v>
      </c>
      <c r="BL217" s="19" t="s">
        <v>235</v>
      </c>
      <c r="BM217" s="19" t="s">
        <v>928</v>
      </c>
    </row>
    <row r="218" spans="2:65" s="1" customFormat="1" ht="25.5" customHeight="1" x14ac:dyDescent="0.3">
      <c r="B218" s="145"/>
      <c r="C218" s="146" t="s">
        <v>891</v>
      </c>
      <c r="D218" s="146" t="s">
        <v>207</v>
      </c>
      <c r="E218" s="147" t="s">
        <v>2650</v>
      </c>
      <c r="F218" s="233" t="s">
        <v>2651</v>
      </c>
      <c r="G218" s="233"/>
      <c r="H218" s="233"/>
      <c r="I218" s="233"/>
      <c r="J218" s="148" t="s">
        <v>372</v>
      </c>
      <c r="K218" s="149">
        <v>9</v>
      </c>
      <c r="L218" s="234"/>
      <c r="M218" s="234"/>
      <c r="N218" s="235"/>
      <c r="O218" s="235"/>
      <c r="P218" s="235"/>
      <c r="Q218" s="235"/>
      <c r="R218" s="150"/>
      <c r="T218" s="151" t="s">
        <v>5</v>
      </c>
      <c r="U218" s="41" t="s">
        <v>43</v>
      </c>
      <c r="V218" s="152">
        <v>0</v>
      </c>
      <c r="W218" s="152">
        <f t="shared" si="27"/>
        <v>0</v>
      </c>
      <c r="X218" s="152">
        <v>0</v>
      </c>
      <c r="Y218" s="152">
        <f t="shared" si="28"/>
        <v>0</v>
      </c>
      <c r="Z218" s="152">
        <v>0</v>
      </c>
      <c r="AA218" s="153">
        <f t="shared" si="29"/>
        <v>0</v>
      </c>
      <c r="AR218" s="19" t="s">
        <v>235</v>
      </c>
      <c r="AT218" s="19" t="s">
        <v>207</v>
      </c>
      <c r="AU218" s="19" t="s">
        <v>91</v>
      </c>
      <c r="AY218" s="19" t="s">
        <v>206</v>
      </c>
      <c r="BE218" s="154">
        <f t="shared" si="30"/>
        <v>0</v>
      </c>
      <c r="BF218" s="154">
        <f t="shared" si="31"/>
        <v>0</v>
      </c>
      <c r="BG218" s="154">
        <f t="shared" si="32"/>
        <v>0</v>
      </c>
      <c r="BH218" s="154">
        <f t="shared" si="33"/>
        <v>0</v>
      </c>
      <c r="BI218" s="154">
        <f t="shared" si="34"/>
        <v>0</v>
      </c>
      <c r="BJ218" s="19" t="s">
        <v>87</v>
      </c>
      <c r="BK218" s="155">
        <f t="shared" si="35"/>
        <v>0</v>
      </c>
      <c r="BL218" s="19" t="s">
        <v>235</v>
      </c>
      <c r="BM218" s="19" t="s">
        <v>932</v>
      </c>
    </row>
    <row r="219" spans="2:65" s="1" customFormat="1" ht="16.5" customHeight="1" x14ac:dyDescent="0.3">
      <c r="B219" s="145"/>
      <c r="C219" s="146" t="s">
        <v>387</v>
      </c>
      <c r="D219" s="146" t="s">
        <v>207</v>
      </c>
      <c r="E219" s="147" t="s">
        <v>2652</v>
      </c>
      <c r="F219" s="233" t="s">
        <v>2653</v>
      </c>
      <c r="G219" s="233"/>
      <c r="H219" s="233"/>
      <c r="I219" s="233"/>
      <c r="J219" s="148" t="s">
        <v>372</v>
      </c>
      <c r="K219" s="149">
        <v>9</v>
      </c>
      <c r="L219" s="234"/>
      <c r="M219" s="234"/>
      <c r="N219" s="235"/>
      <c r="O219" s="235"/>
      <c r="P219" s="235"/>
      <c r="Q219" s="235"/>
      <c r="R219" s="150"/>
      <c r="T219" s="151" t="s">
        <v>5</v>
      </c>
      <c r="U219" s="41" t="s">
        <v>43</v>
      </c>
      <c r="V219" s="152">
        <v>0</v>
      </c>
      <c r="W219" s="152">
        <f t="shared" si="27"/>
        <v>0</v>
      </c>
      <c r="X219" s="152">
        <v>0</v>
      </c>
      <c r="Y219" s="152">
        <f t="shared" si="28"/>
        <v>0</v>
      </c>
      <c r="Z219" s="152">
        <v>0</v>
      </c>
      <c r="AA219" s="153">
        <f t="shared" si="29"/>
        <v>0</v>
      </c>
      <c r="AR219" s="19" t="s">
        <v>235</v>
      </c>
      <c r="AT219" s="19" t="s">
        <v>207</v>
      </c>
      <c r="AU219" s="19" t="s">
        <v>91</v>
      </c>
      <c r="AY219" s="19" t="s">
        <v>206</v>
      </c>
      <c r="BE219" s="154">
        <f t="shared" si="30"/>
        <v>0</v>
      </c>
      <c r="BF219" s="154">
        <f t="shared" si="31"/>
        <v>0</v>
      </c>
      <c r="BG219" s="154">
        <f t="shared" si="32"/>
        <v>0</v>
      </c>
      <c r="BH219" s="154">
        <f t="shared" si="33"/>
        <v>0</v>
      </c>
      <c r="BI219" s="154">
        <f t="shared" si="34"/>
        <v>0</v>
      </c>
      <c r="BJ219" s="19" t="s">
        <v>87</v>
      </c>
      <c r="BK219" s="155">
        <f t="shared" si="35"/>
        <v>0</v>
      </c>
      <c r="BL219" s="19" t="s">
        <v>235</v>
      </c>
      <c r="BM219" s="19" t="s">
        <v>935</v>
      </c>
    </row>
    <row r="220" spans="2:65" s="1" customFormat="1" ht="38.25" customHeight="1" x14ac:dyDescent="0.3">
      <c r="B220" s="145"/>
      <c r="C220" s="156" t="s">
        <v>898</v>
      </c>
      <c r="D220" s="156" t="s">
        <v>214</v>
      </c>
      <c r="E220" s="157" t="s">
        <v>2654</v>
      </c>
      <c r="F220" s="236" t="s">
        <v>2655</v>
      </c>
      <c r="G220" s="236"/>
      <c r="H220" s="236"/>
      <c r="I220" s="236"/>
      <c r="J220" s="158" t="s">
        <v>372</v>
      </c>
      <c r="K220" s="159">
        <v>9</v>
      </c>
      <c r="L220" s="237"/>
      <c r="M220" s="237"/>
      <c r="N220" s="238"/>
      <c r="O220" s="235"/>
      <c r="P220" s="235"/>
      <c r="Q220" s="235"/>
      <c r="R220" s="150"/>
      <c r="T220" s="151" t="s">
        <v>5</v>
      </c>
      <c r="U220" s="41" t="s">
        <v>43</v>
      </c>
      <c r="V220" s="152">
        <v>0</v>
      </c>
      <c r="W220" s="152">
        <f t="shared" si="27"/>
        <v>0</v>
      </c>
      <c r="X220" s="152">
        <v>0</v>
      </c>
      <c r="Y220" s="152">
        <f t="shared" si="28"/>
        <v>0</v>
      </c>
      <c r="Z220" s="152">
        <v>0</v>
      </c>
      <c r="AA220" s="153">
        <f t="shared" si="29"/>
        <v>0</v>
      </c>
      <c r="AR220" s="19" t="s">
        <v>262</v>
      </c>
      <c r="AT220" s="19" t="s">
        <v>214</v>
      </c>
      <c r="AU220" s="19" t="s">
        <v>91</v>
      </c>
      <c r="AY220" s="19" t="s">
        <v>206</v>
      </c>
      <c r="BE220" s="154">
        <f t="shared" si="30"/>
        <v>0</v>
      </c>
      <c r="BF220" s="154">
        <f t="shared" si="31"/>
        <v>0</v>
      </c>
      <c r="BG220" s="154">
        <f t="shared" si="32"/>
        <v>0</v>
      </c>
      <c r="BH220" s="154">
        <f t="shared" si="33"/>
        <v>0</v>
      </c>
      <c r="BI220" s="154">
        <f t="shared" si="34"/>
        <v>0</v>
      </c>
      <c r="BJ220" s="19" t="s">
        <v>87</v>
      </c>
      <c r="BK220" s="155">
        <f t="shared" si="35"/>
        <v>0</v>
      </c>
      <c r="BL220" s="19" t="s">
        <v>235</v>
      </c>
      <c r="BM220" s="19" t="s">
        <v>940</v>
      </c>
    </row>
    <row r="221" spans="2:65" s="1" customFormat="1" ht="25.5" customHeight="1" x14ac:dyDescent="0.3">
      <c r="B221" s="145"/>
      <c r="C221" s="146" t="s">
        <v>390</v>
      </c>
      <c r="D221" s="146" t="s">
        <v>207</v>
      </c>
      <c r="E221" s="147" t="s">
        <v>2656</v>
      </c>
      <c r="F221" s="233" t="s">
        <v>2657</v>
      </c>
      <c r="G221" s="233"/>
      <c r="H221" s="233"/>
      <c r="I221" s="233"/>
      <c r="J221" s="148" t="s">
        <v>372</v>
      </c>
      <c r="K221" s="149">
        <v>9</v>
      </c>
      <c r="L221" s="234"/>
      <c r="M221" s="234"/>
      <c r="N221" s="235"/>
      <c r="O221" s="235"/>
      <c r="P221" s="235"/>
      <c r="Q221" s="235"/>
      <c r="R221" s="150"/>
      <c r="T221" s="151" t="s">
        <v>5</v>
      </c>
      <c r="U221" s="41" t="s">
        <v>43</v>
      </c>
      <c r="V221" s="152">
        <v>0</v>
      </c>
      <c r="W221" s="152">
        <f t="shared" si="27"/>
        <v>0</v>
      </c>
      <c r="X221" s="152">
        <v>0</v>
      </c>
      <c r="Y221" s="152">
        <f t="shared" si="28"/>
        <v>0</v>
      </c>
      <c r="Z221" s="152">
        <v>0</v>
      </c>
      <c r="AA221" s="153">
        <f t="shared" si="29"/>
        <v>0</v>
      </c>
      <c r="AR221" s="19" t="s">
        <v>235</v>
      </c>
      <c r="AT221" s="19" t="s">
        <v>207</v>
      </c>
      <c r="AU221" s="19" t="s">
        <v>91</v>
      </c>
      <c r="AY221" s="19" t="s">
        <v>206</v>
      </c>
      <c r="BE221" s="154">
        <f t="shared" si="30"/>
        <v>0</v>
      </c>
      <c r="BF221" s="154">
        <f t="shared" si="31"/>
        <v>0</v>
      </c>
      <c r="BG221" s="154">
        <f t="shared" si="32"/>
        <v>0</v>
      </c>
      <c r="BH221" s="154">
        <f t="shared" si="33"/>
        <v>0</v>
      </c>
      <c r="BI221" s="154">
        <f t="shared" si="34"/>
        <v>0</v>
      </c>
      <c r="BJ221" s="19" t="s">
        <v>87</v>
      </c>
      <c r="BK221" s="155">
        <f t="shared" si="35"/>
        <v>0</v>
      </c>
      <c r="BL221" s="19" t="s">
        <v>235</v>
      </c>
      <c r="BM221" s="19" t="s">
        <v>943</v>
      </c>
    </row>
    <row r="222" spans="2:65" s="1" customFormat="1" ht="25.5" customHeight="1" x14ac:dyDescent="0.3">
      <c r="B222" s="145"/>
      <c r="C222" s="156" t="s">
        <v>905</v>
      </c>
      <c r="D222" s="156" t="s">
        <v>214</v>
      </c>
      <c r="E222" s="157" t="s">
        <v>2658</v>
      </c>
      <c r="F222" s="236" t="s">
        <v>2659</v>
      </c>
      <c r="G222" s="236"/>
      <c r="H222" s="236"/>
      <c r="I222" s="236"/>
      <c r="J222" s="158" t="s">
        <v>372</v>
      </c>
      <c r="K222" s="159">
        <v>9</v>
      </c>
      <c r="L222" s="237"/>
      <c r="M222" s="237"/>
      <c r="N222" s="238"/>
      <c r="O222" s="235"/>
      <c r="P222" s="235"/>
      <c r="Q222" s="235"/>
      <c r="R222" s="150"/>
      <c r="T222" s="151" t="s">
        <v>5</v>
      </c>
      <c r="U222" s="41" t="s">
        <v>43</v>
      </c>
      <c r="V222" s="152">
        <v>0</v>
      </c>
      <c r="W222" s="152">
        <f t="shared" si="27"/>
        <v>0</v>
      </c>
      <c r="X222" s="152">
        <v>0</v>
      </c>
      <c r="Y222" s="152">
        <f t="shared" si="28"/>
        <v>0</v>
      </c>
      <c r="Z222" s="152">
        <v>0</v>
      </c>
      <c r="AA222" s="153">
        <f t="shared" si="29"/>
        <v>0</v>
      </c>
      <c r="AR222" s="19" t="s">
        <v>262</v>
      </c>
      <c r="AT222" s="19" t="s">
        <v>214</v>
      </c>
      <c r="AU222" s="19" t="s">
        <v>91</v>
      </c>
      <c r="AY222" s="19" t="s">
        <v>206</v>
      </c>
      <c r="BE222" s="154">
        <f t="shared" si="30"/>
        <v>0</v>
      </c>
      <c r="BF222" s="154">
        <f t="shared" si="31"/>
        <v>0</v>
      </c>
      <c r="BG222" s="154">
        <f t="shared" si="32"/>
        <v>0</v>
      </c>
      <c r="BH222" s="154">
        <f t="shared" si="33"/>
        <v>0</v>
      </c>
      <c r="BI222" s="154">
        <f t="shared" si="34"/>
        <v>0</v>
      </c>
      <c r="BJ222" s="19" t="s">
        <v>87</v>
      </c>
      <c r="BK222" s="155">
        <f t="shared" si="35"/>
        <v>0</v>
      </c>
      <c r="BL222" s="19" t="s">
        <v>235</v>
      </c>
      <c r="BM222" s="19" t="s">
        <v>947</v>
      </c>
    </row>
    <row r="223" spans="2:65" s="1" customFormat="1" ht="38.25" customHeight="1" x14ac:dyDescent="0.3">
      <c r="B223" s="145"/>
      <c r="C223" s="146" t="s">
        <v>559</v>
      </c>
      <c r="D223" s="146" t="s">
        <v>207</v>
      </c>
      <c r="E223" s="147" t="s">
        <v>2660</v>
      </c>
      <c r="F223" s="233" t="s">
        <v>2661</v>
      </c>
      <c r="G223" s="233"/>
      <c r="H223" s="233"/>
      <c r="I223" s="233"/>
      <c r="J223" s="148" t="s">
        <v>372</v>
      </c>
      <c r="K223" s="149">
        <v>9</v>
      </c>
      <c r="L223" s="234"/>
      <c r="M223" s="234"/>
      <c r="N223" s="235"/>
      <c r="O223" s="235"/>
      <c r="P223" s="235"/>
      <c r="Q223" s="235"/>
      <c r="R223" s="150"/>
      <c r="T223" s="151" t="s">
        <v>5</v>
      </c>
      <c r="U223" s="41" t="s">
        <v>43</v>
      </c>
      <c r="V223" s="152">
        <v>0</v>
      </c>
      <c r="W223" s="152">
        <f t="shared" si="27"/>
        <v>0</v>
      </c>
      <c r="X223" s="152">
        <v>0</v>
      </c>
      <c r="Y223" s="152">
        <f t="shared" si="28"/>
        <v>0</v>
      </c>
      <c r="Z223" s="152">
        <v>0</v>
      </c>
      <c r="AA223" s="153">
        <f t="shared" si="29"/>
        <v>0</v>
      </c>
      <c r="AR223" s="19" t="s">
        <v>235</v>
      </c>
      <c r="AT223" s="19" t="s">
        <v>207</v>
      </c>
      <c r="AU223" s="19" t="s">
        <v>91</v>
      </c>
      <c r="AY223" s="19" t="s">
        <v>206</v>
      </c>
      <c r="BE223" s="154">
        <f t="shared" si="30"/>
        <v>0</v>
      </c>
      <c r="BF223" s="154">
        <f t="shared" si="31"/>
        <v>0</v>
      </c>
      <c r="BG223" s="154">
        <f t="shared" si="32"/>
        <v>0</v>
      </c>
      <c r="BH223" s="154">
        <f t="shared" si="33"/>
        <v>0</v>
      </c>
      <c r="BI223" s="154">
        <f t="shared" si="34"/>
        <v>0</v>
      </c>
      <c r="BJ223" s="19" t="s">
        <v>87</v>
      </c>
      <c r="BK223" s="155">
        <f t="shared" si="35"/>
        <v>0</v>
      </c>
      <c r="BL223" s="19" t="s">
        <v>235</v>
      </c>
      <c r="BM223" s="19" t="s">
        <v>951</v>
      </c>
    </row>
    <row r="224" spans="2:65" s="1" customFormat="1" ht="25.5" customHeight="1" x14ac:dyDescent="0.3">
      <c r="B224" s="145"/>
      <c r="C224" s="146" t="s">
        <v>912</v>
      </c>
      <c r="D224" s="146" t="s">
        <v>207</v>
      </c>
      <c r="E224" s="147" t="s">
        <v>2662</v>
      </c>
      <c r="F224" s="233" t="s">
        <v>2663</v>
      </c>
      <c r="G224" s="233"/>
      <c r="H224" s="233"/>
      <c r="I224" s="233"/>
      <c r="J224" s="148" t="s">
        <v>372</v>
      </c>
      <c r="K224" s="149">
        <v>10</v>
      </c>
      <c r="L224" s="234"/>
      <c r="M224" s="234"/>
      <c r="N224" s="235"/>
      <c r="O224" s="235"/>
      <c r="P224" s="235"/>
      <c r="Q224" s="235"/>
      <c r="R224" s="150"/>
      <c r="T224" s="151" t="s">
        <v>5</v>
      </c>
      <c r="U224" s="41" t="s">
        <v>43</v>
      </c>
      <c r="V224" s="152">
        <v>0</v>
      </c>
      <c r="W224" s="152">
        <f t="shared" si="27"/>
        <v>0</v>
      </c>
      <c r="X224" s="152">
        <v>0</v>
      </c>
      <c r="Y224" s="152">
        <f t="shared" si="28"/>
        <v>0</v>
      </c>
      <c r="Z224" s="152">
        <v>0</v>
      </c>
      <c r="AA224" s="153">
        <f t="shared" si="29"/>
        <v>0</v>
      </c>
      <c r="AR224" s="19" t="s">
        <v>235</v>
      </c>
      <c r="AT224" s="19" t="s">
        <v>207</v>
      </c>
      <c r="AU224" s="19" t="s">
        <v>91</v>
      </c>
      <c r="AY224" s="19" t="s">
        <v>206</v>
      </c>
      <c r="BE224" s="154">
        <f t="shared" si="30"/>
        <v>0</v>
      </c>
      <c r="BF224" s="154">
        <f t="shared" si="31"/>
        <v>0</v>
      </c>
      <c r="BG224" s="154">
        <f t="shared" si="32"/>
        <v>0</v>
      </c>
      <c r="BH224" s="154">
        <f t="shared" si="33"/>
        <v>0</v>
      </c>
      <c r="BI224" s="154">
        <f t="shared" si="34"/>
        <v>0</v>
      </c>
      <c r="BJ224" s="19" t="s">
        <v>87</v>
      </c>
      <c r="BK224" s="155">
        <f t="shared" si="35"/>
        <v>0</v>
      </c>
      <c r="BL224" s="19" t="s">
        <v>235</v>
      </c>
      <c r="BM224" s="19" t="s">
        <v>955</v>
      </c>
    </row>
    <row r="225" spans="2:65" s="1" customFormat="1" ht="25.5" customHeight="1" x14ac:dyDescent="0.3">
      <c r="B225" s="145"/>
      <c r="C225" s="156" t="s">
        <v>560</v>
      </c>
      <c r="D225" s="156" t="s">
        <v>214</v>
      </c>
      <c r="E225" s="157" t="s">
        <v>2664</v>
      </c>
      <c r="F225" s="236" t="s">
        <v>2665</v>
      </c>
      <c r="G225" s="236"/>
      <c r="H225" s="236"/>
      <c r="I225" s="236"/>
      <c r="J225" s="158" t="s">
        <v>372</v>
      </c>
      <c r="K225" s="159">
        <v>10</v>
      </c>
      <c r="L225" s="237"/>
      <c r="M225" s="237"/>
      <c r="N225" s="238"/>
      <c r="O225" s="235"/>
      <c r="P225" s="235"/>
      <c r="Q225" s="235"/>
      <c r="R225" s="150"/>
      <c r="T225" s="151" t="s">
        <v>5</v>
      </c>
      <c r="U225" s="41" t="s">
        <v>43</v>
      </c>
      <c r="V225" s="152">
        <v>0</v>
      </c>
      <c r="W225" s="152">
        <f t="shared" si="27"/>
        <v>0</v>
      </c>
      <c r="X225" s="152">
        <v>0</v>
      </c>
      <c r="Y225" s="152">
        <f t="shared" si="28"/>
        <v>0</v>
      </c>
      <c r="Z225" s="152">
        <v>0</v>
      </c>
      <c r="AA225" s="153">
        <f t="shared" si="29"/>
        <v>0</v>
      </c>
      <c r="AR225" s="19" t="s">
        <v>262</v>
      </c>
      <c r="AT225" s="19" t="s">
        <v>214</v>
      </c>
      <c r="AU225" s="19" t="s">
        <v>91</v>
      </c>
      <c r="AY225" s="19" t="s">
        <v>206</v>
      </c>
      <c r="BE225" s="154">
        <f t="shared" si="30"/>
        <v>0</v>
      </c>
      <c r="BF225" s="154">
        <f t="shared" si="31"/>
        <v>0</v>
      </c>
      <c r="BG225" s="154">
        <f t="shared" si="32"/>
        <v>0</v>
      </c>
      <c r="BH225" s="154">
        <f t="shared" si="33"/>
        <v>0</v>
      </c>
      <c r="BI225" s="154">
        <f t="shared" si="34"/>
        <v>0</v>
      </c>
      <c r="BJ225" s="19" t="s">
        <v>87</v>
      </c>
      <c r="BK225" s="155">
        <f t="shared" si="35"/>
        <v>0</v>
      </c>
      <c r="BL225" s="19" t="s">
        <v>235</v>
      </c>
      <c r="BM225" s="19" t="s">
        <v>958</v>
      </c>
    </row>
    <row r="226" spans="2:65" s="1" customFormat="1" ht="38.25" customHeight="1" x14ac:dyDescent="0.3">
      <c r="B226" s="145"/>
      <c r="C226" s="146" t="s">
        <v>917</v>
      </c>
      <c r="D226" s="146" t="s">
        <v>207</v>
      </c>
      <c r="E226" s="147" t="s">
        <v>2666</v>
      </c>
      <c r="F226" s="233" t="s">
        <v>2667</v>
      </c>
      <c r="G226" s="233"/>
      <c r="H226" s="233"/>
      <c r="I226" s="233"/>
      <c r="J226" s="148" t="s">
        <v>372</v>
      </c>
      <c r="K226" s="149">
        <v>1</v>
      </c>
      <c r="L226" s="234"/>
      <c r="M226" s="234"/>
      <c r="N226" s="235"/>
      <c r="O226" s="235"/>
      <c r="P226" s="235"/>
      <c r="Q226" s="235"/>
      <c r="R226" s="150"/>
      <c r="T226" s="151" t="s">
        <v>5</v>
      </c>
      <c r="U226" s="41" t="s">
        <v>43</v>
      </c>
      <c r="V226" s="152">
        <v>0</v>
      </c>
      <c r="W226" s="152">
        <f t="shared" si="27"/>
        <v>0</v>
      </c>
      <c r="X226" s="152">
        <v>0</v>
      </c>
      <c r="Y226" s="152">
        <f t="shared" si="28"/>
        <v>0</v>
      </c>
      <c r="Z226" s="152">
        <v>0</v>
      </c>
      <c r="AA226" s="153">
        <f t="shared" si="29"/>
        <v>0</v>
      </c>
      <c r="AR226" s="19" t="s">
        <v>235</v>
      </c>
      <c r="AT226" s="19" t="s">
        <v>207</v>
      </c>
      <c r="AU226" s="19" t="s">
        <v>91</v>
      </c>
      <c r="AY226" s="19" t="s">
        <v>206</v>
      </c>
      <c r="BE226" s="154">
        <f t="shared" si="30"/>
        <v>0</v>
      </c>
      <c r="BF226" s="154">
        <f t="shared" si="31"/>
        <v>0</v>
      </c>
      <c r="BG226" s="154">
        <f t="shared" si="32"/>
        <v>0</v>
      </c>
      <c r="BH226" s="154">
        <f t="shared" si="33"/>
        <v>0</v>
      </c>
      <c r="BI226" s="154">
        <f t="shared" si="34"/>
        <v>0</v>
      </c>
      <c r="BJ226" s="19" t="s">
        <v>87</v>
      </c>
      <c r="BK226" s="155">
        <f t="shared" si="35"/>
        <v>0</v>
      </c>
      <c r="BL226" s="19" t="s">
        <v>235</v>
      </c>
      <c r="BM226" s="19" t="s">
        <v>962</v>
      </c>
    </row>
    <row r="227" spans="2:65" s="1" customFormat="1" ht="16.5" customHeight="1" x14ac:dyDescent="0.3">
      <c r="B227" s="145"/>
      <c r="C227" s="146" t="s">
        <v>412</v>
      </c>
      <c r="D227" s="146" t="s">
        <v>207</v>
      </c>
      <c r="E227" s="147" t="s">
        <v>2668</v>
      </c>
      <c r="F227" s="233" t="s">
        <v>2669</v>
      </c>
      <c r="G227" s="233"/>
      <c r="H227" s="233"/>
      <c r="I227" s="233"/>
      <c r="J227" s="148" t="s">
        <v>372</v>
      </c>
      <c r="K227" s="149">
        <v>4</v>
      </c>
      <c r="L227" s="234"/>
      <c r="M227" s="234"/>
      <c r="N227" s="235"/>
      <c r="O227" s="235"/>
      <c r="P227" s="235"/>
      <c r="Q227" s="235"/>
      <c r="R227" s="150"/>
      <c r="T227" s="151" t="s">
        <v>5</v>
      </c>
      <c r="U227" s="41" t="s">
        <v>43</v>
      </c>
      <c r="V227" s="152">
        <v>0</v>
      </c>
      <c r="W227" s="152">
        <f t="shared" si="27"/>
        <v>0</v>
      </c>
      <c r="X227" s="152">
        <v>0</v>
      </c>
      <c r="Y227" s="152">
        <f t="shared" si="28"/>
        <v>0</v>
      </c>
      <c r="Z227" s="152">
        <v>0</v>
      </c>
      <c r="AA227" s="153">
        <f t="shared" si="29"/>
        <v>0</v>
      </c>
      <c r="AR227" s="19" t="s">
        <v>235</v>
      </c>
      <c r="AT227" s="19" t="s">
        <v>207</v>
      </c>
      <c r="AU227" s="19" t="s">
        <v>91</v>
      </c>
      <c r="AY227" s="19" t="s">
        <v>206</v>
      </c>
      <c r="BE227" s="154">
        <f t="shared" si="30"/>
        <v>0</v>
      </c>
      <c r="BF227" s="154">
        <f t="shared" si="31"/>
        <v>0</v>
      </c>
      <c r="BG227" s="154">
        <f t="shared" si="32"/>
        <v>0</v>
      </c>
      <c r="BH227" s="154">
        <f t="shared" si="33"/>
        <v>0</v>
      </c>
      <c r="BI227" s="154">
        <f t="shared" si="34"/>
        <v>0</v>
      </c>
      <c r="BJ227" s="19" t="s">
        <v>87</v>
      </c>
      <c r="BK227" s="155">
        <f t="shared" si="35"/>
        <v>0</v>
      </c>
      <c r="BL227" s="19" t="s">
        <v>235</v>
      </c>
      <c r="BM227" s="19" t="s">
        <v>965</v>
      </c>
    </row>
    <row r="228" spans="2:65" s="1" customFormat="1" ht="25.5" customHeight="1" x14ac:dyDescent="0.3">
      <c r="B228" s="145"/>
      <c r="C228" s="156" t="s">
        <v>922</v>
      </c>
      <c r="D228" s="156" t="s">
        <v>214</v>
      </c>
      <c r="E228" s="157" t="s">
        <v>2670</v>
      </c>
      <c r="F228" s="236" t="s">
        <v>2671</v>
      </c>
      <c r="G228" s="236"/>
      <c r="H228" s="236"/>
      <c r="I228" s="236"/>
      <c r="J228" s="158" t="s">
        <v>372</v>
      </c>
      <c r="K228" s="159">
        <v>4</v>
      </c>
      <c r="L228" s="237"/>
      <c r="M228" s="237"/>
      <c r="N228" s="238"/>
      <c r="O228" s="235"/>
      <c r="P228" s="235"/>
      <c r="Q228" s="235"/>
      <c r="R228" s="150"/>
      <c r="T228" s="151" t="s">
        <v>5</v>
      </c>
      <c r="U228" s="41" t="s">
        <v>43</v>
      </c>
      <c r="V228" s="152">
        <v>0</v>
      </c>
      <c r="W228" s="152">
        <f t="shared" ref="W228:W251" si="36">V228*K228</f>
        <v>0</v>
      </c>
      <c r="X228" s="152">
        <v>0</v>
      </c>
      <c r="Y228" s="152">
        <f t="shared" ref="Y228:Y251" si="37">X228*K228</f>
        <v>0</v>
      </c>
      <c r="Z228" s="152">
        <v>0</v>
      </c>
      <c r="AA228" s="153">
        <f t="shared" ref="AA228:AA251" si="38">Z228*K228</f>
        <v>0</v>
      </c>
      <c r="AR228" s="19" t="s">
        <v>262</v>
      </c>
      <c r="AT228" s="19" t="s">
        <v>214</v>
      </c>
      <c r="AU228" s="19" t="s">
        <v>91</v>
      </c>
      <c r="AY228" s="19" t="s">
        <v>206</v>
      </c>
      <c r="BE228" s="154">
        <f t="shared" ref="BE228:BE251" si="39">IF(U228="základná",N228,0)</f>
        <v>0</v>
      </c>
      <c r="BF228" s="154">
        <f t="shared" ref="BF228:BF251" si="40">IF(U228="znížená",N228,0)</f>
        <v>0</v>
      </c>
      <c r="BG228" s="154">
        <f t="shared" ref="BG228:BG251" si="41">IF(U228="zákl. prenesená",N228,0)</f>
        <v>0</v>
      </c>
      <c r="BH228" s="154">
        <f t="shared" ref="BH228:BH251" si="42">IF(U228="zníž. prenesená",N228,0)</f>
        <v>0</v>
      </c>
      <c r="BI228" s="154">
        <f t="shared" ref="BI228:BI251" si="43">IF(U228="nulová",N228,0)</f>
        <v>0</v>
      </c>
      <c r="BJ228" s="19" t="s">
        <v>87</v>
      </c>
      <c r="BK228" s="155">
        <f t="shared" ref="BK228:BK251" si="44">ROUND(L228*K228,3)</f>
        <v>0</v>
      </c>
      <c r="BL228" s="19" t="s">
        <v>235</v>
      </c>
      <c r="BM228" s="19" t="s">
        <v>969</v>
      </c>
    </row>
    <row r="229" spans="2:65" s="1" customFormat="1" ht="25.5" customHeight="1" x14ac:dyDescent="0.3">
      <c r="B229" s="145"/>
      <c r="C229" s="156" t="s">
        <v>561</v>
      </c>
      <c r="D229" s="156" t="s">
        <v>214</v>
      </c>
      <c r="E229" s="157" t="s">
        <v>2672</v>
      </c>
      <c r="F229" s="236" t="s">
        <v>2673</v>
      </c>
      <c r="G229" s="236"/>
      <c r="H229" s="236"/>
      <c r="I229" s="236"/>
      <c r="J229" s="158" t="s">
        <v>372</v>
      </c>
      <c r="K229" s="159">
        <v>4</v>
      </c>
      <c r="L229" s="237"/>
      <c r="M229" s="237"/>
      <c r="N229" s="238"/>
      <c r="O229" s="235"/>
      <c r="P229" s="235"/>
      <c r="Q229" s="235"/>
      <c r="R229" s="150"/>
      <c r="T229" s="151" t="s">
        <v>5</v>
      </c>
      <c r="U229" s="41" t="s">
        <v>43</v>
      </c>
      <c r="V229" s="152">
        <v>0</v>
      </c>
      <c r="W229" s="152">
        <f t="shared" si="36"/>
        <v>0</v>
      </c>
      <c r="X229" s="152">
        <v>0</v>
      </c>
      <c r="Y229" s="152">
        <f t="shared" si="37"/>
        <v>0</v>
      </c>
      <c r="Z229" s="152">
        <v>0</v>
      </c>
      <c r="AA229" s="153">
        <f t="shared" si="38"/>
        <v>0</v>
      </c>
      <c r="AR229" s="19" t="s">
        <v>262</v>
      </c>
      <c r="AT229" s="19" t="s">
        <v>214</v>
      </c>
      <c r="AU229" s="19" t="s">
        <v>91</v>
      </c>
      <c r="AY229" s="19" t="s">
        <v>206</v>
      </c>
      <c r="BE229" s="154">
        <f t="shared" si="39"/>
        <v>0</v>
      </c>
      <c r="BF229" s="154">
        <f t="shared" si="40"/>
        <v>0</v>
      </c>
      <c r="BG229" s="154">
        <f t="shared" si="41"/>
        <v>0</v>
      </c>
      <c r="BH229" s="154">
        <f t="shared" si="42"/>
        <v>0</v>
      </c>
      <c r="BI229" s="154">
        <f t="shared" si="43"/>
        <v>0</v>
      </c>
      <c r="BJ229" s="19" t="s">
        <v>87</v>
      </c>
      <c r="BK229" s="155">
        <f t="shared" si="44"/>
        <v>0</v>
      </c>
      <c r="BL229" s="19" t="s">
        <v>235</v>
      </c>
      <c r="BM229" s="19" t="s">
        <v>972</v>
      </c>
    </row>
    <row r="230" spans="2:65" s="1" customFormat="1" ht="25.5" customHeight="1" x14ac:dyDescent="0.3">
      <c r="B230" s="145"/>
      <c r="C230" s="146" t="s">
        <v>929</v>
      </c>
      <c r="D230" s="146" t="s">
        <v>207</v>
      </c>
      <c r="E230" s="147" t="s">
        <v>2674</v>
      </c>
      <c r="F230" s="233" t="s">
        <v>2675</v>
      </c>
      <c r="G230" s="233"/>
      <c r="H230" s="233"/>
      <c r="I230" s="233"/>
      <c r="J230" s="148" t="s">
        <v>372</v>
      </c>
      <c r="K230" s="149">
        <v>1</v>
      </c>
      <c r="L230" s="234"/>
      <c r="M230" s="234"/>
      <c r="N230" s="235"/>
      <c r="O230" s="235"/>
      <c r="P230" s="235"/>
      <c r="Q230" s="235"/>
      <c r="R230" s="150"/>
      <c r="T230" s="151" t="s">
        <v>5</v>
      </c>
      <c r="U230" s="41" t="s">
        <v>43</v>
      </c>
      <c r="V230" s="152">
        <v>0</v>
      </c>
      <c r="W230" s="152">
        <f t="shared" si="36"/>
        <v>0</v>
      </c>
      <c r="X230" s="152">
        <v>0</v>
      </c>
      <c r="Y230" s="152">
        <f t="shared" si="37"/>
        <v>0</v>
      </c>
      <c r="Z230" s="152">
        <v>0</v>
      </c>
      <c r="AA230" s="153">
        <f t="shared" si="38"/>
        <v>0</v>
      </c>
      <c r="AR230" s="19" t="s">
        <v>235</v>
      </c>
      <c r="AT230" s="19" t="s">
        <v>207</v>
      </c>
      <c r="AU230" s="19" t="s">
        <v>91</v>
      </c>
      <c r="AY230" s="19" t="s">
        <v>206</v>
      </c>
      <c r="BE230" s="154">
        <f t="shared" si="39"/>
        <v>0</v>
      </c>
      <c r="BF230" s="154">
        <f t="shared" si="40"/>
        <v>0</v>
      </c>
      <c r="BG230" s="154">
        <f t="shared" si="41"/>
        <v>0</v>
      </c>
      <c r="BH230" s="154">
        <f t="shared" si="42"/>
        <v>0</v>
      </c>
      <c r="BI230" s="154">
        <f t="shared" si="43"/>
        <v>0</v>
      </c>
      <c r="BJ230" s="19" t="s">
        <v>87</v>
      </c>
      <c r="BK230" s="155">
        <f t="shared" si="44"/>
        <v>0</v>
      </c>
      <c r="BL230" s="19" t="s">
        <v>235</v>
      </c>
      <c r="BM230" s="19" t="s">
        <v>976</v>
      </c>
    </row>
    <row r="231" spans="2:65" s="1" customFormat="1" ht="16.5" customHeight="1" x14ac:dyDescent="0.3">
      <c r="B231" s="145"/>
      <c r="C231" s="146" t="s">
        <v>562</v>
      </c>
      <c r="D231" s="146" t="s">
        <v>207</v>
      </c>
      <c r="E231" s="147" t="s">
        <v>2676</v>
      </c>
      <c r="F231" s="233" t="s">
        <v>2677</v>
      </c>
      <c r="G231" s="233"/>
      <c r="H231" s="233"/>
      <c r="I231" s="233"/>
      <c r="J231" s="148" t="s">
        <v>372</v>
      </c>
      <c r="K231" s="149">
        <v>4</v>
      </c>
      <c r="L231" s="234"/>
      <c r="M231" s="234"/>
      <c r="N231" s="235"/>
      <c r="O231" s="235"/>
      <c r="P231" s="235"/>
      <c r="Q231" s="235"/>
      <c r="R231" s="150"/>
      <c r="T231" s="151" t="s">
        <v>5</v>
      </c>
      <c r="U231" s="41" t="s">
        <v>43</v>
      </c>
      <c r="V231" s="152">
        <v>0</v>
      </c>
      <c r="W231" s="152">
        <f t="shared" si="36"/>
        <v>0</v>
      </c>
      <c r="X231" s="152">
        <v>0</v>
      </c>
      <c r="Y231" s="152">
        <f t="shared" si="37"/>
        <v>0</v>
      </c>
      <c r="Z231" s="152">
        <v>0</v>
      </c>
      <c r="AA231" s="153">
        <f t="shared" si="38"/>
        <v>0</v>
      </c>
      <c r="AR231" s="19" t="s">
        <v>235</v>
      </c>
      <c r="AT231" s="19" t="s">
        <v>207</v>
      </c>
      <c r="AU231" s="19" t="s">
        <v>91</v>
      </c>
      <c r="AY231" s="19" t="s">
        <v>206</v>
      </c>
      <c r="BE231" s="154">
        <f t="shared" si="39"/>
        <v>0</v>
      </c>
      <c r="BF231" s="154">
        <f t="shared" si="40"/>
        <v>0</v>
      </c>
      <c r="BG231" s="154">
        <f t="shared" si="41"/>
        <v>0</v>
      </c>
      <c r="BH231" s="154">
        <f t="shared" si="42"/>
        <v>0</v>
      </c>
      <c r="BI231" s="154">
        <f t="shared" si="43"/>
        <v>0</v>
      </c>
      <c r="BJ231" s="19" t="s">
        <v>87</v>
      </c>
      <c r="BK231" s="155">
        <f t="shared" si="44"/>
        <v>0</v>
      </c>
      <c r="BL231" s="19" t="s">
        <v>235</v>
      </c>
      <c r="BM231" s="19" t="s">
        <v>979</v>
      </c>
    </row>
    <row r="232" spans="2:65" s="1" customFormat="1" ht="25.5" customHeight="1" x14ac:dyDescent="0.3">
      <c r="B232" s="145"/>
      <c r="C232" s="156" t="s">
        <v>936</v>
      </c>
      <c r="D232" s="156" t="s">
        <v>214</v>
      </c>
      <c r="E232" s="157" t="s">
        <v>2678</v>
      </c>
      <c r="F232" s="236" t="s">
        <v>2679</v>
      </c>
      <c r="G232" s="236"/>
      <c r="H232" s="236"/>
      <c r="I232" s="236"/>
      <c r="J232" s="158" t="s">
        <v>372</v>
      </c>
      <c r="K232" s="159">
        <v>4</v>
      </c>
      <c r="L232" s="237"/>
      <c r="M232" s="237"/>
      <c r="N232" s="238"/>
      <c r="O232" s="235"/>
      <c r="P232" s="235"/>
      <c r="Q232" s="235"/>
      <c r="R232" s="150"/>
      <c r="T232" s="151" t="s">
        <v>5</v>
      </c>
      <c r="U232" s="41" t="s">
        <v>43</v>
      </c>
      <c r="V232" s="152">
        <v>0</v>
      </c>
      <c r="W232" s="152">
        <f t="shared" si="36"/>
        <v>0</v>
      </c>
      <c r="X232" s="152">
        <v>0</v>
      </c>
      <c r="Y232" s="152">
        <f t="shared" si="37"/>
        <v>0</v>
      </c>
      <c r="Z232" s="152">
        <v>0</v>
      </c>
      <c r="AA232" s="153">
        <f t="shared" si="38"/>
        <v>0</v>
      </c>
      <c r="AR232" s="19" t="s">
        <v>262</v>
      </c>
      <c r="AT232" s="19" t="s">
        <v>214</v>
      </c>
      <c r="AU232" s="19" t="s">
        <v>91</v>
      </c>
      <c r="AY232" s="19" t="s">
        <v>206</v>
      </c>
      <c r="BE232" s="154">
        <f t="shared" si="39"/>
        <v>0</v>
      </c>
      <c r="BF232" s="154">
        <f t="shared" si="40"/>
        <v>0</v>
      </c>
      <c r="BG232" s="154">
        <f t="shared" si="41"/>
        <v>0</v>
      </c>
      <c r="BH232" s="154">
        <f t="shared" si="42"/>
        <v>0</v>
      </c>
      <c r="BI232" s="154">
        <f t="shared" si="43"/>
        <v>0</v>
      </c>
      <c r="BJ232" s="19" t="s">
        <v>87</v>
      </c>
      <c r="BK232" s="155">
        <f t="shared" si="44"/>
        <v>0</v>
      </c>
      <c r="BL232" s="19" t="s">
        <v>235</v>
      </c>
      <c r="BM232" s="19" t="s">
        <v>983</v>
      </c>
    </row>
    <row r="233" spans="2:65" s="1" customFormat="1" ht="25.5" customHeight="1" x14ac:dyDescent="0.3">
      <c r="B233" s="145"/>
      <c r="C233" s="146" t="s">
        <v>563</v>
      </c>
      <c r="D233" s="146" t="s">
        <v>207</v>
      </c>
      <c r="E233" s="147" t="s">
        <v>2680</v>
      </c>
      <c r="F233" s="233" t="s">
        <v>2681</v>
      </c>
      <c r="G233" s="233"/>
      <c r="H233" s="233"/>
      <c r="I233" s="233"/>
      <c r="J233" s="148" t="s">
        <v>372</v>
      </c>
      <c r="K233" s="149">
        <v>2</v>
      </c>
      <c r="L233" s="234"/>
      <c r="M233" s="234"/>
      <c r="N233" s="235"/>
      <c r="O233" s="235"/>
      <c r="P233" s="235"/>
      <c r="Q233" s="235"/>
      <c r="R233" s="150"/>
      <c r="T233" s="151" t="s">
        <v>5</v>
      </c>
      <c r="U233" s="41" t="s">
        <v>43</v>
      </c>
      <c r="V233" s="152">
        <v>0</v>
      </c>
      <c r="W233" s="152">
        <f t="shared" si="36"/>
        <v>0</v>
      </c>
      <c r="X233" s="152">
        <v>0</v>
      </c>
      <c r="Y233" s="152">
        <f t="shared" si="37"/>
        <v>0</v>
      </c>
      <c r="Z233" s="152">
        <v>0</v>
      </c>
      <c r="AA233" s="153">
        <f t="shared" si="38"/>
        <v>0</v>
      </c>
      <c r="AR233" s="19" t="s">
        <v>235</v>
      </c>
      <c r="AT233" s="19" t="s">
        <v>207</v>
      </c>
      <c r="AU233" s="19" t="s">
        <v>91</v>
      </c>
      <c r="AY233" s="19" t="s">
        <v>206</v>
      </c>
      <c r="BE233" s="154">
        <f t="shared" si="39"/>
        <v>0</v>
      </c>
      <c r="BF233" s="154">
        <f t="shared" si="40"/>
        <v>0</v>
      </c>
      <c r="BG233" s="154">
        <f t="shared" si="41"/>
        <v>0</v>
      </c>
      <c r="BH233" s="154">
        <f t="shared" si="42"/>
        <v>0</v>
      </c>
      <c r="BI233" s="154">
        <f t="shared" si="43"/>
        <v>0</v>
      </c>
      <c r="BJ233" s="19" t="s">
        <v>87</v>
      </c>
      <c r="BK233" s="155">
        <f t="shared" si="44"/>
        <v>0</v>
      </c>
      <c r="BL233" s="19" t="s">
        <v>235</v>
      </c>
      <c r="BM233" s="19" t="s">
        <v>986</v>
      </c>
    </row>
    <row r="234" spans="2:65" s="1" customFormat="1" ht="25.5" customHeight="1" x14ac:dyDescent="0.3">
      <c r="B234" s="145"/>
      <c r="C234" s="146" t="s">
        <v>944</v>
      </c>
      <c r="D234" s="146" t="s">
        <v>207</v>
      </c>
      <c r="E234" s="147" t="s">
        <v>2682</v>
      </c>
      <c r="F234" s="233" t="s">
        <v>2683</v>
      </c>
      <c r="G234" s="233"/>
      <c r="H234" s="233"/>
      <c r="I234" s="233"/>
      <c r="J234" s="148" t="s">
        <v>372</v>
      </c>
      <c r="K234" s="149">
        <v>8</v>
      </c>
      <c r="L234" s="234"/>
      <c r="M234" s="234"/>
      <c r="N234" s="235"/>
      <c r="O234" s="235"/>
      <c r="P234" s="235"/>
      <c r="Q234" s="235"/>
      <c r="R234" s="150"/>
      <c r="T234" s="151" t="s">
        <v>5</v>
      </c>
      <c r="U234" s="41" t="s">
        <v>43</v>
      </c>
      <c r="V234" s="152">
        <v>0</v>
      </c>
      <c r="W234" s="152">
        <f t="shared" si="36"/>
        <v>0</v>
      </c>
      <c r="X234" s="152">
        <v>0</v>
      </c>
      <c r="Y234" s="152">
        <f t="shared" si="37"/>
        <v>0</v>
      </c>
      <c r="Z234" s="152">
        <v>0</v>
      </c>
      <c r="AA234" s="153">
        <f t="shared" si="38"/>
        <v>0</v>
      </c>
      <c r="AR234" s="19" t="s">
        <v>235</v>
      </c>
      <c r="AT234" s="19" t="s">
        <v>207</v>
      </c>
      <c r="AU234" s="19" t="s">
        <v>91</v>
      </c>
      <c r="AY234" s="19" t="s">
        <v>206</v>
      </c>
      <c r="BE234" s="154">
        <f t="shared" si="39"/>
        <v>0</v>
      </c>
      <c r="BF234" s="154">
        <f t="shared" si="40"/>
        <v>0</v>
      </c>
      <c r="BG234" s="154">
        <f t="shared" si="41"/>
        <v>0</v>
      </c>
      <c r="BH234" s="154">
        <f t="shared" si="42"/>
        <v>0</v>
      </c>
      <c r="BI234" s="154">
        <f t="shared" si="43"/>
        <v>0</v>
      </c>
      <c r="BJ234" s="19" t="s">
        <v>87</v>
      </c>
      <c r="BK234" s="155">
        <f t="shared" si="44"/>
        <v>0</v>
      </c>
      <c r="BL234" s="19" t="s">
        <v>235</v>
      </c>
      <c r="BM234" s="19" t="s">
        <v>990</v>
      </c>
    </row>
    <row r="235" spans="2:65" s="1" customFormat="1" ht="25.5" customHeight="1" x14ac:dyDescent="0.3">
      <c r="B235" s="145"/>
      <c r="C235" s="156" t="s">
        <v>565</v>
      </c>
      <c r="D235" s="156" t="s">
        <v>214</v>
      </c>
      <c r="E235" s="157" t="s">
        <v>2684</v>
      </c>
      <c r="F235" s="236" t="s">
        <v>2685</v>
      </c>
      <c r="G235" s="236"/>
      <c r="H235" s="236"/>
      <c r="I235" s="236"/>
      <c r="J235" s="158" t="s">
        <v>372</v>
      </c>
      <c r="K235" s="159">
        <v>8</v>
      </c>
      <c r="L235" s="237"/>
      <c r="M235" s="237"/>
      <c r="N235" s="238"/>
      <c r="O235" s="235"/>
      <c r="P235" s="235"/>
      <c r="Q235" s="235"/>
      <c r="R235" s="150"/>
      <c r="T235" s="151" t="s">
        <v>5</v>
      </c>
      <c r="U235" s="41" t="s">
        <v>43</v>
      </c>
      <c r="V235" s="152">
        <v>0</v>
      </c>
      <c r="W235" s="152">
        <f t="shared" si="36"/>
        <v>0</v>
      </c>
      <c r="X235" s="152">
        <v>0</v>
      </c>
      <c r="Y235" s="152">
        <f t="shared" si="37"/>
        <v>0</v>
      </c>
      <c r="Z235" s="152">
        <v>0</v>
      </c>
      <c r="AA235" s="153">
        <f t="shared" si="38"/>
        <v>0</v>
      </c>
      <c r="AR235" s="19" t="s">
        <v>262</v>
      </c>
      <c r="AT235" s="19" t="s">
        <v>214</v>
      </c>
      <c r="AU235" s="19" t="s">
        <v>91</v>
      </c>
      <c r="AY235" s="19" t="s">
        <v>206</v>
      </c>
      <c r="BE235" s="154">
        <f t="shared" si="39"/>
        <v>0</v>
      </c>
      <c r="BF235" s="154">
        <f t="shared" si="40"/>
        <v>0</v>
      </c>
      <c r="BG235" s="154">
        <f t="shared" si="41"/>
        <v>0</v>
      </c>
      <c r="BH235" s="154">
        <f t="shared" si="42"/>
        <v>0</v>
      </c>
      <c r="BI235" s="154">
        <f t="shared" si="43"/>
        <v>0</v>
      </c>
      <c r="BJ235" s="19" t="s">
        <v>87</v>
      </c>
      <c r="BK235" s="155">
        <f t="shared" si="44"/>
        <v>0</v>
      </c>
      <c r="BL235" s="19" t="s">
        <v>235</v>
      </c>
      <c r="BM235" s="19" t="s">
        <v>993</v>
      </c>
    </row>
    <row r="236" spans="2:65" s="1" customFormat="1" ht="38.25" customHeight="1" x14ac:dyDescent="0.3">
      <c r="B236" s="145"/>
      <c r="C236" s="146" t="s">
        <v>952</v>
      </c>
      <c r="D236" s="146" t="s">
        <v>207</v>
      </c>
      <c r="E236" s="147" t="s">
        <v>2686</v>
      </c>
      <c r="F236" s="233" t="s">
        <v>2687</v>
      </c>
      <c r="G236" s="233"/>
      <c r="H236" s="233"/>
      <c r="I236" s="233"/>
      <c r="J236" s="148" t="s">
        <v>372</v>
      </c>
      <c r="K236" s="149">
        <v>4</v>
      </c>
      <c r="L236" s="234"/>
      <c r="M236" s="234"/>
      <c r="N236" s="235"/>
      <c r="O236" s="235"/>
      <c r="P236" s="235"/>
      <c r="Q236" s="235"/>
      <c r="R236" s="150"/>
      <c r="T236" s="151" t="s">
        <v>5</v>
      </c>
      <c r="U236" s="41" t="s">
        <v>43</v>
      </c>
      <c r="V236" s="152">
        <v>0</v>
      </c>
      <c r="W236" s="152">
        <f t="shared" si="36"/>
        <v>0</v>
      </c>
      <c r="X236" s="152">
        <v>0</v>
      </c>
      <c r="Y236" s="152">
        <f t="shared" si="37"/>
        <v>0</v>
      </c>
      <c r="Z236" s="152">
        <v>0</v>
      </c>
      <c r="AA236" s="153">
        <f t="shared" si="38"/>
        <v>0</v>
      </c>
      <c r="AR236" s="19" t="s">
        <v>235</v>
      </c>
      <c r="AT236" s="19" t="s">
        <v>207</v>
      </c>
      <c r="AU236" s="19" t="s">
        <v>91</v>
      </c>
      <c r="AY236" s="19" t="s">
        <v>206</v>
      </c>
      <c r="BE236" s="154">
        <f t="shared" si="39"/>
        <v>0</v>
      </c>
      <c r="BF236" s="154">
        <f t="shared" si="40"/>
        <v>0</v>
      </c>
      <c r="BG236" s="154">
        <f t="shared" si="41"/>
        <v>0</v>
      </c>
      <c r="BH236" s="154">
        <f t="shared" si="42"/>
        <v>0</v>
      </c>
      <c r="BI236" s="154">
        <f t="shared" si="43"/>
        <v>0</v>
      </c>
      <c r="BJ236" s="19" t="s">
        <v>87</v>
      </c>
      <c r="BK236" s="155">
        <f t="shared" si="44"/>
        <v>0</v>
      </c>
      <c r="BL236" s="19" t="s">
        <v>235</v>
      </c>
      <c r="BM236" s="19" t="s">
        <v>997</v>
      </c>
    </row>
    <row r="237" spans="2:65" s="1" customFormat="1" ht="25.5" customHeight="1" x14ac:dyDescent="0.3">
      <c r="B237" s="145"/>
      <c r="C237" s="156" t="s">
        <v>606</v>
      </c>
      <c r="D237" s="156" t="s">
        <v>214</v>
      </c>
      <c r="E237" s="157" t="s">
        <v>2688</v>
      </c>
      <c r="F237" s="236" t="s">
        <v>2689</v>
      </c>
      <c r="G237" s="236"/>
      <c r="H237" s="236"/>
      <c r="I237" s="236"/>
      <c r="J237" s="158" t="s">
        <v>372</v>
      </c>
      <c r="K237" s="159">
        <v>4</v>
      </c>
      <c r="L237" s="237"/>
      <c r="M237" s="237"/>
      <c r="N237" s="238"/>
      <c r="O237" s="235"/>
      <c r="P237" s="235"/>
      <c r="Q237" s="235"/>
      <c r="R237" s="150"/>
      <c r="T237" s="151" t="s">
        <v>5</v>
      </c>
      <c r="U237" s="41" t="s">
        <v>43</v>
      </c>
      <c r="V237" s="152">
        <v>0</v>
      </c>
      <c r="W237" s="152">
        <f t="shared" si="36"/>
        <v>0</v>
      </c>
      <c r="X237" s="152">
        <v>0</v>
      </c>
      <c r="Y237" s="152">
        <f t="shared" si="37"/>
        <v>0</v>
      </c>
      <c r="Z237" s="152">
        <v>0</v>
      </c>
      <c r="AA237" s="153">
        <f t="shared" si="38"/>
        <v>0</v>
      </c>
      <c r="AR237" s="19" t="s">
        <v>262</v>
      </c>
      <c r="AT237" s="19" t="s">
        <v>214</v>
      </c>
      <c r="AU237" s="19" t="s">
        <v>91</v>
      </c>
      <c r="AY237" s="19" t="s">
        <v>206</v>
      </c>
      <c r="BE237" s="154">
        <f t="shared" si="39"/>
        <v>0</v>
      </c>
      <c r="BF237" s="154">
        <f t="shared" si="40"/>
        <v>0</v>
      </c>
      <c r="BG237" s="154">
        <f t="shared" si="41"/>
        <v>0</v>
      </c>
      <c r="BH237" s="154">
        <f t="shared" si="42"/>
        <v>0</v>
      </c>
      <c r="BI237" s="154">
        <f t="shared" si="43"/>
        <v>0</v>
      </c>
      <c r="BJ237" s="19" t="s">
        <v>87</v>
      </c>
      <c r="BK237" s="155">
        <f t="shared" si="44"/>
        <v>0</v>
      </c>
      <c r="BL237" s="19" t="s">
        <v>235</v>
      </c>
      <c r="BM237" s="19" t="s">
        <v>1000</v>
      </c>
    </row>
    <row r="238" spans="2:65" s="1" customFormat="1" ht="25.5" customHeight="1" x14ac:dyDescent="0.3">
      <c r="B238" s="145"/>
      <c r="C238" s="146" t="s">
        <v>959</v>
      </c>
      <c r="D238" s="146" t="s">
        <v>207</v>
      </c>
      <c r="E238" s="147" t="s">
        <v>2690</v>
      </c>
      <c r="F238" s="233" t="s">
        <v>2691</v>
      </c>
      <c r="G238" s="233"/>
      <c r="H238" s="233"/>
      <c r="I238" s="233"/>
      <c r="J238" s="148" t="s">
        <v>372</v>
      </c>
      <c r="K238" s="149">
        <v>1</v>
      </c>
      <c r="L238" s="234"/>
      <c r="M238" s="234"/>
      <c r="N238" s="235"/>
      <c r="O238" s="235"/>
      <c r="P238" s="235"/>
      <c r="Q238" s="235"/>
      <c r="R238" s="150"/>
      <c r="T238" s="151" t="s">
        <v>5</v>
      </c>
      <c r="U238" s="41" t="s">
        <v>43</v>
      </c>
      <c r="V238" s="152">
        <v>0</v>
      </c>
      <c r="W238" s="152">
        <f t="shared" si="36"/>
        <v>0</v>
      </c>
      <c r="X238" s="152">
        <v>0</v>
      </c>
      <c r="Y238" s="152">
        <f t="shared" si="37"/>
        <v>0</v>
      </c>
      <c r="Z238" s="152">
        <v>0</v>
      </c>
      <c r="AA238" s="153">
        <f t="shared" si="38"/>
        <v>0</v>
      </c>
      <c r="AR238" s="19" t="s">
        <v>235</v>
      </c>
      <c r="AT238" s="19" t="s">
        <v>207</v>
      </c>
      <c r="AU238" s="19" t="s">
        <v>91</v>
      </c>
      <c r="AY238" s="19" t="s">
        <v>206</v>
      </c>
      <c r="BE238" s="154">
        <f t="shared" si="39"/>
        <v>0</v>
      </c>
      <c r="BF238" s="154">
        <f t="shared" si="40"/>
        <v>0</v>
      </c>
      <c r="BG238" s="154">
        <f t="shared" si="41"/>
        <v>0</v>
      </c>
      <c r="BH238" s="154">
        <f t="shared" si="42"/>
        <v>0</v>
      </c>
      <c r="BI238" s="154">
        <f t="shared" si="43"/>
        <v>0</v>
      </c>
      <c r="BJ238" s="19" t="s">
        <v>87</v>
      </c>
      <c r="BK238" s="155">
        <f t="shared" si="44"/>
        <v>0</v>
      </c>
      <c r="BL238" s="19" t="s">
        <v>235</v>
      </c>
      <c r="BM238" s="19" t="s">
        <v>1004</v>
      </c>
    </row>
    <row r="239" spans="2:65" s="1" customFormat="1" ht="25.5" customHeight="1" x14ac:dyDescent="0.3">
      <c r="B239" s="145"/>
      <c r="C239" s="146" t="s">
        <v>437</v>
      </c>
      <c r="D239" s="146" t="s">
        <v>207</v>
      </c>
      <c r="E239" s="147" t="s">
        <v>2692</v>
      </c>
      <c r="F239" s="233" t="s">
        <v>2693</v>
      </c>
      <c r="G239" s="233"/>
      <c r="H239" s="233"/>
      <c r="I239" s="233"/>
      <c r="J239" s="148" t="s">
        <v>372</v>
      </c>
      <c r="K239" s="149">
        <v>1</v>
      </c>
      <c r="L239" s="234"/>
      <c r="M239" s="234"/>
      <c r="N239" s="235"/>
      <c r="O239" s="235"/>
      <c r="P239" s="235"/>
      <c r="Q239" s="235"/>
      <c r="R239" s="150"/>
      <c r="T239" s="151" t="s">
        <v>5</v>
      </c>
      <c r="U239" s="41" t="s">
        <v>43</v>
      </c>
      <c r="V239" s="152">
        <v>0</v>
      </c>
      <c r="W239" s="152">
        <f t="shared" si="36"/>
        <v>0</v>
      </c>
      <c r="X239" s="152">
        <v>0</v>
      </c>
      <c r="Y239" s="152">
        <f t="shared" si="37"/>
        <v>0</v>
      </c>
      <c r="Z239" s="152">
        <v>0</v>
      </c>
      <c r="AA239" s="153">
        <f t="shared" si="38"/>
        <v>0</v>
      </c>
      <c r="AR239" s="19" t="s">
        <v>235</v>
      </c>
      <c r="AT239" s="19" t="s">
        <v>207</v>
      </c>
      <c r="AU239" s="19" t="s">
        <v>91</v>
      </c>
      <c r="AY239" s="19" t="s">
        <v>206</v>
      </c>
      <c r="BE239" s="154">
        <f t="shared" si="39"/>
        <v>0</v>
      </c>
      <c r="BF239" s="154">
        <f t="shared" si="40"/>
        <v>0</v>
      </c>
      <c r="BG239" s="154">
        <f t="shared" si="41"/>
        <v>0</v>
      </c>
      <c r="BH239" s="154">
        <f t="shared" si="42"/>
        <v>0</v>
      </c>
      <c r="BI239" s="154">
        <f t="shared" si="43"/>
        <v>0</v>
      </c>
      <c r="BJ239" s="19" t="s">
        <v>87</v>
      </c>
      <c r="BK239" s="155">
        <f t="shared" si="44"/>
        <v>0</v>
      </c>
      <c r="BL239" s="19" t="s">
        <v>235</v>
      </c>
      <c r="BM239" s="19" t="s">
        <v>1007</v>
      </c>
    </row>
    <row r="240" spans="2:65" s="1" customFormat="1" ht="25.5" customHeight="1" x14ac:dyDescent="0.3">
      <c r="B240" s="145"/>
      <c r="C240" s="146" t="s">
        <v>966</v>
      </c>
      <c r="D240" s="146" t="s">
        <v>207</v>
      </c>
      <c r="E240" s="147" t="s">
        <v>2694</v>
      </c>
      <c r="F240" s="233" t="s">
        <v>2695</v>
      </c>
      <c r="G240" s="233"/>
      <c r="H240" s="233"/>
      <c r="I240" s="233"/>
      <c r="J240" s="148" t="s">
        <v>372</v>
      </c>
      <c r="K240" s="149">
        <v>1</v>
      </c>
      <c r="L240" s="234"/>
      <c r="M240" s="234"/>
      <c r="N240" s="235"/>
      <c r="O240" s="235"/>
      <c r="P240" s="235"/>
      <c r="Q240" s="235"/>
      <c r="R240" s="150"/>
      <c r="T240" s="151" t="s">
        <v>5</v>
      </c>
      <c r="U240" s="41" t="s">
        <v>43</v>
      </c>
      <c r="V240" s="152">
        <v>0</v>
      </c>
      <c r="W240" s="152">
        <f t="shared" si="36"/>
        <v>0</v>
      </c>
      <c r="X240" s="152">
        <v>0</v>
      </c>
      <c r="Y240" s="152">
        <f t="shared" si="37"/>
        <v>0</v>
      </c>
      <c r="Z240" s="152">
        <v>0</v>
      </c>
      <c r="AA240" s="153">
        <f t="shared" si="38"/>
        <v>0</v>
      </c>
      <c r="AR240" s="19" t="s">
        <v>235</v>
      </c>
      <c r="AT240" s="19" t="s">
        <v>207</v>
      </c>
      <c r="AU240" s="19" t="s">
        <v>91</v>
      </c>
      <c r="AY240" s="19" t="s">
        <v>206</v>
      </c>
      <c r="BE240" s="154">
        <f t="shared" si="39"/>
        <v>0</v>
      </c>
      <c r="BF240" s="154">
        <f t="shared" si="40"/>
        <v>0</v>
      </c>
      <c r="BG240" s="154">
        <f t="shared" si="41"/>
        <v>0</v>
      </c>
      <c r="BH240" s="154">
        <f t="shared" si="42"/>
        <v>0</v>
      </c>
      <c r="BI240" s="154">
        <f t="shared" si="43"/>
        <v>0</v>
      </c>
      <c r="BJ240" s="19" t="s">
        <v>87</v>
      </c>
      <c r="BK240" s="155">
        <f t="shared" si="44"/>
        <v>0</v>
      </c>
      <c r="BL240" s="19" t="s">
        <v>235</v>
      </c>
      <c r="BM240" s="19" t="s">
        <v>1010</v>
      </c>
    </row>
    <row r="241" spans="2:65" s="1" customFormat="1" ht="25.5" customHeight="1" x14ac:dyDescent="0.3">
      <c r="B241" s="145"/>
      <c r="C241" s="156" t="s">
        <v>440</v>
      </c>
      <c r="D241" s="156" t="s">
        <v>214</v>
      </c>
      <c r="E241" s="157" t="s">
        <v>2696</v>
      </c>
      <c r="F241" s="236" t="s">
        <v>2697</v>
      </c>
      <c r="G241" s="236"/>
      <c r="H241" s="236"/>
      <c r="I241" s="236"/>
      <c r="J241" s="158" t="s">
        <v>372</v>
      </c>
      <c r="K241" s="159">
        <v>1</v>
      </c>
      <c r="L241" s="237"/>
      <c r="M241" s="237"/>
      <c r="N241" s="238"/>
      <c r="O241" s="235"/>
      <c r="P241" s="235"/>
      <c r="Q241" s="235"/>
      <c r="R241" s="150"/>
      <c r="T241" s="151" t="s">
        <v>5</v>
      </c>
      <c r="U241" s="41" t="s">
        <v>43</v>
      </c>
      <c r="V241" s="152">
        <v>0</v>
      </c>
      <c r="W241" s="152">
        <f t="shared" si="36"/>
        <v>0</v>
      </c>
      <c r="X241" s="152">
        <v>0</v>
      </c>
      <c r="Y241" s="152">
        <f t="shared" si="37"/>
        <v>0</v>
      </c>
      <c r="Z241" s="152">
        <v>0</v>
      </c>
      <c r="AA241" s="153">
        <f t="shared" si="38"/>
        <v>0</v>
      </c>
      <c r="AR241" s="19" t="s">
        <v>262</v>
      </c>
      <c r="AT241" s="19" t="s">
        <v>214</v>
      </c>
      <c r="AU241" s="19" t="s">
        <v>91</v>
      </c>
      <c r="AY241" s="19" t="s">
        <v>206</v>
      </c>
      <c r="BE241" s="154">
        <f t="shared" si="39"/>
        <v>0</v>
      </c>
      <c r="BF241" s="154">
        <f t="shared" si="40"/>
        <v>0</v>
      </c>
      <c r="BG241" s="154">
        <f t="shared" si="41"/>
        <v>0</v>
      </c>
      <c r="BH241" s="154">
        <f t="shared" si="42"/>
        <v>0</v>
      </c>
      <c r="BI241" s="154">
        <f t="shared" si="43"/>
        <v>0</v>
      </c>
      <c r="BJ241" s="19" t="s">
        <v>87</v>
      </c>
      <c r="BK241" s="155">
        <f t="shared" si="44"/>
        <v>0</v>
      </c>
      <c r="BL241" s="19" t="s">
        <v>235</v>
      </c>
      <c r="BM241" s="19" t="s">
        <v>1013</v>
      </c>
    </row>
    <row r="242" spans="2:65" s="1" customFormat="1" ht="25.5" customHeight="1" x14ac:dyDescent="0.3">
      <c r="B242" s="145"/>
      <c r="C242" s="146" t="s">
        <v>973</v>
      </c>
      <c r="D242" s="146" t="s">
        <v>207</v>
      </c>
      <c r="E242" s="147" t="s">
        <v>2698</v>
      </c>
      <c r="F242" s="233" t="s">
        <v>2699</v>
      </c>
      <c r="G242" s="233"/>
      <c r="H242" s="233"/>
      <c r="I242" s="233"/>
      <c r="J242" s="148" t="s">
        <v>372</v>
      </c>
      <c r="K242" s="149">
        <v>3</v>
      </c>
      <c r="L242" s="234"/>
      <c r="M242" s="234"/>
      <c r="N242" s="235"/>
      <c r="O242" s="235"/>
      <c r="P242" s="235"/>
      <c r="Q242" s="235"/>
      <c r="R242" s="150"/>
      <c r="T242" s="151" t="s">
        <v>5</v>
      </c>
      <c r="U242" s="41" t="s">
        <v>43</v>
      </c>
      <c r="V242" s="152">
        <v>0</v>
      </c>
      <c r="W242" s="152">
        <f t="shared" si="36"/>
        <v>0</v>
      </c>
      <c r="X242" s="152">
        <v>0</v>
      </c>
      <c r="Y242" s="152">
        <f t="shared" si="37"/>
        <v>0</v>
      </c>
      <c r="Z242" s="152">
        <v>0</v>
      </c>
      <c r="AA242" s="153">
        <f t="shared" si="38"/>
        <v>0</v>
      </c>
      <c r="AR242" s="19" t="s">
        <v>235</v>
      </c>
      <c r="AT242" s="19" t="s">
        <v>207</v>
      </c>
      <c r="AU242" s="19" t="s">
        <v>91</v>
      </c>
      <c r="AY242" s="19" t="s">
        <v>206</v>
      </c>
      <c r="BE242" s="154">
        <f t="shared" si="39"/>
        <v>0</v>
      </c>
      <c r="BF242" s="154">
        <f t="shared" si="40"/>
        <v>0</v>
      </c>
      <c r="BG242" s="154">
        <f t="shared" si="41"/>
        <v>0</v>
      </c>
      <c r="BH242" s="154">
        <f t="shared" si="42"/>
        <v>0</v>
      </c>
      <c r="BI242" s="154">
        <f t="shared" si="43"/>
        <v>0</v>
      </c>
      <c r="BJ242" s="19" t="s">
        <v>87</v>
      </c>
      <c r="BK242" s="155">
        <f t="shared" si="44"/>
        <v>0</v>
      </c>
      <c r="BL242" s="19" t="s">
        <v>235</v>
      </c>
      <c r="BM242" s="19" t="s">
        <v>1016</v>
      </c>
    </row>
    <row r="243" spans="2:65" s="1" customFormat="1" ht="25.5" customHeight="1" x14ac:dyDescent="0.3">
      <c r="B243" s="145"/>
      <c r="C243" s="156" t="s">
        <v>444</v>
      </c>
      <c r="D243" s="156" t="s">
        <v>214</v>
      </c>
      <c r="E243" s="157" t="s">
        <v>2700</v>
      </c>
      <c r="F243" s="236" t="s">
        <v>2701</v>
      </c>
      <c r="G243" s="236"/>
      <c r="H243" s="236"/>
      <c r="I243" s="236"/>
      <c r="J243" s="158" t="s">
        <v>372</v>
      </c>
      <c r="K243" s="159">
        <v>3</v>
      </c>
      <c r="L243" s="237"/>
      <c r="M243" s="237"/>
      <c r="N243" s="238"/>
      <c r="O243" s="235"/>
      <c r="P243" s="235"/>
      <c r="Q243" s="235"/>
      <c r="R243" s="150"/>
      <c r="T243" s="151" t="s">
        <v>5</v>
      </c>
      <c r="U243" s="41" t="s">
        <v>43</v>
      </c>
      <c r="V243" s="152">
        <v>0</v>
      </c>
      <c r="W243" s="152">
        <f t="shared" si="36"/>
        <v>0</v>
      </c>
      <c r="X243" s="152">
        <v>0</v>
      </c>
      <c r="Y243" s="152">
        <f t="shared" si="37"/>
        <v>0</v>
      </c>
      <c r="Z243" s="152">
        <v>0</v>
      </c>
      <c r="AA243" s="153">
        <f t="shared" si="38"/>
        <v>0</v>
      </c>
      <c r="AR243" s="19" t="s">
        <v>262</v>
      </c>
      <c r="AT243" s="19" t="s">
        <v>214</v>
      </c>
      <c r="AU243" s="19" t="s">
        <v>91</v>
      </c>
      <c r="AY243" s="19" t="s">
        <v>206</v>
      </c>
      <c r="BE243" s="154">
        <f t="shared" si="39"/>
        <v>0</v>
      </c>
      <c r="BF243" s="154">
        <f t="shared" si="40"/>
        <v>0</v>
      </c>
      <c r="BG243" s="154">
        <f t="shared" si="41"/>
        <v>0</v>
      </c>
      <c r="BH243" s="154">
        <f t="shared" si="42"/>
        <v>0</v>
      </c>
      <c r="BI243" s="154">
        <f t="shared" si="43"/>
        <v>0</v>
      </c>
      <c r="BJ243" s="19" t="s">
        <v>87</v>
      </c>
      <c r="BK243" s="155">
        <f t="shared" si="44"/>
        <v>0</v>
      </c>
      <c r="BL243" s="19" t="s">
        <v>235</v>
      </c>
      <c r="BM243" s="19" t="s">
        <v>1019</v>
      </c>
    </row>
    <row r="244" spans="2:65" s="1" customFormat="1" ht="38.25" customHeight="1" x14ac:dyDescent="0.3">
      <c r="B244" s="145"/>
      <c r="C244" s="146" t="s">
        <v>980</v>
      </c>
      <c r="D244" s="146" t="s">
        <v>207</v>
      </c>
      <c r="E244" s="147" t="s">
        <v>2702</v>
      </c>
      <c r="F244" s="233" t="s">
        <v>2703</v>
      </c>
      <c r="G244" s="233"/>
      <c r="H244" s="233"/>
      <c r="I244" s="233"/>
      <c r="J244" s="148" t="s">
        <v>372</v>
      </c>
      <c r="K244" s="149">
        <v>4</v>
      </c>
      <c r="L244" s="234"/>
      <c r="M244" s="234"/>
      <c r="N244" s="235"/>
      <c r="O244" s="235"/>
      <c r="P244" s="235"/>
      <c r="Q244" s="235"/>
      <c r="R244" s="150"/>
      <c r="T244" s="151" t="s">
        <v>5</v>
      </c>
      <c r="U244" s="41" t="s">
        <v>43</v>
      </c>
      <c r="V244" s="152">
        <v>0</v>
      </c>
      <c r="W244" s="152">
        <f t="shared" si="36"/>
        <v>0</v>
      </c>
      <c r="X244" s="152">
        <v>0</v>
      </c>
      <c r="Y244" s="152">
        <f t="shared" si="37"/>
        <v>0</v>
      </c>
      <c r="Z244" s="152">
        <v>0</v>
      </c>
      <c r="AA244" s="153">
        <f t="shared" si="38"/>
        <v>0</v>
      </c>
      <c r="AR244" s="19" t="s">
        <v>235</v>
      </c>
      <c r="AT244" s="19" t="s">
        <v>207</v>
      </c>
      <c r="AU244" s="19" t="s">
        <v>91</v>
      </c>
      <c r="AY244" s="19" t="s">
        <v>206</v>
      </c>
      <c r="BE244" s="154">
        <f t="shared" si="39"/>
        <v>0</v>
      </c>
      <c r="BF244" s="154">
        <f t="shared" si="40"/>
        <v>0</v>
      </c>
      <c r="BG244" s="154">
        <f t="shared" si="41"/>
        <v>0</v>
      </c>
      <c r="BH244" s="154">
        <f t="shared" si="42"/>
        <v>0</v>
      </c>
      <c r="BI244" s="154">
        <f t="shared" si="43"/>
        <v>0</v>
      </c>
      <c r="BJ244" s="19" t="s">
        <v>87</v>
      </c>
      <c r="BK244" s="155">
        <f t="shared" si="44"/>
        <v>0</v>
      </c>
      <c r="BL244" s="19" t="s">
        <v>235</v>
      </c>
      <c r="BM244" s="19" t="s">
        <v>1022</v>
      </c>
    </row>
    <row r="245" spans="2:65" s="1" customFormat="1" ht="51" customHeight="1" x14ac:dyDescent="0.3">
      <c r="B245" s="145"/>
      <c r="C245" s="156" t="s">
        <v>447</v>
      </c>
      <c r="D245" s="156" t="s">
        <v>214</v>
      </c>
      <c r="E245" s="157" t="s">
        <v>2704</v>
      </c>
      <c r="F245" s="236" t="s">
        <v>2705</v>
      </c>
      <c r="G245" s="236"/>
      <c r="H245" s="236"/>
      <c r="I245" s="236"/>
      <c r="J245" s="158" t="s">
        <v>372</v>
      </c>
      <c r="K245" s="159">
        <v>4</v>
      </c>
      <c r="L245" s="237"/>
      <c r="M245" s="237"/>
      <c r="N245" s="238"/>
      <c r="O245" s="235"/>
      <c r="P245" s="235"/>
      <c r="Q245" s="235"/>
      <c r="R245" s="150"/>
      <c r="T245" s="151" t="s">
        <v>5</v>
      </c>
      <c r="U245" s="41" t="s">
        <v>43</v>
      </c>
      <c r="V245" s="152">
        <v>0</v>
      </c>
      <c r="W245" s="152">
        <f t="shared" si="36"/>
        <v>0</v>
      </c>
      <c r="X245" s="152">
        <v>0</v>
      </c>
      <c r="Y245" s="152">
        <f t="shared" si="37"/>
        <v>0</v>
      </c>
      <c r="Z245" s="152">
        <v>0</v>
      </c>
      <c r="AA245" s="153">
        <f t="shared" si="38"/>
        <v>0</v>
      </c>
      <c r="AR245" s="19" t="s">
        <v>262</v>
      </c>
      <c r="AT245" s="19" t="s">
        <v>214</v>
      </c>
      <c r="AU245" s="19" t="s">
        <v>91</v>
      </c>
      <c r="AY245" s="19" t="s">
        <v>206</v>
      </c>
      <c r="BE245" s="154">
        <f t="shared" si="39"/>
        <v>0</v>
      </c>
      <c r="BF245" s="154">
        <f t="shared" si="40"/>
        <v>0</v>
      </c>
      <c r="BG245" s="154">
        <f t="shared" si="41"/>
        <v>0</v>
      </c>
      <c r="BH245" s="154">
        <f t="shared" si="42"/>
        <v>0</v>
      </c>
      <c r="BI245" s="154">
        <f t="shared" si="43"/>
        <v>0</v>
      </c>
      <c r="BJ245" s="19" t="s">
        <v>87</v>
      </c>
      <c r="BK245" s="155">
        <f t="shared" si="44"/>
        <v>0</v>
      </c>
      <c r="BL245" s="19" t="s">
        <v>235</v>
      </c>
      <c r="BM245" s="19" t="s">
        <v>1025</v>
      </c>
    </row>
    <row r="246" spans="2:65" s="1" customFormat="1" ht="51" customHeight="1" x14ac:dyDescent="0.3">
      <c r="B246" s="145"/>
      <c r="C246" s="156" t="s">
        <v>987</v>
      </c>
      <c r="D246" s="156" t="s">
        <v>214</v>
      </c>
      <c r="E246" s="157" t="s">
        <v>2706</v>
      </c>
      <c r="F246" s="236" t="s">
        <v>2707</v>
      </c>
      <c r="G246" s="236"/>
      <c r="H246" s="236"/>
      <c r="I246" s="236"/>
      <c r="J246" s="158" t="s">
        <v>372</v>
      </c>
      <c r="K246" s="159">
        <v>4</v>
      </c>
      <c r="L246" s="237"/>
      <c r="M246" s="237"/>
      <c r="N246" s="238"/>
      <c r="O246" s="235"/>
      <c r="P246" s="235"/>
      <c r="Q246" s="235"/>
      <c r="R246" s="150"/>
      <c r="T246" s="151" t="s">
        <v>5</v>
      </c>
      <c r="U246" s="41" t="s">
        <v>43</v>
      </c>
      <c r="V246" s="152">
        <v>0</v>
      </c>
      <c r="W246" s="152">
        <f t="shared" si="36"/>
        <v>0</v>
      </c>
      <c r="X246" s="152">
        <v>0</v>
      </c>
      <c r="Y246" s="152">
        <f t="shared" si="37"/>
        <v>0</v>
      </c>
      <c r="Z246" s="152">
        <v>0</v>
      </c>
      <c r="AA246" s="153">
        <f t="shared" si="38"/>
        <v>0</v>
      </c>
      <c r="AR246" s="19" t="s">
        <v>262</v>
      </c>
      <c r="AT246" s="19" t="s">
        <v>214</v>
      </c>
      <c r="AU246" s="19" t="s">
        <v>91</v>
      </c>
      <c r="AY246" s="19" t="s">
        <v>206</v>
      </c>
      <c r="BE246" s="154">
        <f t="shared" si="39"/>
        <v>0</v>
      </c>
      <c r="BF246" s="154">
        <f t="shared" si="40"/>
        <v>0</v>
      </c>
      <c r="BG246" s="154">
        <f t="shared" si="41"/>
        <v>0</v>
      </c>
      <c r="BH246" s="154">
        <f t="shared" si="42"/>
        <v>0</v>
      </c>
      <c r="BI246" s="154">
        <f t="shared" si="43"/>
        <v>0</v>
      </c>
      <c r="BJ246" s="19" t="s">
        <v>87</v>
      </c>
      <c r="BK246" s="155">
        <f t="shared" si="44"/>
        <v>0</v>
      </c>
      <c r="BL246" s="19" t="s">
        <v>235</v>
      </c>
      <c r="BM246" s="19" t="s">
        <v>1028</v>
      </c>
    </row>
    <row r="247" spans="2:65" s="1" customFormat="1" ht="25.5" customHeight="1" x14ac:dyDescent="0.3">
      <c r="B247" s="145"/>
      <c r="C247" s="146" t="s">
        <v>451</v>
      </c>
      <c r="D247" s="146" t="s">
        <v>207</v>
      </c>
      <c r="E247" s="147" t="s">
        <v>2388</v>
      </c>
      <c r="F247" s="233" t="s">
        <v>2389</v>
      </c>
      <c r="G247" s="233"/>
      <c r="H247" s="233"/>
      <c r="I247" s="233"/>
      <c r="J247" s="148" t="s">
        <v>372</v>
      </c>
      <c r="K247" s="149">
        <v>12</v>
      </c>
      <c r="L247" s="234"/>
      <c r="M247" s="234"/>
      <c r="N247" s="235"/>
      <c r="O247" s="235"/>
      <c r="P247" s="235"/>
      <c r="Q247" s="235"/>
      <c r="R247" s="150"/>
      <c r="T247" s="151" t="s">
        <v>5</v>
      </c>
      <c r="U247" s="41" t="s">
        <v>43</v>
      </c>
      <c r="V247" s="152">
        <v>0</v>
      </c>
      <c r="W247" s="152">
        <f t="shared" si="36"/>
        <v>0</v>
      </c>
      <c r="X247" s="152">
        <v>0</v>
      </c>
      <c r="Y247" s="152">
        <f t="shared" si="37"/>
        <v>0</v>
      </c>
      <c r="Z247" s="152">
        <v>0</v>
      </c>
      <c r="AA247" s="153">
        <f t="shared" si="38"/>
        <v>0</v>
      </c>
      <c r="AR247" s="19" t="s">
        <v>235</v>
      </c>
      <c r="AT247" s="19" t="s">
        <v>207</v>
      </c>
      <c r="AU247" s="19" t="s">
        <v>91</v>
      </c>
      <c r="AY247" s="19" t="s">
        <v>206</v>
      </c>
      <c r="BE247" s="154">
        <f t="shared" si="39"/>
        <v>0</v>
      </c>
      <c r="BF247" s="154">
        <f t="shared" si="40"/>
        <v>0</v>
      </c>
      <c r="BG247" s="154">
        <f t="shared" si="41"/>
        <v>0</v>
      </c>
      <c r="BH247" s="154">
        <f t="shared" si="42"/>
        <v>0</v>
      </c>
      <c r="BI247" s="154">
        <f t="shared" si="43"/>
        <v>0</v>
      </c>
      <c r="BJ247" s="19" t="s">
        <v>87</v>
      </c>
      <c r="BK247" s="155">
        <f t="shared" si="44"/>
        <v>0</v>
      </c>
      <c r="BL247" s="19" t="s">
        <v>235</v>
      </c>
      <c r="BM247" s="19" t="s">
        <v>1031</v>
      </c>
    </row>
    <row r="248" spans="2:65" s="1" customFormat="1" ht="38.25" customHeight="1" x14ac:dyDescent="0.3">
      <c r="B248" s="145"/>
      <c r="C248" s="156" t="s">
        <v>994</v>
      </c>
      <c r="D248" s="156" t="s">
        <v>214</v>
      </c>
      <c r="E248" s="157" t="s">
        <v>2390</v>
      </c>
      <c r="F248" s="236" t="s">
        <v>2391</v>
      </c>
      <c r="G248" s="236"/>
      <c r="H248" s="236"/>
      <c r="I248" s="236"/>
      <c r="J248" s="158" t="s">
        <v>372</v>
      </c>
      <c r="K248" s="159">
        <v>12</v>
      </c>
      <c r="L248" s="237"/>
      <c r="M248" s="237"/>
      <c r="N248" s="238"/>
      <c r="O248" s="235"/>
      <c r="P248" s="235"/>
      <c r="Q248" s="235"/>
      <c r="R248" s="150"/>
      <c r="T248" s="151" t="s">
        <v>5</v>
      </c>
      <c r="U248" s="41" t="s">
        <v>43</v>
      </c>
      <c r="V248" s="152">
        <v>0</v>
      </c>
      <c r="W248" s="152">
        <f t="shared" si="36"/>
        <v>0</v>
      </c>
      <c r="X248" s="152">
        <v>0</v>
      </c>
      <c r="Y248" s="152">
        <f t="shared" si="37"/>
        <v>0</v>
      </c>
      <c r="Z248" s="152">
        <v>0</v>
      </c>
      <c r="AA248" s="153">
        <f t="shared" si="38"/>
        <v>0</v>
      </c>
      <c r="AR248" s="19" t="s">
        <v>262</v>
      </c>
      <c r="AT248" s="19" t="s">
        <v>214</v>
      </c>
      <c r="AU248" s="19" t="s">
        <v>91</v>
      </c>
      <c r="AY248" s="19" t="s">
        <v>206</v>
      </c>
      <c r="BE248" s="154">
        <f t="shared" si="39"/>
        <v>0</v>
      </c>
      <c r="BF248" s="154">
        <f t="shared" si="40"/>
        <v>0</v>
      </c>
      <c r="BG248" s="154">
        <f t="shared" si="41"/>
        <v>0</v>
      </c>
      <c r="BH248" s="154">
        <f t="shared" si="42"/>
        <v>0</v>
      </c>
      <c r="BI248" s="154">
        <f t="shared" si="43"/>
        <v>0</v>
      </c>
      <c r="BJ248" s="19" t="s">
        <v>87</v>
      </c>
      <c r="BK248" s="155">
        <f t="shared" si="44"/>
        <v>0</v>
      </c>
      <c r="BL248" s="19" t="s">
        <v>235</v>
      </c>
      <c r="BM248" s="19" t="s">
        <v>1034</v>
      </c>
    </row>
    <row r="249" spans="2:65" s="1" customFormat="1" ht="25.5" customHeight="1" x14ac:dyDescent="0.3">
      <c r="B249" s="145"/>
      <c r="C249" s="146" t="s">
        <v>454</v>
      </c>
      <c r="D249" s="146" t="s">
        <v>207</v>
      </c>
      <c r="E249" s="147" t="s">
        <v>2708</v>
      </c>
      <c r="F249" s="233" t="s">
        <v>2709</v>
      </c>
      <c r="G249" s="233"/>
      <c r="H249" s="233"/>
      <c r="I249" s="233"/>
      <c r="J249" s="148" t="s">
        <v>372</v>
      </c>
      <c r="K249" s="149">
        <v>4</v>
      </c>
      <c r="L249" s="234"/>
      <c r="M249" s="234"/>
      <c r="N249" s="235"/>
      <c r="O249" s="235"/>
      <c r="P249" s="235"/>
      <c r="Q249" s="235"/>
      <c r="R249" s="150"/>
      <c r="T249" s="151" t="s">
        <v>5</v>
      </c>
      <c r="U249" s="41" t="s">
        <v>43</v>
      </c>
      <c r="V249" s="152">
        <v>0</v>
      </c>
      <c r="W249" s="152">
        <f t="shared" si="36"/>
        <v>0</v>
      </c>
      <c r="X249" s="152">
        <v>0</v>
      </c>
      <c r="Y249" s="152">
        <f t="shared" si="37"/>
        <v>0</v>
      </c>
      <c r="Z249" s="152">
        <v>0</v>
      </c>
      <c r="AA249" s="153">
        <f t="shared" si="38"/>
        <v>0</v>
      </c>
      <c r="AR249" s="19" t="s">
        <v>235</v>
      </c>
      <c r="AT249" s="19" t="s">
        <v>207</v>
      </c>
      <c r="AU249" s="19" t="s">
        <v>91</v>
      </c>
      <c r="AY249" s="19" t="s">
        <v>206</v>
      </c>
      <c r="BE249" s="154">
        <f t="shared" si="39"/>
        <v>0</v>
      </c>
      <c r="BF249" s="154">
        <f t="shared" si="40"/>
        <v>0</v>
      </c>
      <c r="BG249" s="154">
        <f t="shared" si="41"/>
        <v>0</v>
      </c>
      <c r="BH249" s="154">
        <f t="shared" si="42"/>
        <v>0</v>
      </c>
      <c r="BI249" s="154">
        <f t="shared" si="43"/>
        <v>0</v>
      </c>
      <c r="BJ249" s="19" t="s">
        <v>87</v>
      </c>
      <c r="BK249" s="155">
        <f t="shared" si="44"/>
        <v>0</v>
      </c>
      <c r="BL249" s="19" t="s">
        <v>235</v>
      </c>
      <c r="BM249" s="19" t="s">
        <v>1037</v>
      </c>
    </row>
    <row r="250" spans="2:65" s="1" customFormat="1" ht="38.25" customHeight="1" x14ac:dyDescent="0.3">
      <c r="B250" s="145"/>
      <c r="C250" s="156" t="s">
        <v>1001</v>
      </c>
      <c r="D250" s="156" t="s">
        <v>214</v>
      </c>
      <c r="E250" s="157" t="s">
        <v>2710</v>
      </c>
      <c r="F250" s="236" t="s">
        <v>2711</v>
      </c>
      <c r="G250" s="236"/>
      <c r="H250" s="236"/>
      <c r="I250" s="236"/>
      <c r="J250" s="158" t="s">
        <v>372</v>
      </c>
      <c r="K250" s="159">
        <v>4</v>
      </c>
      <c r="L250" s="237"/>
      <c r="M250" s="237"/>
      <c r="N250" s="238"/>
      <c r="O250" s="235"/>
      <c r="P250" s="235"/>
      <c r="Q250" s="235"/>
      <c r="R250" s="150"/>
      <c r="T250" s="151" t="s">
        <v>5</v>
      </c>
      <c r="U250" s="41" t="s">
        <v>43</v>
      </c>
      <c r="V250" s="152">
        <v>0</v>
      </c>
      <c r="W250" s="152">
        <f t="shared" si="36"/>
        <v>0</v>
      </c>
      <c r="X250" s="152">
        <v>0</v>
      </c>
      <c r="Y250" s="152">
        <f t="shared" si="37"/>
        <v>0</v>
      </c>
      <c r="Z250" s="152">
        <v>0</v>
      </c>
      <c r="AA250" s="153">
        <f t="shared" si="38"/>
        <v>0</v>
      </c>
      <c r="AR250" s="19" t="s">
        <v>262</v>
      </c>
      <c r="AT250" s="19" t="s">
        <v>214</v>
      </c>
      <c r="AU250" s="19" t="s">
        <v>91</v>
      </c>
      <c r="AY250" s="19" t="s">
        <v>206</v>
      </c>
      <c r="BE250" s="154">
        <f t="shared" si="39"/>
        <v>0</v>
      </c>
      <c r="BF250" s="154">
        <f t="shared" si="40"/>
        <v>0</v>
      </c>
      <c r="BG250" s="154">
        <f t="shared" si="41"/>
        <v>0</v>
      </c>
      <c r="BH250" s="154">
        <f t="shared" si="42"/>
        <v>0</v>
      </c>
      <c r="BI250" s="154">
        <f t="shared" si="43"/>
        <v>0</v>
      </c>
      <c r="BJ250" s="19" t="s">
        <v>87</v>
      </c>
      <c r="BK250" s="155">
        <f t="shared" si="44"/>
        <v>0</v>
      </c>
      <c r="BL250" s="19" t="s">
        <v>235</v>
      </c>
      <c r="BM250" s="19" t="s">
        <v>1040</v>
      </c>
    </row>
    <row r="251" spans="2:65" s="1" customFormat="1" ht="25.5" customHeight="1" x14ac:dyDescent="0.3">
      <c r="B251" s="145"/>
      <c r="C251" s="146" t="s">
        <v>458</v>
      </c>
      <c r="D251" s="146" t="s">
        <v>207</v>
      </c>
      <c r="E251" s="147" t="s">
        <v>2712</v>
      </c>
      <c r="F251" s="233" t="s">
        <v>2713</v>
      </c>
      <c r="G251" s="233"/>
      <c r="H251" s="233"/>
      <c r="I251" s="233"/>
      <c r="J251" s="148" t="s">
        <v>329</v>
      </c>
      <c r="K251" s="149">
        <v>4.3209999999999997</v>
      </c>
      <c r="L251" s="234"/>
      <c r="M251" s="234"/>
      <c r="N251" s="235"/>
      <c r="O251" s="235"/>
      <c r="P251" s="235"/>
      <c r="Q251" s="235"/>
      <c r="R251" s="150"/>
      <c r="T251" s="151" t="s">
        <v>5</v>
      </c>
      <c r="U251" s="160" t="s">
        <v>43</v>
      </c>
      <c r="V251" s="161">
        <v>0</v>
      </c>
      <c r="W251" s="161">
        <f t="shared" si="36"/>
        <v>0</v>
      </c>
      <c r="X251" s="161">
        <v>0</v>
      </c>
      <c r="Y251" s="161">
        <f t="shared" si="37"/>
        <v>0</v>
      </c>
      <c r="Z251" s="161">
        <v>0</v>
      </c>
      <c r="AA251" s="162">
        <f t="shared" si="38"/>
        <v>0</v>
      </c>
      <c r="AR251" s="19" t="s">
        <v>235</v>
      </c>
      <c r="AT251" s="19" t="s">
        <v>207</v>
      </c>
      <c r="AU251" s="19" t="s">
        <v>91</v>
      </c>
      <c r="AY251" s="19" t="s">
        <v>206</v>
      </c>
      <c r="BE251" s="154">
        <f t="shared" si="39"/>
        <v>0</v>
      </c>
      <c r="BF251" s="154">
        <f t="shared" si="40"/>
        <v>0</v>
      </c>
      <c r="BG251" s="154">
        <f t="shared" si="41"/>
        <v>0</v>
      </c>
      <c r="BH251" s="154">
        <f t="shared" si="42"/>
        <v>0</v>
      </c>
      <c r="BI251" s="154">
        <f t="shared" si="43"/>
        <v>0</v>
      </c>
      <c r="BJ251" s="19" t="s">
        <v>87</v>
      </c>
      <c r="BK251" s="155">
        <f t="shared" si="44"/>
        <v>0</v>
      </c>
      <c r="BL251" s="19" t="s">
        <v>235</v>
      </c>
      <c r="BM251" s="19" t="s">
        <v>2714</v>
      </c>
    </row>
    <row r="252" spans="2:65" s="1" customFormat="1" ht="6.95" customHeight="1" x14ac:dyDescent="0.3">
      <c r="B252" s="56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8"/>
    </row>
  </sheetData>
  <mergeCells count="434">
    <mergeCell ref="H1:K1"/>
    <mergeCell ref="S2:AC2"/>
    <mergeCell ref="F251:I251"/>
    <mergeCell ref="L251:M251"/>
    <mergeCell ref="N251:Q251"/>
    <mergeCell ref="N121:Q121"/>
    <mergeCell ref="N122:Q122"/>
    <mergeCell ref="N123:Q123"/>
    <mergeCell ref="N125:Q125"/>
    <mergeCell ref="N136:Q136"/>
    <mergeCell ref="N138:Q138"/>
    <mergeCell ref="N139:Q139"/>
    <mergeCell ref="N140:Q140"/>
    <mergeCell ref="N170:Q170"/>
    <mergeCell ref="N175:Q175"/>
    <mergeCell ref="N195:Q195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3:I193"/>
    <mergeCell ref="L193:M193"/>
    <mergeCell ref="N193:Q193"/>
    <mergeCell ref="F194:I194"/>
    <mergeCell ref="L194:M194"/>
    <mergeCell ref="N194:Q194"/>
    <mergeCell ref="F196:I196"/>
    <mergeCell ref="L196:M196"/>
    <mergeCell ref="N196:Q196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7:I137"/>
    <mergeCell ref="L137:M137"/>
    <mergeCell ref="N137:Q137"/>
    <mergeCell ref="F141:I141"/>
    <mergeCell ref="L141:M141"/>
    <mergeCell ref="N141:Q141"/>
    <mergeCell ref="F142:I142"/>
    <mergeCell ref="L142:M142"/>
    <mergeCell ref="N142:Q14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6:I126"/>
    <mergeCell ref="L126:M126"/>
    <mergeCell ref="N126:Q126"/>
    <mergeCell ref="N98:Q98"/>
    <mergeCell ref="N99:Q99"/>
    <mergeCell ref="N101:Q101"/>
    <mergeCell ref="L103:Q103"/>
    <mergeCell ref="C109:Q109"/>
    <mergeCell ref="F111:P111"/>
    <mergeCell ref="F112:P112"/>
    <mergeCell ref="F113:P113"/>
    <mergeCell ref="M115:P11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ácia rozpočtu"/>
    <hyperlink ref="L1" location="C120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4"/>
  <sheetViews>
    <sheetView showGridLines="0" workbookViewId="0">
      <pane ySplit="1" topLeftCell="A2" activePane="bottomLeft" state="frozen"/>
      <selection pane="bottomLeft" activeCell="AC200" sqref="AC20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146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s="1" customFormat="1" ht="32.85" customHeight="1" x14ac:dyDescent="0.3">
      <c r="B8" s="32"/>
      <c r="C8" s="33"/>
      <c r="D8" s="28" t="s">
        <v>173</v>
      </c>
      <c r="E8" s="33"/>
      <c r="F8" s="178" t="s">
        <v>2715</v>
      </c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33"/>
      <c r="R8" s="34"/>
    </row>
    <row r="9" spans="1:66" s="1" customFormat="1" ht="14.45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 x14ac:dyDescent="0.3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0"/>
      <c r="P10" s="220"/>
      <c r="Q10" s="33"/>
      <c r="R10" s="34"/>
    </row>
    <row r="11" spans="1:66" s="1" customFormat="1" ht="10.9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 x14ac:dyDescent="0.3">
      <c r="B12" s="32"/>
      <c r="C12" s="33"/>
      <c r="D12" s="29" t="s">
        <v>22</v>
      </c>
      <c r="E12" s="33"/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176" t="s">
        <v>24</v>
      </c>
      <c r="P12" s="176"/>
      <c r="Q12" s="33"/>
      <c r="R12" s="34"/>
    </row>
    <row r="13" spans="1:66" s="1" customFormat="1" ht="18" customHeight="1" x14ac:dyDescent="0.3">
      <c r="B13" s="32"/>
      <c r="C13" s="33"/>
      <c r="D13" s="33"/>
      <c r="E13" s="27" t="s">
        <v>25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176" t="s">
        <v>5</v>
      </c>
      <c r="P13" s="176"/>
      <c r="Q13" s="33"/>
      <c r="R13" s="34"/>
    </row>
    <row r="14" spans="1:66" s="1" customFormat="1" ht="6.95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 x14ac:dyDescent="0.3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176" t="str">
        <f>IF('Rekapitulácia stavby'!AN13="","",'Rekapitulácia stavby'!AN13)</f>
        <v/>
      </c>
      <c r="P15" s="176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176" t="str">
        <f>IF('Rekapitulácia stavby'!AN14="","",'Rekapitulácia stavby'!AN14)</f>
        <v/>
      </c>
      <c r="P16" s="176"/>
      <c r="Q16" s="33"/>
      <c r="R16" s="34"/>
    </row>
    <row r="17" spans="2:18" s="1" customFormat="1" ht="6.95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 x14ac:dyDescent="0.3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176" t="s">
        <v>30</v>
      </c>
      <c r="P18" s="176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31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176" t="s">
        <v>32</v>
      </c>
      <c r="P19" s="176"/>
      <c r="Q19" s="33"/>
      <c r="R19" s="34"/>
    </row>
    <row r="20" spans="2:18" s="1" customFormat="1" ht="6.95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 x14ac:dyDescent="0.3">
      <c r="B21" s="32"/>
      <c r="C21" s="33"/>
      <c r="D21" s="29" t="s">
        <v>35</v>
      </c>
      <c r="E21" s="33"/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176" t="str">
        <f>IF('Rekapitulácia stavby'!AN19="","",'Rekapitulácia stavby'!AN19)</f>
        <v/>
      </c>
      <c r="P21" s="176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176" t="str">
        <f>IF('Rekapitulácia stavby'!AN20="","",'Rekapitulácia stavby'!AN20)</f>
        <v/>
      </c>
      <c r="P22" s="176"/>
      <c r="Q22" s="33"/>
      <c r="R22" s="34"/>
    </row>
    <row r="23" spans="2:18" s="1" customFormat="1" ht="6.95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 x14ac:dyDescent="0.3">
      <c r="B24" s="32"/>
      <c r="C24" s="33"/>
      <c r="D24" s="29" t="s">
        <v>36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 x14ac:dyDescent="0.3">
      <c r="B25" s="32"/>
      <c r="C25" s="33"/>
      <c r="D25" s="33"/>
      <c r="E25" s="179" t="s">
        <v>5</v>
      </c>
      <c r="F25" s="179"/>
      <c r="G25" s="179"/>
      <c r="H25" s="179"/>
      <c r="I25" s="179"/>
      <c r="J25" s="179"/>
      <c r="K25" s="179"/>
      <c r="L25" s="179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 x14ac:dyDescent="0.3">
      <c r="B28" s="32"/>
      <c r="C28" s="33"/>
      <c r="D28" s="111" t="s">
        <v>177</v>
      </c>
      <c r="E28" s="33"/>
      <c r="F28" s="33"/>
      <c r="G28" s="33"/>
      <c r="H28" s="33"/>
      <c r="I28" s="33"/>
      <c r="J28" s="33"/>
      <c r="K28" s="33"/>
      <c r="L28" s="33"/>
      <c r="M28" s="180"/>
      <c r="N28" s="180"/>
      <c r="O28" s="180"/>
      <c r="P28" s="180"/>
      <c r="Q28" s="33"/>
      <c r="R28" s="34"/>
    </row>
    <row r="29" spans="2:18" s="1" customFormat="1" ht="14.45" customHeight="1" x14ac:dyDescent="0.3">
      <c r="B29" s="32"/>
      <c r="C29" s="33"/>
      <c r="D29" s="31" t="s">
        <v>178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6.95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2" t="s">
        <v>39</v>
      </c>
      <c r="E31" s="33"/>
      <c r="F31" s="33"/>
      <c r="G31" s="33"/>
      <c r="H31" s="33"/>
      <c r="I31" s="33"/>
      <c r="J31" s="33"/>
      <c r="K31" s="33"/>
      <c r="L31" s="33"/>
      <c r="M31" s="221"/>
      <c r="N31" s="219"/>
      <c r="O31" s="219"/>
      <c r="P31" s="219"/>
      <c r="Q31" s="33"/>
      <c r="R31" s="34"/>
    </row>
    <row r="32" spans="2:18" s="1" customFormat="1" ht="6.95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 x14ac:dyDescent="0.3">
      <c r="B33" s="32"/>
      <c r="C33" s="33"/>
      <c r="D33" s="39" t="s">
        <v>40</v>
      </c>
      <c r="E33" s="39" t="s">
        <v>41</v>
      </c>
      <c r="F33" s="40">
        <v>0.2</v>
      </c>
      <c r="G33" s="113" t="s">
        <v>42</v>
      </c>
      <c r="H33" s="222"/>
      <c r="I33" s="219"/>
      <c r="J33" s="219"/>
      <c r="K33" s="33"/>
      <c r="L33" s="33"/>
      <c r="M33" s="222"/>
      <c r="N33" s="219"/>
      <c r="O33" s="219"/>
      <c r="P33" s="219"/>
      <c r="Q33" s="33"/>
      <c r="R33" s="34"/>
    </row>
    <row r="34" spans="2:18" s="1" customFormat="1" ht="14.45" customHeight="1" x14ac:dyDescent="0.3">
      <c r="B34" s="32"/>
      <c r="C34" s="33"/>
      <c r="D34" s="33"/>
      <c r="E34" s="39" t="s">
        <v>43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44</v>
      </c>
      <c r="F35" s="40">
        <v>0.2</v>
      </c>
      <c r="G35" s="113" t="s">
        <v>42</v>
      </c>
      <c r="H35" s="222">
        <f>ROUND((SUM(BG100:BG101)+SUM(BG120:BG193)), 2)</f>
        <v>0</v>
      </c>
      <c r="I35" s="219"/>
      <c r="J35" s="219"/>
      <c r="K35" s="33"/>
      <c r="L35" s="33"/>
      <c r="M35" s="222">
        <v>0</v>
      </c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45</v>
      </c>
      <c r="F36" s="40">
        <v>0.2</v>
      </c>
      <c r="G36" s="113" t="s">
        <v>42</v>
      </c>
      <c r="H36" s="222">
        <f>ROUND((SUM(BH100:BH101)+SUM(BH120:BH193)),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46</v>
      </c>
      <c r="F37" s="40">
        <v>0</v>
      </c>
      <c r="G37" s="113" t="s">
        <v>42</v>
      </c>
      <c r="H37" s="222">
        <f>ROUND((SUM(BI100:BI101)+SUM(BI120:BI193)),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6.9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9"/>
      <c r="D39" s="114" t="s">
        <v>47</v>
      </c>
      <c r="E39" s="72"/>
      <c r="F39" s="72"/>
      <c r="G39" s="115" t="s">
        <v>48</v>
      </c>
      <c r="H39" s="116" t="s">
        <v>49</v>
      </c>
      <c r="I39" s="72"/>
      <c r="J39" s="72"/>
      <c r="K39" s="72"/>
      <c r="L39" s="223"/>
      <c r="M39" s="223"/>
      <c r="N39" s="223"/>
      <c r="O39" s="223"/>
      <c r="P39" s="224"/>
      <c r="Q39" s="109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s="1" customFormat="1" ht="36.950000000000003" customHeight="1" x14ac:dyDescent="0.3">
      <c r="B80" s="32"/>
      <c r="C80" s="66" t="s">
        <v>173</v>
      </c>
      <c r="D80" s="33"/>
      <c r="E80" s="33"/>
      <c r="F80" s="190" t="str">
        <f>F8</f>
        <v>3. - VZDUCHOTECHNIKA</v>
      </c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33"/>
      <c r="R80" s="34"/>
    </row>
    <row r="81" spans="2:47" s="1" customFormat="1" ht="6.95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Košice, Hroncova 13, čís. parc.: 2616/1</v>
      </c>
      <c r="G82" s="33"/>
      <c r="H82" s="33"/>
      <c r="I82" s="33"/>
      <c r="J82" s="33"/>
      <c r="K82" s="29" t="s">
        <v>21</v>
      </c>
      <c r="L82" s="33"/>
      <c r="M82" s="220" t="str">
        <f>IF(O10="","",O10)</f>
        <v/>
      </c>
      <c r="N82" s="220"/>
      <c r="O82" s="220"/>
      <c r="P82" s="220"/>
      <c r="Q82" s="33"/>
      <c r="R82" s="34"/>
    </row>
    <row r="83" spans="2:47" s="1" customFormat="1" ht="6.95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 x14ac:dyDescent="0.3">
      <c r="B84" s="32"/>
      <c r="C84" s="29" t="s">
        <v>22</v>
      </c>
      <c r="D84" s="33"/>
      <c r="E84" s="33"/>
      <c r="F84" s="27" t="str">
        <f>E13</f>
        <v>Ministerstvo vnútra SR,Pribinova 2, Bratislava</v>
      </c>
      <c r="G84" s="33"/>
      <c r="H84" s="33"/>
      <c r="I84" s="33"/>
      <c r="J84" s="33"/>
      <c r="K84" s="29" t="s">
        <v>29</v>
      </c>
      <c r="L84" s="33"/>
      <c r="M84" s="176" t="str">
        <f>E19</f>
        <v>Cobra Bauart s.r.o. Športová 40, Balog nad Ipľom</v>
      </c>
      <c r="N84" s="176"/>
      <c r="O84" s="176"/>
      <c r="P84" s="176"/>
      <c r="Q84" s="176"/>
      <c r="R84" s="34"/>
    </row>
    <row r="85" spans="2:47" s="1" customFormat="1" ht="14.45" customHeight="1" x14ac:dyDescent="0.3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35</v>
      </c>
      <c r="L85" s="33"/>
      <c r="M85" s="176" t="str">
        <f>E22</f>
        <v xml:space="preserve"> </v>
      </c>
      <c r="N85" s="176"/>
      <c r="O85" s="176"/>
      <c r="P85" s="176"/>
      <c r="Q85" s="176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25" t="s">
        <v>180</v>
      </c>
      <c r="D87" s="226"/>
      <c r="E87" s="226"/>
      <c r="F87" s="226"/>
      <c r="G87" s="226"/>
      <c r="H87" s="109"/>
      <c r="I87" s="109"/>
      <c r="J87" s="109"/>
      <c r="K87" s="109"/>
      <c r="L87" s="109"/>
      <c r="M87" s="109"/>
      <c r="N87" s="225" t="s">
        <v>181</v>
      </c>
      <c r="O87" s="226"/>
      <c r="P87" s="226"/>
      <c r="Q87" s="226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7" t="s">
        <v>182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16"/>
      <c r="O89" s="227"/>
      <c r="P89" s="227"/>
      <c r="Q89" s="227"/>
      <c r="R89" s="34"/>
      <c r="AU89" s="19" t="s">
        <v>183</v>
      </c>
    </row>
    <row r="90" spans="2:47" s="7" customFormat="1" ht="24.95" customHeight="1" x14ac:dyDescent="0.3">
      <c r="B90" s="118"/>
      <c r="C90" s="119"/>
      <c r="D90" s="120" t="s">
        <v>184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28"/>
      <c r="O90" s="229"/>
      <c r="P90" s="229"/>
      <c r="Q90" s="229"/>
      <c r="R90" s="121"/>
    </row>
    <row r="91" spans="2:47" s="8" customFormat="1" ht="19.899999999999999" customHeight="1" x14ac:dyDescent="0.3">
      <c r="B91" s="122"/>
      <c r="C91" s="95"/>
      <c r="D91" s="123" t="s">
        <v>186</v>
      </c>
      <c r="E91" s="95"/>
      <c r="F91" s="95"/>
      <c r="G91" s="95"/>
      <c r="H91" s="95"/>
      <c r="I91" s="95"/>
      <c r="J91" s="95"/>
      <c r="K91" s="95"/>
      <c r="L91" s="95"/>
      <c r="M91" s="95"/>
      <c r="N91" s="205"/>
      <c r="O91" s="206"/>
      <c r="P91" s="206"/>
      <c r="Q91" s="206"/>
      <c r="R91" s="124"/>
    </row>
    <row r="92" spans="2:47" s="8" customFormat="1" ht="19.899999999999999" customHeight="1" x14ac:dyDescent="0.3">
      <c r="B92" s="122"/>
      <c r="C92" s="95"/>
      <c r="D92" s="123" t="s">
        <v>2716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7" customFormat="1" ht="24.95" customHeight="1" x14ac:dyDescent="0.3">
      <c r="B93" s="118"/>
      <c r="C93" s="119"/>
      <c r="D93" s="120" t="s">
        <v>188</v>
      </c>
      <c r="E93" s="119"/>
      <c r="F93" s="119"/>
      <c r="G93" s="119"/>
      <c r="H93" s="119"/>
      <c r="I93" s="119"/>
      <c r="J93" s="119"/>
      <c r="K93" s="119"/>
      <c r="L93" s="119"/>
      <c r="M93" s="119"/>
      <c r="N93" s="228"/>
      <c r="O93" s="229"/>
      <c r="P93" s="229"/>
      <c r="Q93" s="229"/>
      <c r="R93" s="121"/>
    </row>
    <row r="94" spans="2:47" s="8" customFormat="1" ht="19.899999999999999" customHeight="1" x14ac:dyDescent="0.3">
      <c r="B94" s="122"/>
      <c r="C94" s="95"/>
      <c r="D94" s="123" t="s">
        <v>2717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8" customFormat="1" ht="19.899999999999999" customHeight="1" x14ac:dyDescent="0.3">
      <c r="B95" s="122"/>
      <c r="C95" s="95"/>
      <c r="D95" s="123" t="s">
        <v>2718</v>
      </c>
      <c r="E95" s="95"/>
      <c r="F95" s="95"/>
      <c r="G95" s="95"/>
      <c r="H95" s="95"/>
      <c r="I95" s="95"/>
      <c r="J95" s="95"/>
      <c r="K95" s="95"/>
      <c r="L95" s="95"/>
      <c r="M95" s="95"/>
      <c r="N95" s="205"/>
      <c r="O95" s="206"/>
      <c r="P95" s="206"/>
      <c r="Q95" s="206"/>
      <c r="R95" s="124"/>
    </row>
    <row r="96" spans="2:47" s="8" customFormat="1" ht="19.899999999999999" customHeight="1" x14ac:dyDescent="0.3">
      <c r="B96" s="122"/>
      <c r="C96" s="95"/>
      <c r="D96" s="123" t="s">
        <v>2719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21" s="8" customFormat="1" ht="19.899999999999999" customHeight="1" x14ac:dyDescent="0.3">
      <c r="B97" s="122"/>
      <c r="C97" s="95"/>
      <c r="D97" s="123" t="s">
        <v>2720</v>
      </c>
      <c r="E97" s="95"/>
      <c r="F97" s="95"/>
      <c r="G97" s="95"/>
      <c r="H97" s="95"/>
      <c r="I97" s="95"/>
      <c r="J97" s="95"/>
      <c r="K97" s="95"/>
      <c r="L97" s="95"/>
      <c r="M97" s="95"/>
      <c r="N97" s="205"/>
      <c r="O97" s="206"/>
      <c r="P97" s="206"/>
      <c r="Q97" s="206"/>
      <c r="R97" s="124"/>
    </row>
    <row r="98" spans="2:21" s="7" customFormat="1" ht="24.95" customHeight="1" x14ac:dyDescent="0.3">
      <c r="B98" s="118"/>
      <c r="C98" s="119"/>
      <c r="D98" s="120" t="s">
        <v>2721</v>
      </c>
      <c r="E98" s="119"/>
      <c r="F98" s="119"/>
      <c r="G98" s="119"/>
      <c r="H98" s="119"/>
      <c r="I98" s="119"/>
      <c r="J98" s="119"/>
      <c r="K98" s="119"/>
      <c r="L98" s="119"/>
      <c r="M98" s="119"/>
      <c r="N98" s="228"/>
      <c r="O98" s="229"/>
      <c r="P98" s="229"/>
      <c r="Q98" s="229"/>
      <c r="R98" s="121"/>
    </row>
    <row r="99" spans="2:21" s="1" customFormat="1" ht="21.75" customHeight="1" x14ac:dyDescent="0.3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21" s="1" customFormat="1" ht="29.25" customHeight="1" x14ac:dyDescent="0.3">
      <c r="B100" s="32"/>
      <c r="C100" s="117" t="s">
        <v>191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227"/>
      <c r="O100" s="230"/>
      <c r="P100" s="230"/>
      <c r="Q100" s="230"/>
      <c r="R100" s="34"/>
      <c r="T100" s="125"/>
      <c r="U100" s="126" t="s">
        <v>40</v>
      </c>
    </row>
    <row r="101" spans="2:21" s="1" customFormat="1" ht="18" customHeight="1" x14ac:dyDescent="0.3"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</row>
    <row r="102" spans="2:21" s="1" customFormat="1" ht="29.25" customHeight="1" x14ac:dyDescent="0.3">
      <c r="B102" s="32"/>
      <c r="C102" s="108" t="s">
        <v>164</v>
      </c>
      <c r="D102" s="109"/>
      <c r="E102" s="109"/>
      <c r="F102" s="109"/>
      <c r="G102" s="109"/>
      <c r="H102" s="109"/>
      <c r="I102" s="109"/>
      <c r="J102" s="109"/>
      <c r="K102" s="109"/>
      <c r="L102" s="209"/>
      <c r="M102" s="209"/>
      <c r="N102" s="209"/>
      <c r="O102" s="209"/>
      <c r="P102" s="209"/>
      <c r="Q102" s="209"/>
      <c r="R102" s="34"/>
    </row>
    <row r="103" spans="2:21" s="1" customFormat="1" ht="6.95" customHeight="1" x14ac:dyDescent="0.3"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8"/>
    </row>
    <row r="107" spans="2:21" s="1" customFormat="1" ht="6.95" customHeight="1" x14ac:dyDescent="0.3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08" spans="2:21" s="1" customFormat="1" ht="36.950000000000003" customHeight="1" x14ac:dyDescent="0.3">
      <c r="B108" s="32"/>
      <c r="C108" s="174" t="s">
        <v>192</v>
      </c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34"/>
    </row>
    <row r="109" spans="2:21" s="1" customFormat="1" ht="6.9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21" s="1" customFormat="1" ht="30" customHeight="1" x14ac:dyDescent="0.3">
      <c r="B110" s="32"/>
      <c r="C110" s="29" t="s">
        <v>15</v>
      </c>
      <c r="D110" s="33"/>
      <c r="E110" s="33"/>
      <c r="F110" s="217" t="str">
        <f>F6</f>
        <v>Okresný úrad Košice - okolie, rekonštrukcia a modernizácia objektu</v>
      </c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33"/>
      <c r="R110" s="34"/>
    </row>
    <row r="111" spans="2:21" ht="30" customHeight="1" x14ac:dyDescent="0.3">
      <c r="B111" s="23"/>
      <c r="C111" s="29" t="s">
        <v>171</v>
      </c>
      <c r="D111" s="25"/>
      <c r="E111" s="25"/>
      <c r="F111" s="217" t="s">
        <v>2042</v>
      </c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25"/>
      <c r="R111" s="24"/>
    </row>
    <row r="112" spans="2:21" s="1" customFormat="1" ht="36.950000000000003" customHeight="1" x14ac:dyDescent="0.3">
      <c r="B112" s="32"/>
      <c r="C112" s="66" t="s">
        <v>173</v>
      </c>
      <c r="D112" s="33"/>
      <c r="E112" s="33"/>
      <c r="F112" s="190" t="str">
        <f>F8</f>
        <v>3. - VZDUCHOTECHNIKA</v>
      </c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33"/>
      <c r="R112" s="34"/>
    </row>
    <row r="113" spans="2:65" s="1" customFormat="1" ht="6.9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8" customHeight="1" x14ac:dyDescent="0.3">
      <c r="B114" s="32"/>
      <c r="C114" s="29" t="s">
        <v>19</v>
      </c>
      <c r="D114" s="33"/>
      <c r="E114" s="33"/>
      <c r="F114" s="27" t="str">
        <f>F10</f>
        <v>Košice, Hroncova 13, čís. parc.: 2616/1</v>
      </c>
      <c r="G114" s="33"/>
      <c r="H114" s="33"/>
      <c r="I114" s="33"/>
      <c r="J114" s="33"/>
      <c r="K114" s="29" t="s">
        <v>21</v>
      </c>
      <c r="L114" s="33"/>
      <c r="M114" s="220" t="str">
        <f>IF(O10="","",O10)</f>
        <v/>
      </c>
      <c r="N114" s="220"/>
      <c r="O114" s="220"/>
      <c r="P114" s="220"/>
      <c r="Q114" s="33"/>
      <c r="R114" s="34"/>
    </row>
    <row r="115" spans="2:65" s="1" customFormat="1" ht="6.95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5" x14ac:dyDescent="0.3">
      <c r="B116" s="32"/>
      <c r="C116" s="29" t="s">
        <v>22</v>
      </c>
      <c r="D116" s="33"/>
      <c r="E116" s="33"/>
      <c r="F116" s="27" t="str">
        <f>E13</f>
        <v>Ministerstvo vnútra SR,Pribinova 2, Bratislava</v>
      </c>
      <c r="G116" s="33"/>
      <c r="H116" s="33"/>
      <c r="I116" s="33"/>
      <c r="J116" s="33"/>
      <c r="K116" s="29" t="s">
        <v>29</v>
      </c>
      <c r="L116" s="33"/>
      <c r="M116" s="176" t="str">
        <f>E19</f>
        <v>Cobra Bauart s.r.o. Športová 40, Balog nad Ipľom</v>
      </c>
      <c r="N116" s="176"/>
      <c r="O116" s="176"/>
      <c r="P116" s="176"/>
      <c r="Q116" s="176"/>
      <c r="R116" s="34"/>
    </row>
    <row r="117" spans="2:65" s="1" customFormat="1" ht="14.45" customHeight="1" x14ac:dyDescent="0.3">
      <c r="B117" s="32"/>
      <c r="C117" s="29" t="s">
        <v>27</v>
      </c>
      <c r="D117" s="33"/>
      <c r="E117" s="33"/>
      <c r="F117" s="27" t="str">
        <f>IF(E16="","",E16)</f>
        <v xml:space="preserve"> </v>
      </c>
      <c r="G117" s="33"/>
      <c r="H117" s="33"/>
      <c r="I117" s="33"/>
      <c r="J117" s="33"/>
      <c r="K117" s="29" t="s">
        <v>35</v>
      </c>
      <c r="L117" s="33"/>
      <c r="M117" s="176" t="str">
        <f>E22</f>
        <v xml:space="preserve"> </v>
      </c>
      <c r="N117" s="176"/>
      <c r="O117" s="176"/>
      <c r="P117" s="176"/>
      <c r="Q117" s="176"/>
      <c r="R117" s="34"/>
    </row>
    <row r="118" spans="2:65" s="1" customFormat="1" ht="10.35" customHeight="1" x14ac:dyDescent="0.3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9" customFormat="1" ht="29.25" customHeight="1" x14ac:dyDescent="0.3">
      <c r="B119" s="127"/>
      <c r="C119" s="128" t="s">
        <v>193</v>
      </c>
      <c r="D119" s="129" t="s">
        <v>194</v>
      </c>
      <c r="E119" s="129" t="s">
        <v>58</v>
      </c>
      <c r="F119" s="231" t="s">
        <v>195</v>
      </c>
      <c r="G119" s="231"/>
      <c r="H119" s="231"/>
      <c r="I119" s="231"/>
      <c r="J119" s="129" t="s">
        <v>196</v>
      </c>
      <c r="K119" s="129" t="s">
        <v>197</v>
      </c>
      <c r="L119" s="231" t="s">
        <v>198</v>
      </c>
      <c r="M119" s="231"/>
      <c r="N119" s="231" t="s">
        <v>181</v>
      </c>
      <c r="O119" s="231"/>
      <c r="P119" s="231"/>
      <c r="Q119" s="232"/>
      <c r="R119" s="130"/>
      <c r="T119" s="73" t="s">
        <v>199</v>
      </c>
      <c r="U119" s="74" t="s">
        <v>40</v>
      </c>
      <c r="V119" s="74" t="s">
        <v>200</v>
      </c>
      <c r="W119" s="74" t="s">
        <v>201</v>
      </c>
      <c r="X119" s="74" t="s">
        <v>202</v>
      </c>
      <c r="Y119" s="74" t="s">
        <v>203</v>
      </c>
      <c r="Z119" s="74" t="s">
        <v>204</v>
      </c>
      <c r="AA119" s="75" t="s">
        <v>205</v>
      </c>
    </row>
    <row r="120" spans="2:65" s="1" customFormat="1" ht="29.25" customHeight="1" x14ac:dyDescent="0.35">
      <c r="B120" s="32"/>
      <c r="C120" s="77" t="s">
        <v>177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243"/>
      <c r="O120" s="244"/>
      <c r="P120" s="244"/>
      <c r="Q120" s="244"/>
      <c r="R120" s="34"/>
      <c r="T120" s="76"/>
      <c r="U120" s="48"/>
      <c r="V120" s="48"/>
      <c r="W120" s="131">
        <f>W121+W132+W191</f>
        <v>374.81387199999995</v>
      </c>
      <c r="X120" s="48"/>
      <c r="Y120" s="131">
        <f>Y121+Y132+Y191</f>
        <v>0.88730000000000009</v>
      </c>
      <c r="Z120" s="48"/>
      <c r="AA120" s="132">
        <f>AA121+AA132+AA191</f>
        <v>0</v>
      </c>
      <c r="AT120" s="19" t="s">
        <v>75</v>
      </c>
      <c r="AU120" s="19" t="s">
        <v>183</v>
      </c>
      <c r="BK120" s="133">
        <f>BK121+BK132+BK191</f>
        <v>0</v>
      </c>
    </row>
    <row r="121" spans="2:65" s="10" customFormat="1" ht="37.35" customHeight="1" x14ac:dyDescent="0.35">
      <c r="B121" s="134"/>
      <c r="C121" s="135"/>
      <c r="D121" s="136" t="s">
        <v>184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245"/>
      <c r="O121" s="228"/>
      <c r="P121" s="228"/>
      <c r="Q121" s="228"/>
      <c r="R121" s="137"/>
      <c r="T121" s="138"/>
      <c r="U121" s="135"/>
      <c r="V121" s="135"/>
      <c r="W121" s="139">
        <f>W122+W125</f>
        <v>5.0218999999999996</v>
      </c>
      <c r="X121" s="135"/>
      <c r="Y121" s="139">
        <f>Y122+Y125</f>
        <v>2.8600000000000001E-3</v>
      </c>
      <c r="Z121" s="135"/>
      <c r="AA121" s="140">
        <f>AA122+AA125</f>
        <v>0</v>
      </c>
      <c r="AR121" s="141" t="s">
        <v>83</v>
      </c>
      <c r="AT121" s="142" t="s">
        <v>75</v>
      </c>
      <c r="AU121" s="142" t="s">
        <v>76</v>
      </c>
      <c r="AY121" s="141" t="s">
        <v>206</v>
      </c>
      <c r="BK121" s="143">
        <f>BK122+BK125</f>
        <v>0</v>
      </c>
    </row>
    <row r="122" spans="2:65" s="10" customFormat="1" ht="19.899999999999999" customHeight="1" x14ac:dyDescent="0.3">
      <c r="B122" s="134"/>
      <c r="C122" s="135"/>
      <c r="D122" s="144" t="s">
        <v>186</v>
      </c>
      <c r="E122" s="144"/>
      <c r="F122" s="144"/>
      <c r="G122" s="144"/>
      <c r="H122" s="144"/>
      <c r="I122" s="144"/>
      <c r="J122" s="144"/>
      <c r="K122" s="144"/>
      <c r="L122" s="144"/>
      <c r="M122" s="144"/>
      <c r="N122" s="246"/>
      <c r="O122" s="247"/>
      <c r="P122" s="247"/>
      <c r="Q122" s="247"/>
      <c r="R122" s="137"/>
      <c r="T122" s="138"/>
      <c r="U122" s="135"/>
      <c r="V122" s="135"/>
      <c r="W122" s="139">
        <f>SUM(W123:W124)</f>
        <v>3.9414699999999998</v>
      </c>
      <c r="X122" s="135"/>
      <c r="Y122" s="139">
        <f>SUM(Y123:Y124)</f>
        <v>0</v>
      </c>
      <c r="Z122" s="135"/>
      <c r="AA122" s="140">
        <f>SUM(AA123:AA124)</f>
        <v>0</v>
      </c>
      <c r="AR122" s="141" t="s">
        <v>83</v>
      </c>
      <c r="AT122" s="142" t="s">
        <v>75</v>
      </c>
      <c r="AU122" s="142" t="s">
        <v>83</v>
      </c>
      <c r="AY122" s="141" t="s">
        <v>206</v>
      </c>
      <c r="BK122" s="143">
        <f>SUM(BK123:BK124)</f>
        <v>0</v>
      </c>
    </row>
    <row r="123" spans="2:65" s="1" customFormat="1" ht="38.25" customHeight="1" x14ac:dyDescent="0.3">
      <c r="B123" s="145"/>
      <c r="C123" s="146" t="s">
        <v>83</v>
      </c>
      <c r="D123" s="146" t="s">
        <v>207</v>
      </c>
      <c r="E123" s="147" t="s">
        <v>2722</v>
      </c>
      <c r="F123" s="233" t="s">
        <v>2723</v>
      </c>
      <c r="G123" s="233"/>
      <c r="H123" s="233"/>
      <c r="I123" s="233"/>
      <c r="J123" s="148" t="s">
        <v>372</v>
      </c>
      <c r="K123" s="149">
        <v>9</v>
      </c>
      <c r="L123" s="234"/>
      <c r="M123" s="234"/>
      <c r="N123" s="235"/>
      <c r="O123" s="235"/>
      <c r="P123" s="235"/>
      <c r="Q123" s="235"/>
      <c r="R123" s="150"/>
      <c r="T123" s="151" t="s">
        <v>5</v>
      </c>
      <c r="U123" s="41" t="s">
        <v>43</v>
      </c>
      <c r="V123" s="152">
        <v>0.30319000000000002</v>
      </c>
      <c r="W123" s="152">
        <f>V123*K123</f>
        <v>2.72871</v>
      </c>
      <c r="X123" s="152">
        <v>0</v>
      </c>
      <c r="Y123" s="152">
        <f>X123*K123</f>
        <v>0</v>
      </c>
      <c r="Z123" s="152">
        <v>0</v>
      </c>
      <c r="AA123" s="153">
        <f>Z123*K123</f>
        <v>0</v>
      </c>
      <c r="AR123" s="19" t="s">
        <v>96</v>
      </c>
      <c r="AT123" s="19" t="s">
        <v>207</v>
      </c>
      <c r="AU123" s="19" t="s">
        <v>87</v>
      </c>
      <c r="AY123" s="19" t="s">
        <v>206</v>
      </c>
      <c r="BE123" s="154">
        <f>IF(U123="základná",N123,0)</f>
        <v>0</v>
      </c>
      <c r="BF123" s="154">
        <f>IF(U123="znížená",N123,0)</f>
        <v>0</v>
      </c>
      <c r="BG123" s="154">
        <f>IF(U123="zákl. prenesená",N123,0)</f>
        <v>0</v>
      </c>
      <c r="BH123" s="154">
        <f>IF(U123="zníž. prenesená",N123,0)</f>
        <v>0</v>
      </c>
      <c r="BI123" s="154">
        <f>IF(U123="nulová",N123,0)</f>
        <v>0</v>
      </c>
      <c r="BJ123" s="19" t="s">
        <v>87</v>
      </c>
      <c r="BK123" s="155">
        <f>ROUND(L123*K123,3)</f>
        <v>0</v>
      </c>
      <c r="BL123" s="19" t="s">
        <v>96</v>
      </c>
      <c r="BM123" s="19" t="s">
        <v>2724</v>
      </c>
    </row>
    <row r="124" spans="2:65" s="1" customFormat="1" ht="25.5" customHeight="1" x14ac:dyDescent="0.3">
      <c r="B124" s="145"/>
      <c r="C124" s="146" t="s">
        <v>87</v>
      </c>
      <c r="D124" s="146" t="s">
        <v>207</v>
      </c>
      <c r="E124" s="147" t="s">
        <v>2725</v>
      </c>
      <c r="F124" s="233" t="s">
        <v>2726</v>
      </c>
      <c r="G124" s="233"/>
      <c r="H124" s="233"/>
      <c r="I124" s="233"/>
      <c r="J124" s="148" t="s">
        <v>372</v>
      </c>
      <c r="K124" s="149">
        <v>4</v>
      </c>
      <c r="L124" s="234"/>
      <c r="M124" s="234"/>
      <c r="N124" s="235"/>
      <c r="O124" s="235"/>
      <c r="P124" s="235"/>
      <c r="Q124" s="235"/>
      <c r="R124" s="150"/>
      <c r="T124" s="151" t="s">
        <v>5</v>
      </c>
      <c r="U124" s="41" t="s">
        <v>43</v>
      </c>
      <c r="V124" s="152">
        <v>0.30319000000000002</v>
      </c>
      <c r="W124" s="152">
        <f>V124*K124</f>
        <v>1.2127600000000001</v>
      </c>
      <c r="X124" s="152">
        <v>0</v>
      </c>
      <c r="Y124" s="152">
        <f>X124*K124</f>
        <v>0</v>
      </c>
      <c r="Z124" s="152">
        <v>0</v>
      </c>
      <c r="AA124" s="153">
        <f>Z124*K124</f>
        <v>0</v>
      </c>
      <c r="AR124" s="19" t="s">
        <v>96</v>
      </c>
      <c r="AT124" s="19" t="s">
        <v>207</v>
      </c>
      <c r="AU124" s="19" t="s">
        <v>87</v>
      </c>
      <c r="AY124" s="19" t="s">
        <v>206</v>
      </c>
      <c r="BE124" s="154">
        <f>IF(U124="základná",N124,0)</f>
        <v>0</v>
      </c>
      <c r="BF124" s="154">
        <f>IF(U124="znížená",N124,0)</f>
        <v>0</v>
      </c>
      <c r="BG124" s="154">
        <f>IF(U124="zákl. prenesená",N124,0)</f>
        <v>0</v>
      </c>
      <c r="BH124" s="154">
        <f>IF(U124="zníž. prenesená",N124,0)</f>
        <v>0</v>
      </c>
      <c r="BI124" s="154">
        <f>IF(U124="nulová",N124,0)</f>
        <v>0</v>
      </c>
      <c r="BJ124" s="19" t="s">
        <v>87</v>
      </c>
      <c r="BK124" s="155">
        <f>ROUND(L124*K124,3)</f>
        <v>0</v>
      </c>
      <c r="BL124" s="19" t="s">
        <v>96</v>
      </c>
      <c r="BM124" s="19" t="s">
        <v>2727</v>
      </c>
    </row>
    <row r="125" spans="2:65" s="10" customFormat="1" ht="29.85" customHeight="1" x14ac:dyDescent="0.3">
      <c r="B125" s="134"/>
      <c r="C125" s="135"/>
      <c r="D125" s="144" t="s">
        <v>2716</v>
      </c>
      <c r="E125" s="144"/>
      <c r="F125" s="144"/>
      <c r="G125" s="144"/>
      <c r="H125" s="144"/>
      <c r="I125" s="144"/>
      <c r="J125" s="144"/>
      <c r="K125" s="144"/>
      <c r="L125" s="144"/>
      <c r="M125" s="144"/>
      <c r="N125" s="240"/>
      <c r="O125" s="239"/>
      <c r="P125" s="239"/>
      <c r="Q125" s="239"/>
      <c r="R125" s="137"/>
      <c r="T125" s="138"/>
      <c r="U125" s="135"/>
      <c r="V125" s="135"/>
      <c r="W125" s="139">
        <f>SUM(W126:W131)</f>
        <v>1.08043</v>
      </c>
      <c r="X125" s="135"/>
      <c r="Y125" s="139">
        <f>SUM(Y126:Y131)</f>
        <v>2.8600000000000001E-3</v>
      </c>
      <c r="Z125" s="135"/>
      <c r="AA125" s="140">
        <f>SUM(AA126:AA131)</f>
        <v>0</v>
      </c>
      <c r="AR125" s="141" t="s">
        <v>83</v>
      </c>
      <c r="AT125" s="142" t="s">
        <v>75</v>
      </c>
      <c r="AU125" s="142" t="s">
        <v>83</v>
      </c>
      <c r="AY125" s="141" t="s">
        <v>206</v>
      </c>
      <c r="BK125" s="143">
        <f>SUM(BK126:BK131)</f>
        <v>0</v>
      </c>
    </row>
    <row r="126" spans="2:65" s="1" customFormat="1" ht="25.5" customHeight="1" x14ac:dyDescent="0.3">
      <c r="B126" s="145"/>
      <c r="C126" s="146" t="s">
        <v>91</v>
      </c>
      <c r="D126" s="146" t="s">
        <v>207</v>
      </c>
      <c r="E126" s="147" t="s">
        <v>2728</v>
      </c>
      <c r="F126" s="233" t="s">
        <v>2729</v>
      </c>
      <c r="G126" s="233"/>
      <c r="H126" s="233"/>
      <c r="I126" s="233"/>
      <c r="J126" s="148" t="s">
        <v>372</v>
      </c>
      <c r="K126" s="149">
        <v>10</v>
      </c>
      <c r="L126" s="234"/>
      <c r="M126" s="234"/>
      <c r="N126" s="235"/>
      <c r="O126" s="235"/>
      <c r="P126" s="235"/>
      <c r="Q126" s="235"/>
      <c r="R126" s="150"/>
      <c r="T126" s="151" t="s">
        <v>5</v>
      </c>
      <c r="U126" s="41" t="s">
        <v>43</v>
      </c>
      <c r="V126" s="152">
        <v>0</v>
      </c>
      <c r="W126" s="152">
        <f t="shared" ref="W126:W131" si="0">V126*K126</f>
        <v>0</v>
      </c>
      <c r="X126" s="152">
        <v>0</v>
      </c>
      <c r="Y126" s="152">
        <f t="shared" ref="Y126:Y131" si="1">X126*K126</f>
        <v>0</v>
      </c>
      <c r="Z126" s="152">
        <v>0</v>
      </c>
      <c r="AA126" s="153">
        <f t="shared" ref="AA126:AA131" si="2">Z126*K126</f>
        <v>0</v>
      </c>
      <c r="AR126" s="19" t="s">
        <v>96</v>
      </c>
      <c r="AT126" s="19" t="s">
        <v>207</v>
      </c>
      <c r="AU126" s="19" t="s">
        <v>87</v>
      </c>
      <c r="AY126" s="19" t="s">
        <v>206</v>
      </c>
      <c r="BE126" s="154">
        <f t="shared" ref="BE126:BE131" si="3">IF(U126="základná",N126,0)</f>
        <v>0</v>
      </c>
      <c r="BF126" s="154">
        <f t="shared" ref="BF126:BF131" si="4">IF(U126="znížená",N126,0)</f>
        <v>0</v>
      </c>
      <c r="BG126" s="154">
        <f t="shared" ref="BG126:BG131" si="5">IF(U126="zákl. prenesená",N126,0)</f>
        <v>0</v>
      </c>
      <c r="BH126" s="154">
        <f t="shared" ref="BH126:BH131" si="6">IF(U126="zníž. prenesená",N126,0)</f>
        <v>0</v>
      </c>
      <c r="BI126" s="154">
        <f t="shared" ref="BI126:BI131" si="7">IF(U126="nulová",N126,0)</f>
        <v>0</v>
      </c>
      <c r="BJ126" s="19" t="s">
        <v>87</v>
      </c>
      <c r="BK126" s="155">
        <f t="shared" ref="BK126:BK131" si="8">ROUND(L126*K126,3)</f>
        <v>0</v>
      </c>
      <c r="BL126" s="19" t="s">
        <v>96</v>
      </c>
      <c r="BM126" s="19" t="s">
        <v>2730</v>
      </c>
    </row>
    <row r="127" spans="2:65" s="1" customFormat="1" ht="25.5" customHeight="1" x14ac:dyDescent="0.3">
      <c r="B127" s="145"/>
      <c r="C127" s="146" t="s">
        <v>96</v>
      </c>
      <c r="D127" s="146" t="s">
        <v>207</v>
      </c>
      <c r="E127" s="147" t="s">
        <v>2731</v>
      </c>
      <c r="F127" s="233" t="s">
        <v>2732</v>
      </c>
      <c r="G127" s="233"/>
      <c r="H127" s="233"/>
      <c r="I127" s="233"/>
      <c r="J127" s="148" t="s">
        <v>372</v>
      </c>
      <c r="K127" s="149">
        <v>28</v>
      </c>
      <c r="L127" s="234"/>
      <c r="M127" s="234"/>
      <c r="N127" s="235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 t="shared" si="0"/>
        <v>0</v>
      </c>
      <c r="X127" s="152">
        <v>0</v>
      </c>
      <c r="Y127" s="152">
        <f t="shared" si="1"/>
        <v>0</v>
      </c>
      <c r="Z127" s="152">
        <v>0</v>
      </c>
      <c r="AA127" s="153">
        <f t="shared" si="2"/>
        <v>0</v>
      </c>
      <c r="AR127" s="19" t="s">
        <v>96</v>
      </c>
      <c r="AT127" s="19" t="s">
        <v>207</v>
      </c>
      <c r="AU127" s="19" t="s">
        <v>87</v>
      </c>
      <c r="AY127" s="19" t="s">
        <v>206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87</v>
      </c>
      <c r="BK127" s="155">
        <f t="shared" si="8"/>
        <v>0</v>
      </c>
      <c r="BL127" s="19" t="s">
        <v>96</v>
      </c>
      <c r="BM127" s="19" t="s">
        <v>2733</v>
      </c>
    </row>
    <row r="128" spans="2:65" s="1" customFormat="1" ht="38.25" customHeight="1" x14ac:dyDescent="0.3">
      <c r="B128" s="145"/>
      <c r="C128" s="146" t="s">
        <v>222</v>
      </c>
      <c r="D128" s="146" t="s">
        <v>207</v>
      </c>
      <c r="E128" s="147" t="s">
        <v>2734</v>
      </c>
      <c r="F128" s="233" t="s">
        <v>2735</v>
      </c>
      <c r="G128" s="233"/>
      <c r="H128" s="233"/>
      <c r="I128" s="233"/>
      <c r="J128" s="148" t="s">
        <v>372</v>
      </c>
      <c r="K128" s="149">
        <v>25</v>
      </c>
      <c r="L128" s="234"/>
      <c r="M128" s="234"/>
      <c r="N128" s="235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96</v>
      </c>
      <c r="AT128" s="19" t="s">
        <v>207</v>
      </c>
      <c r="AU128" s="19" t="s">
        <v>87</v>
      </c>
      <c r="AY128" s="19" t="s">
        <v>206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87</v>
      </c>
      <c r="BK128" s="155">
        <f t="shared" si="8"/>
        <v>0</v>
      </c>
      <c r="BL128" s="19" t="s">
        <v>96</v>
      </c>
      <c r="BM128" s="19" t="s">
        <v>2736</v>
      </c>
    </row>
    <row r="129" spans="2:65" s="1" customFormat="1" ht="25.5" customHeight="1" x14ac:dyDescent="0.3">
      <c r="B129" s="145"/>
      <c r="C129" s="146" t="s">
        <v>219</v>
      </c>
      <c r="D129" s="146" t="s">
        <v>207</v>
      </c>
      <c r="E129" s="147" t="s">
        <v>2737</v>
      </c>
      <c r="F129" s="233" t="s">
        <v>2738</v>
      </c>
      <c r="G129" s="233"/>
      <c r="H129" s="233"/>
      <c r="I129" s="233"/>
      <c r="J129" s="148" t="s">
        <v>372</v>
      </c>
      <c r="K129" s="149">
        <v>13</v>
      </c>
      <c r="L129" s="234"/>
      <c r="M129" s="234"/>
      <c r="N129" s="235"/>
      <c r="O129" s="235"/>
      <c r="P129" s="235"/>
      <c r="Q129" s="235"/>
      <c r="R129" s="150"/>
      <c r="T129" s="151" t="s">
        <v>5</v>
      </c>
      <c r="U129" s="41" t="s">
        <v>43</v>
      </c>
      <c r="V129" s="152">
        <v>8.3110000000000003E-2</v>
      </c>
      <c r="W129" s="152">
        <f t="shared" si="0"/>
        <v>1.08043</v>
      </c>
      <c r="X129" s="152">
        <v>4.0000000000000003E-5</v>
      </c>
      <c r="Y129" s="152">
        <f t="shared" si="1"/>
        <v>5.2000000000000006E-4</v>
      </c>
      <c r="Z129" s="152">
        <v>0</v>
      </c>
      <c r="AA129" s="153">
        <f t="shared" si="2"/>
        <v>0</v>
      </c>
      <c r="AR129" s="19" t="s">
        <v>96</v>
      </c>
      <c r="AT129" s="19" t="s">
        <v>207</v>
      </c>
      <c r="AU129" s="19" t="s">
        <v>87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96</v>
      </c>
      <c r="BM129" s="19" t="s">
        <v>2739</v>
      </c>
    </row>
    <row r="130" spans="2:65" s="1" customFormat="1" ht="25.5" customHeight="1" x14ac:dyDescent="0.3">
      <c r="B130" s="145"/>
      <c r="C130" s="156" t="s">
        <v>229</v>
      </c>
      <c r="D130" s="156" t="s">
        <v>214</v>
      </c>
      <c r="E130" s="157" t="s">
        <v>2740</v>
      </c>
      <c r="F130" s="236" t="s">
        <v>2741</v>
      </c>
      <c r="G130" s="236"/>
      <c r="H130" s="236"/>
      <c r="I130" s="236"/>
      <c r="J130" s="158" t="s">
        <v>372</v>
      </c>
      <c r="K130" s="159">
        <v>2</v>
      </c>
      <c r="L130" s="237"/>
      <c r="M130" s="237"/>
      <c r="N130" s="238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1.8000000000000001E-4</v>
      </c>
      <c r="Y130" s="152">
        <f t="shared" si="1"/>
        <v>3.6000000000000002E-4</v>
      </c>
      <c r="Z130" s="152">
        <v>0</v>
      </c>
      <c r="AA130" s="153">
        <f t="shared" si="2"/>
        <v>0</v>
      </c>
      <c r="AR130" s="19" t="s">
        <v>218</v>
      </c>
      <c r="AT130" s="19" t="s">
        <v>214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96</v>
      </c>
      <c r="BM130" s="19" t="s">
        <v>2742</v>
      </c>
    </row>
    <row r="131" spans="2:65" s="1" customFormat="1" ht="25.5" customHeight="1" x14ac:dyDescent="0.3">
      <c r="B131" s="145"/>
      <c r="C131" s="156" t="s">
        <v>218</v>
      </c>
      <c r="D131" s="156" t="s">
        <v>214</v>
      </c>
      <c r="E131" s="157" t="s">
        <v>2743</v>
      </c>
      <c r="F131" s="236" t="s">
        <v>2744</v>
      </c>
      <c r="G131" s="236"/>
      <c r="H131" s="236"/>
      <c r="I131" s="236"/>
      <c r="J131" s="158" t="s">
        <v>372</v>
      </c>
      <c r="K131" s="159">
        <v>11</v>
      </c>
      <c r="L131" s="237"/>
      <c r="M131" s="237"/>
      <c r="N131" s="238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1.8000000000000001E-4</v>
      </c>
      <c r="Y131" s="152">
        <f t="shared" si="1"/>
        <v>1.98E-3</v>
      </c>
      <c r="Z131" s="152">
        <v>0</v>
      </c>
      <c r="AA131" s="153">
        <f t="shared" si="2"/>
        <v>0</v>
      </c>
      <c r="AR131" s="19" t="s">
        <v>262</v>
      </c>
      <c r="AT131" s="19" t="s">
        <v>214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235</v>
      </c>
      <c r="BM131" s="19" t="s">
        <v>2745</v>
      </c>
    </row>
    <row r="132" spans="2:65" s="10" customFormat="1" ht="37.35" customHeight="1" x14ac:dyDescent="0.35">
      <c r="B132" s="134"/>
      <c r="C132" s="135"/>
      <c r="D132" s="136" t="s">
        <v>188</v>
      </c>
      <c r="E132" s="136"/>
      <c r="F132" s="136"/>
      <c r="G132" s="136"/>
      <c r="H132" s="136"/>
      <c r="I132" s="136"/>
      <c r="J132" s="136"/>
      <c r="K132" s="136"/>
      <c r="L132" s="136"/>
      <c r="M132" s="136"/>
      <c r="N132" s="248"/>
      <c r="O132" s="249"/>
      <c r="P132" s="249"/>
      <c r="Q132" s="249"/>
      <c r="R132" s="137"/>
      <c r="T132" s="138"/>
      <c r="U132" s="135"/>
      <c r="V132" s="135"/>
      <c r="W132" s="139">
        <f>W133+W135+W138+W144</f>
        <v>369.79197199999993</v>
      </c>
      <c r="X132" s="135"/>
      <c r="Y132" s="139">
        <f>Y133+Y135+Y138+Y144</f>
        <v>0.88444000000000011</v>
      </c>
      <c r="Z132" s="135"/>
      <c r="AA132" s="140">
        <f>AA133+AA135+AA138+AA144</f>
        <v>0</v>
      </c>
      <c r="AR132" s="141" t="s">
        <v>87</v>
      </c>
      <c r="AT132" s="142" t="s">
        <v>75</v>
      </c>
      <c r="AU132" s="142" t="s">
        <v>76</v>
      </c>
      <c r="AY132" s="141" t="s">
        <v>206</v>
      </c>
      <c r="BK132" s="143">
        <f>BK133+BK135+BK138+BK144</f>
        <v>0</v>
      </c>
    </row>
    <row r="133" spans="2:65" s="10" customFormat="1" ht="19.899999999999999" customHeight="1" x14ac:dyDescent="0.3">
      <c r="B133" s="134"/>
      <c r="C133" s="135"/>
      <c r="D133" s="144" t="s">
        <v>2717</v>
      </c>
      <c r="E133" s="144"/>
      <c r="F133" s="144"/>
      <c r="G133" s="144"/>
      <c r="H133" s="144"/>
      <c r="I133" s="144"/>
      <c r="J133" s="144"/>
      <c r="K133" s="144"/>
      <c r="L133" s="144"/>
      <c r="M133" s="144"/>
      <c r="N133" s="246"/>
      <c r="O133" s="247"/>
      <c r="P133" s="247"/>
      <c r="Q133" s="247"/>
      <c r="R133" s="137"/>
      <c r="T133" s="138"/>
      <c r="U133" s="135"/>
      <c r="V133" s="135"/>
      <c r="W133" s="139">
        <f>W134</f>
        <v>0</v>
      </c>
      <c r="X133" s="135"/>
      <c r="Y133" s="139">
        <f>Y134</f>
        <v>0</v>
      </c>
      <c r="Z133" s="135"/>
      <c r="AA133" s="140">
        <f>AA134</f>
        <v>0</v>
      </c>
      <c r="AR133" s="141" t="s">
        <v>87</v>
      </c>
      <c r="AT133" s="142" t="s">
        <v>75</v>
      </c>
      <c r="AU133" s="142" t="s">
        <v>83</v>
      </c>
      <c r="AY133" s="141" t="s">
        <v>206</v>
      </c>
      <c r="BK133" s="143">
        <f>BK134</f>
        <v>0</v>
      </c>
    </row>
    <row r="134" spans="2:65" s="1" customFormat="1" ht="25.5" customHeight="1" x14ac:dyDescent="0.3">
      <c r="B134" s="145"/>
      <c r="C134" s="146" t="s">
        <v>236</v>
      </c>
      <c r="D134" s="146" t="s">
        <v>207</v>
      </c>
      <c r="E134" s="147" t="s">
        <v>2746</v>
      </c>
      <c r="F134" s="233" t="s">
        <v>2747</v>
      </c>
      <c r="G134" s="233"/>
      <c r="H134" s="233"/>
      <c r="I134" s="233"/>
      <c r="J134" s="148" t="s">
        <v>372</v>
      </c>
      <c r="K134" s="149">
        <v>5</v>
      </c>
      <c r="L134" s="234"/>
      <c r="M134" s="234"/>
      <c r="N134" s="235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>V134*K134</f>
        <v>0</v>
      </c>
      <c r="X134" s="152">
        <v>0</v>
      </c>
      <c r="Y134" s="152">
        <f>X134*K134</f>
        <v>0</v>
      </c>
      <c r="Z134" s="152">
        <v>0</v>
      </c>
      <c r="AA134" s="153">
        <f>Z134*K134</f>
        <v>0</v>
      </c>
      <c r="AR134" s="19" t="s">
        <v>235</v>
      </c>
      <c r="AT134" s="19" t="s">
        <v>207</v>
      </c>
      <c r="AU134" s="19" t="s">
        <v>87</v>
      </c>
      <c r="AY134" s="19" t="s">
        <v>206</v>
      </c>
      <c r="BE134" s="154">
        <f>IF(U134="základná",N134,0)</f>
        <v>0</v>
      </c>
      <c r="BF134" s="154">
        <f>IF(U134="znížená",N134,0)</f>
        <v>0</v>
      </c>
      <c r="BG134" s="154">
        <f>IF(U134="zákl. prenesená",N134,0)</f>
        <v>0</v>
      </c>
      <c r="BH134" s="154">
        <f>IF(U134="zníž. prenesená",N134,0)</f>
        <v>0</v>
      </c>
      <c r="BI134" s="154">
        <f>IF(U134="nulová",N134,0)</f>
        <v>0</v>
      </c>
      <c r="BJ134" s="19" t="s">
        <v>87</v>
      </c>
      <c r="BK134" s="155">
        <f>ROUND(L134*K134,3)</f>
        <v>0</v>
      </c>
      <c r="BL134" s="19" t="s">
        <v>235</v>
      </c>
      <c r="BM134" s="19" t="s">
        <v>2748</v>
      </c>
    </row>
    <row r="135" spans="2:65" s="10" customFormat="1" ht="29.85" customHeight="1" x14ac:dyDescent="0.3">
      <c r="B135" s="134"/>
      <c r="C135" s="135"/>
      <c r="D135" s="144" t="s">
        <v>2718</v>
      </c>
      <c r="E135" s="144"/>
      <c r="F135" s="144"/>
      <c r="G135" s="144"/>
      <c r="H135" s="144"/>
      <c r="I135" s="144"/>
      <c r="J135" s="144"/>
      <c r="K135" s="144"/>
      <c r="L135" s="144"/>
      <c r="M135" s="144"/>
      <c r="N135" s="240"/>
      <c r="O135" s="239"/>
      <c r="P135" s="239"/>
      <c r="Q135" s="239"/>
      <c r="R135" s="137"/>
      <c r="T135" s="138"/>
      <c r="U135" s="135"/>
      <c r="V135" s="135"/>
      <c r="W135" s="139">
        <f>SUM(W136:W137)</f>
        <v>3.0057</v>
      </c>
      <c r="X135" s="135"/>
      <c r="Y135" s="139">
        <f>SUM(Y136:Y137)</f>
        <v>4.2570000000000004E-3</v>
      </c>
      <c r="Z135" s="135"/>
      <c r="AA135" s="140">
        <f>SUM(AA136:AA137)</f>
        <v>0</v>
      </c>
      <c r="AR135" s="141" t="s">
        <v>87</v>
      </c>
      <c r="AT135" s="142" t="s">
        <v>75</v>
      </c>
      <c r="AU135" s="142" t="s">
        <v>83</v>
      </c>
      <c r="AY135" s="141" t="s">
        <v>206</v>
      </c>
      <c r="BK135" s="143">
        <f>SUM(BK136:BK137)</f>
        <v>0</v>
      </c>
    </row>
    <row r="136" spans="2:65" s="1" customFormat="1" ht="25.5" customHeight="1" x14ac:dyDescent="0.3">
      <c r="B136" s="145"/>
      <c r="C136" s="146" t="s">
        <v>225</v>
      </c>
      <c r="D136" s="146" t="s">
        <v>207</v>
      </c>
      <c r="E136" s="147" t="s">
        <v>2749</v>
      </c>
      <c r="F136" s="233" t="s">
        <v>2750</v>
      </c>
      <c r="G136" s="233"/>
      <c r="H136" s="233"/>
      <c r="I136" s="233"/>
      <c r="J136" s="148" t="s">
        <v>210</v>
      </c>
      <c r="K136" s="149">
        <v>12.9</v>
      </c>
      <c r="L136" s="234"/>
      <c r="M136" s="234"/>
      <c r="N136" s="235"/>
      <c r="O136" s="235"/>
      <c r="P136" s="235"/>
      <c r="Q136" s="235"/>
      <c r="R136" s="150"/>
      <c r="T136" s="151" t="s">
        <v>5</v>
      </c>
      <c r="U136" s="41" t="s">
        <v>43</v>
      </c>
      <c r="V136" s="152">
        <v>0.23300000000000001</v>
      </c>
      <c r="W136" s="152">
        <f>V136*K136</f>
        <v>3.0057</v>
      </c>
      <c r="X136" s="152">
        <v>1E-4</v>
      </c>
      <c r="Y136" s="152">
        <f>X136*K136</f>
        <v>1.2900000000000001E-3</v>
      </c>
      <c r="Z136" s="152">
        <v>0</v>
      </c>
      <c r="AA136" s="153">
        <f>Z136*K136</f>
        <v>0</v>
      </c>
      <c r="AR136" s="19" t="s">
        <v>235</v>
      </c>
      <c r="AT136" s="19" t="s">
        <v>207</v>
      </c>
      <c r="AU136" s="19" t="s">
        <v>87</v>
      </c>
      <c r="AY136" s="19" t="s">
        <v>206</v>
      </c>
      <c r="BE136" s="154">
        <f>IF(U136="základná",N136,0)</f>
        <v>0</v>
      </c>
      <c r="BF136" s="154">
        <f>IF(U136="znížená",N136,0)</f>
        <v>0</v>
      </c>
      <c r="BG136" s="154">
        <f>IF(U136="zákl. prenesená",N136,0)</f>
        <v>0</v>
      </c>
      <c r="BH136" s="154">
        <f>IF(U136="zníž. prenesená",N136,0)</f>
        <v>0</v>
      </c>
      <c r="BI136" s="154">
        <f>IF(U136="nulová",N136,0)</f>
        <v>0</v>
      </c>
      <c r="BJ136" s="19" t="s">
        <v>87</v>
      </c>
      <c r="BK136" s="155">
        <f>ROUND(L136*K136,3)</f>
        <v>0</v>
      </c>
      <c r="BL136" s="19" t="s">
        <v>235</v>
      </c>
      <c r="BM136" s="19" t="s">
        <v>2751</v>
      </c>
    </row>
    <row r="137" spans="2:65" s="1" customFormat="1" ht="25.5" customHeight="1" x14ac:dyDescent="0.3">
      <c r="B137" s="145"/>
      <c r="C137" s="156" t="s">
        <v>242</v>
      </c>
      <c r="D137" s="156" t="s">
        <v>214</v>
      </c>
      <c r="E137" s="157" t="s">
        <v>2752</v>
      </c>
      <c r="F137" s="236" t="s">
        <v>2753</v>
      </c>
      <c r="G137" s="236"/>
      <c r="H137" s="236"/>
      <c r="I137" s="236"/>
      <c r="J137" s="158" t="s">
        <v>210</v>
      </c>
      <c r="K137" s="159">
        <v>12.9</v>
      </c>
      <c r="L137" s="237"/>
      <c r="M137" s="237"/>
      <c r="N137" s="238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>V137*K137</f>
        <v>0</v>
      </c>
      <c r="X137" s="152">
        <v>2.3000000000000001E-4</v>
      </c>
      <c r="Y137" s="152">
        <f>X137*K137</f>
        <v>2.967E-3</v>
      </c>
      <c r="Z137" s="152">
        <v>0</v>
      </c>
      <c r="AA137" s="153">
        <f>Z137*K137</f>
        <v>0</v>
      </c>
      <c r="AR137" s="19" t="s">
        <v>262</v>
      </c>
      <c r="AT137" s="19" t="s">
        <v>214</v>
      </c>
      <c r="AU137" s="19" t="s">
        <v>87</v>
      </c>
      <c r="AY137" s="19" t="s">
        <v>206</v>
      </c>
      <c r="BE137" s="154">
        <f>IF(U137="základná",N137,0)</f>
        <v>0</v>
      </c>
      <c r="BF137" s="154">
        <f>IF(U137="znížená",N137,0)</f>
        <v>0</v>
      </c>
      <c r="BG137" s="154">
        <f>IF(U137="zákl. prenesená",N137,0)</f>
        <v>0</v>
      </c>
      <c r="BH137" s="154">
        <f>IF(U137="zníž. prenesená",N137,0)</f>
        <v>0</v>
      </c>
      <c r="BI137" s="154">
        <f>IF(U137="nulová",N137,0)</f>
        <v>0</v>
      </c>
      <c r="BJ137" s="19" t="s">
        <v>87</v>
      </c>
      <c r="BK137" s="155">
        <f>ROUND(L137*K137,3)</f>
        <v>0</v>
      </c>
      <c r="BL137" s="19" t="s">
        <v>235</v>
      </c>
      <c r="BM137" s="19" t="s">
        <v>2754</v>
      </c>
    </row>
    <row r="138" spans="2:65" s="10" customFormat="1" ht="29.85" customHeight="1" x14ac:dyDescent="0.3">
      <c r="B138" s="134"/>
      <c r="C138" s="135"/>
      <c r="D138" s="144" t="s">
        <v>2719</v>
      </c>
      <c r="E138" s="144"/>
      <c r="F138" s="144"/>
      <c r="G138" s="144"/>
      <c r="H138" s="144"/>
      <c r="I138" s="144"/>
      <c r="J138" s="144"/>
      <c r="K138" s="144"/>
      <c r="L138" s="144"/>
      <c r="M138" s="144"/>
      <c r="N138" s="240"/>
      <c r="O138" s="239"/>
      <c r="P138" s="239"/>
      <c r="Q138" s="239"/>
      <c r="R138" s="137"/>
      <c r="T138" s="138"/>
      <c r="U138" s="135"/>
      <c r="V138" s="135"/>
      <c r="W138" s="139">
        <f>SUM(W139:W143)</f>
        <v>4.329072</v>
      </c>
      <c r="X138" s="135"/>
      <c r="Y138" s="139">
        <f>SUM(Y139:Y143)</f>
        <v>4.5997999999999997E-2</v>
      </c>
      <c r="Z138" s="135"/>
      <c r="AA138" s="140">
        <f>SUM(AA139:AA143)</f>
        <v>0</v>
      </c>
      <c r="AR138" s="141" t="s">
        <v>87</v>
      </c>
      <c r="AT138" s="142" t="s">
        <v>75</v>
      </c>
      <c r="AU138" s="142" t="s">
        <v>83</v>
      </c>
      <c r="AY138" s="141" t="s">
        <v>206</v>
      </c>
      <c r="BK138" s="143">
        <f>SUM(BK139:BK143)</f>
        <v>0</v>
      </c>
    </row>
    <row r="139" spans="2:65" s="1" customFormat="1" ht="25.5" customHeight="1" x14ac:dyDescent="0.3">
      <c r="B139" s="145"/>
      <c r="C139" s="146" t="s">
        <v>228</v>
      </c>
      <c r="D139" s="146" t="s">
        <v>207</v>
      </c>
      <c r="E139" s="147" t="s">
        <v>2755</v>
      </c>
      <c r="F139" s="233" t="s">
        <v>2756</v>
      </c>
      <c r="G139" s="233"/>
      <c r="H139" s="233"/>
      <c r="I139" s="233"/>
      <c r="J139" s="148" t="s">
        <v>217</v>
      </c>
      <c r="K139" s="149">
        <v>52.6</v>
      </c>
      <c r="L139" s="234"/>
      <c r="M139" s="234"/>
      <c r="N139" s="235"/>
      <c r="O139" s="235"/>
      <c r="P139" s="235"/>
      <c r="Q139" s="235"/>
      <c r="R139" s="150"/>
      <c r="T139" s="151" t="s">
        <v>5</v>
      </c>
      <c r="U139" s="41" t="s">
        <v>43</v>
      </c>
      <c r="V139" s="152">
        <v>0.08</v>
      </c>
      <c r="W139" s="152">
        <f>V139*K139</f>
        <v>4.2080000000000002</v>
      </c>
      <c r="X139" s="152">
        <v>3.8000000000000002E-4</v>
      </c>
      <c r="Y139" s="152">
        <f>X139*K139</f>
        <v>1.9988000000000002E-2</v>
      </c>
      <c r="Z139" s="152">
        <v>0</v>
      </c>
      <c r="AA139" s="153">
        <f>Z139*K139</f>
        <v>0</v>
      </c>
      <c r="AR139" s="19" t="s">
        <v>235</v>
      </c>
      <c r="AT139" s="19" t="s">
        <v>207</v>
      </c>
      <c r="AU139" s="19" t="s">
        <v>87</v>
      </c>
      <c r="AY139" s="19" t="s">
        <v>206</v>
      </c>
      <c r="BE139" s="154">
        <f>IF(U139="základná",N139,0)</f>
        <v>0</v>
      </c>
      <c r="BF139" s="154">
        <f>IF(U139="znížená",N139,0)</f>
        <v>0</v>
      </c>
      <c r="BG139" s="154">
        <f>IF(U139="zákl. prenesená",N139,0)</f>
        <v>0</v>
      </c>
      <c r="BH139" s="154">
        <f>IF(U139="zníž. prenesená",N139,0)</f>
        <v>0</v>
      </c>
      <c r="BI139" s="154">
        <f>IF(U139="nulová",N139,0)</f>
        <v>0</v>
      </c>
      <c r="BJ139" s="19" t="s">
        <v>87</v>
      </c>
      <c r="BK139" s="155">
        <f>ROUND(L139*K139,3)</f>
        <v>0</v>
      </c>
      <c r="BL139" s="19" t="s">
        <v>235</v>
      </c>
      <c r="BM139" s="19" t="s">
        <v>2757</v>
      </c>
    </row>
    <row r="140" spans="2:65" s="1" customFormat="1" ht="25.5" customHeight="1" x14ac:dyDescent="0.3">
      <c r="B140" s="145"/>
      <c r="C140" s="156" t="s">
        <v>249</v>
      </c>
      <c r="D140" s="156" t="s">
        <v>214</v>
      </c>
      <c r="E140" s="157" t="s">
        <v>2758</v>
      </c>
      <c r="F140" s="236" t="s">
        <v>2759</v>
      </c>
      <c r="G140" s="236"/>
      <c r="H140" s="236"/>
      <c r="I140" s="236"/>
      <c r="J140" s="158" t="s">
        <v>2760</v>
      </c>
      <c r="K140" s="159">
        <v>52.6</v>
      </c>
      <c r="L140" s="237"/>
      <c r="M140" s="237"/>
      <c r="N140" s="238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>V140*K140</f>
        <v>0</v>
      </c>
      <c r="X140" s="152">
        <v>3.5E-4</v>
      </c>
      <c r="Y140" s="152">
        <f>X140*K140</f>
        <v>1.8409999999999999E-2</v>
      </c>
      <c r="Z140" s="152">
        <v>0</v>
      </c>
      <c r="AA140" s="153">
        <f>Z140*K140</f>
        <v>0</v>
      </c>
      <c r="AR140" s="19" t="s">
        <v>262</v>
      </c>
      <c r="AT140" s="19" t="s">
        <v>214</v>
      </c>
      <c r="AU140" s="19" t="s">
        <v>87</v>
      </c>
      <c r="AY140" s="19" t="s">
        <v>206</v>
      </c>
      <c r="BE140" s="154">
        <f>IF(U140="základná",N140,0)</f>
        <v>0</v>
      </c>
      <c r="BF140" s="154">
        <f>IF(U140="znížená",N140,0)</f>
        <v>0</v>
      </c>
      <c r="BG140" s="154">
        <f>IF(U140="zákl. prenesená",N140,0)</f>
        <v>0</v>
      </c>
      <c r="BH140" s="154">
        <f>IF(U140="zníž. prenesená",N140,0)</f>
        <v>0</v>
      </c>
      <c r="BI140" s="154">
        <f>IF(U140="nulová",N140,0)</f>
        <v>0</v>
      </c>
      <c r="BJ140" s="19" t="s">
        <v>87</v>
      </c>
      <c r="BK140" s="155">
        <f>ROUND(L140*K140,3)</f>
        <v>0</v>
      </c>
      <c r="BL140" s="19" t="s">
        <v>235</v>
      </c>
      <c r="BM140" s="19" t="s">
        <v>2761</v>
      </c>
    </row>
    <row r="141" spans="2:65" s="1" customFormat="1" ht="25.5" customHeight="1" x14ac:dyDescent="0.3">
      <c r="B141" s="145"/>
      <c r="C141" s="156" t="s">
        <v>232</v>
      </c>
      <c r="D141" s="156" t="s">
        <v>214</v>
      </c>
      <c r="E141" s="157" t="s">
        <v>2762</v>
      </c>
      <c r="F141" s="236" t="s">
        <v>2763</v>
      </c>
      <c r="G141" s="236"/>
      <c r="H141" s="236"/>
      <c r="I141" s="236"/>
      <c r="J141" s="158" t="s">
        <v>372</v>
      </c>
      <c r="K141" s="159">
        <v>4</v>
      </c>
      <c r="L141" s="237"/>
      <c r="M141" s="237"/>
      <c r="N141" s="238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>V141*K141</f>
        <v>0</v>
      </c>
      <c r="X141" s="152">
        <v>8.9999999999999998E-4</v>
      </c>
      <c r="Y141" s="152">
        <f>X141*K141</f>
        <v>3.5999999999999999E-3</v>
      </c>
      <c r="Z141" s="152">
        <v>0</v>
      </c>
      <c r="AA141" s="153">
        <f>Z141*K141</f>
        <v>0</v>
      </c>
      <c r="AR141" s="19" t="s">
        <v>262</v>
      </c>
      <c r="AT141" s="19" t="s">
        <v>214</v>
      </c>
      <c r="AU141" s="19" t="s">
        <v>87</v>
      </c>
      <c r="AY141" s="19" t="s">
        <v>206</v>
      </c>
      <c r="BE141" s="154">
        <f>IF(U141="základná",N141,0)</f>
        <v>0</v>
      </c>
      <c r="BF141" s="154">
        <f>IF(U141="znížená",N141,0)</f>
        <v>0</v>
      </c>
      <c r="BG141" s="154">
        <f>IF(U141="zákl. prenesená",N141,0)</f>
        <v>0</v>
      </c>
      <c r="BH141" s="154">
        <f>IF(U141="zníž. prenesená",N141,0)</f>
        <v>0</v>
      </c>
      <c r="BI141" s="154">
        <f>IF(U141="nulová",N141,0)</f>
        <v>0</v>
      </c>
      <c r="BJ141" s="19" t="s">
        <v>87</v>
      </c>
      <c r="BK141" s="155">
        <f>ROUND(L141*K141,3)</f>
        <v>0</v>
      </c>
      <c r="BL141" s="19" t="s">
        <v>235</v>
      </c>
      <c r="BM141" s="19" t="s">
        <v>2764</v>
      </c>
    </row>
    <row r="142" spans="2:65" s="1" customFormat="1" ht="38.25" customHeight="1" x14ac:dyDescent="0.3">
      <c r="B142" s="145"/>
      <c r="C142" s="156" t="s">
        <v>256</v>
      </c>
      <c r="D142" s="156" t="s">
        <v>214</v>
      </c>
      <c r="E142" s="157" t="s">
        <v>2765</v>
      </c>
      <c r="F142" s="236" t="s">
        <v>2766</v>
      </c>
      <c r="G142" s="236"/>
      <c r="H142" s="236"/>
      <c r="I142" s="236"/>
      <c r="J142" s="158" t="s">
        <v>372</v>
      </c>
      <c r="K142" s="159">
        <v>4</v>
      </c>
      <c r="L142" s="237"/>
      <c r="M142" s="237"/>
      <c r="N142" s="238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>V142*K142</f>
        <v>0</v>
      </c>
      <c r="X142" s="152">
        <v>1E-3</v>
      </c>
      <c r="Y142" s="152">
        <f>X142*K142</f>
        <v>4.0000000000000001E-3</v>
      </c>
      <c r="Z142" s="152">
        <v>0</v>
      </c>
      <c r="AA142" s="153">
        <f>Z142*K142</f>
        <v>0</v>
      </c>
      <c r="AR142" s="19" t="s">
        <v>262</v>
      </c>
      <c r="AT142" s="19" t="s">
        <v>214</v>
      </c>
      <c r="AU142" s="19" t="s">
        <v>87</v>
      </c>
      <c r="AY142" s="19" t="s">
        <v>206</v>
      </c>
      <c r="BE142" s="154">
        <f>IF(U142="základná",N142,0)</f>
        <v>0</v>
      </c>
      <c r="BF142" s="154">
        <f>IF(U142="znížená",N142,0)</f>
        <v>0</v>
      </c>
      <c r="BG142" s="154">
        <f>IF(U142="zákl. prenesená",N142,0)</f>
        <v>0</v>
      </c>
      <c r="BH142" s="154">
        <f>IF(U142="zníž. prenesená",N142,0)</f>
        <v>0</v>
      </c>
      <c r="BI142" s="154">
        <f>IF(U142="nulová",N142,0)</f>
        <v>0</v>
      </c>
      <c r="BJ142" s="19" t="s">
        <v>87</v>
      </c>
      <c r="BK142" s="155">
        <f>ROUND(L142*K142,3)</f>
        <v>0</v>
      </c>
      <c r="BL142" s="19" t="s">
        <v>235</v>
      </c>
      <c r="BM142" s="19" t="s">
        <v>2767</v>
      </c>
    </row>
    <row r="143" spans="2:65" s="1" customFormat="1" ht="25.5" customHeight="1" x14ac:dyDescent="0.3">
      <c r="B143" s="145"/>
      <c r="C143" s="146" t="s">
        <v>235</v>
      </c>
      <c r="D143" s="146" t="s">
        <v>207</v>
      </c>
      <c r="E143" s="147" t="s">
        <v>2768</v>
      </c>
      <c r="F143" s="233" t="s">
        <v>2769</v>
      </c>
      <c r="G143" s="233"/>
      <c r="H143" s="233"/>
      <c r="I143" s="233"/>
      <c r="J143" s="148" t="s">
        <v>329</v>
      </c>
      <c r="K143" s="149">
        <v>4.5999999999999999E-2</v>
      </c>
      <c r="L143" s="234"/>
      <c r="M143" s="234"/>
      <c r="N143" s="235"/>
      <c r="O143" s="235"/>
      <c r="P143" s="235"/>
      <c r="Q143" s="235"/>
      <c r="R143" s="150"/>
      <c r="T143" s="151" t="s">
        <v>5</v>
      </c>
      <c r="U143" s="41" t="s">
        <v>43</v>
      </c>
      <c r="V143" s="152">
        <v>2.6320000000000001</v>
      </c>
      <c r="W143" s="152">
        <f>V143*K143</f>
        <v>0.121072</v>
      </c>
      <c r="X143" s="152">
        <v>0</v>
      </c>
      <c r="Y143" s="152">
        <f>X143*K143</f>
        <v>0</v>
      </c>
      <c r="Z143" s="152">
        <v>0</v>
      </c>
      <c r="AA143" s="153">
        <f>Z143*K143</f>
        <v>0</v>
      </c>
      <c r="AR143" s="19" t="s">
        <v>235</v>
      </c>
      <c r="AT143" s="19" t="s">
        <v>207</v>
      </c>
      <c r="AU143" s="19" t="s">
        <v>87</v>
      </c>
      <c r="AY143" s="19" t="s">
        <v>206</v>
      </c>
      <c r="BE143" s="154">
        <f>IF(U143="základná",N143,0)</f>
        <v>0</v>
      </c>
      <c r="BF143" s="154">
        <f>IF(U143="znížená",N143,0)</f>
        <v>0</v>
      </c>
      <c r="BG143" s="154">
        <f>IF(U143="zákl. prenesená",N143,0)</f>
        <v>0</v>
      </c>
      <c r="BH143" s="154">
        <f>IF(U143="zníž. prenesená",N143,0)</f>
        <v>0</v>
      </c>
      <c r="BI143" s="154">
        <f>IF(U143="nulová",N143,0)</f>
        <v>0</v>
      </c>
      <c r="BJ143" s="19" t="s">
        <v>87</v>
      </c>
      <c r="BK143" s="155">
        <f>ROUND(L143*K143,3)</f>
        <v>0</v>
      </c>
      <c r="BL143" s="19" t="s">
        <v>235</v>
      </c>
      <c r="BM143" s="19" t="s">
        <v>2770</v>
      </c>
    </row>
    <row r="144" spans="2:65" s="10" customFormat="1" ht="29.85" customHeight="1" x14ac:dyDescent="0.3">
      <c r="B144" s="134"/>
      <c r="C144" s="135"/>
      <c r="D144" s="144" t="s">
        <v>2720</v>
      </c>
      <c r="E144" s="144"/>
      <c r="F144" s="144"/>
      <c r="G144" s="144"/>
      <c r="H144" s="144"/>
      <c r="I144" s="144"/>
      <c r="J144" s="144"/>
      <c r="K144" s="144"/>
      <c r="L144" s="144"/>
      <c r="M144" s="144"/>
      <c r="N144" s="240"/>
      <c r="O144" s="239"/>
      <c r="P144" s="239"/>
      <c r="Q144" s="239"/>
      <c r="R144" s="137"/>
      <c r="T144" s="138"/>
      <c r="U144" s="135"/>
      <c r="V144" s="135"/>
      <c r="W144" s="139">
        <f>SUM(W145:W190)</f>
        <v>362.45719999999994</v>
      </c>
      <c r="X144" s="135"/>
      <c r="Y144" s="139">
        <f>SUM(Y145:Y190)</f>
        <v>0.83418500000000007</v>
      </c>
      <c r="Z144" s="135"/>
      <c r="AA144" s="140">
        <f>SUM(AA145:AA190)</f>
        <v>0</v>
      </c>
      <c r="AR144" s="141" t="s">
        <v>87</v>
      </c>
      <c r="AT144" s="142" t="s">
        <v>75</v>
      </c>
      <c r="AU144" s="142" t="s">
        <v>83</v>
      </c>
      <c r="AY144" s="141" t="s">
        <v>206</v>
      </c>
      <c r="BK144" s="143">
        <f>SUM(BK145:BK190)</f>
        <v>0</v>
      </c>
    </row>
    <row r="145" spans="2:65" s="1" customFormat="1" ht="16.5" customHeight="1" x14ac:dyDescent="0.3">
      <c r="B145" s="145"/>
      <c r="C145" s="146" t="s">
        <v>263</v>
      </c>
      <c r="D145" s="146" t="s">
        <v>207</v>
      </c>
      <c r="E145" s="147" t="s">
        <v>2771</v>
      </c>
      <c r="F145" s="233" t="s">
        <v>2772</v>
      </c>
      <c r="G145" s="233"/>
      <c r="H145" s="233"/>
      <c r="I145" s="233"/>
      <c r="J145" s="148" t="s">
        <v>217</v>
      </c>
      <c r="K145" s="149">
        <v>14.5</v>
      </c>
      <c r="L145" s="234"/>
      <c r="M145" s="234"/>
      <c r="N145" s="235"/>
      <c r="O145" s="235"/>
      <c r="P145" s="235"/>
      <c r="Q145" s="235"/>
      <c r="R145" s="150"/>
      <c r="T145" s="151" t="s">
        <v>5</v>
      </c>
      <c r="U145" s="41" t="s">
        <v>43</v>
      </c>
      <c r="V145" s="152">
        <v>0.17799999999999999</v>
      </c>
      <c r="W145" s="152">
        <f t="shared" ref="W145:W190" si="9">V145*K145</f>
        <v>2.581</v>
      </c>
      <c r="X145" s="152">
        <v>0</v>
      </c>
      <c r="Y145" s="152">
        <f t="shared" ref="Y145:Y190" si="10">X145*K145</f>
        <v>0</v>
      </c>
      <c r="Z145" s="152">
        <v>0</v>
      </c>
      <c r="AA145" s="153">
        <f t="shared" ref="AA145:AA190" si="11">Z145*K145</f>
        <v>0</v>
      </c>
      <c r="AR145" s="19" t="s">
        <v>235</v>
      </c>
      <c r="AT145" s="19" t="s">
        <v>207</v>
      </c>
      <c r="AU145" s="19" t="s">
        <v>87</v>
      </c>
      <c r="AY145" s="19" t="s">
        <v>206</v>
      </c>
      <c r="BE145" s="154">
        <f t="shared" ref="BE145:BE190" si="12">IF(U145="základná",N145,0)</f>
        <v>0</v>
      </c>
      <c r="BF145" s="154">
        <f t="shared" ref="BF145:BF190" si="13">IF(U145="znížená",N145,0)</f>
        <v>0</v>
      </c>
      <c r="BG145" s="154">
        <f t="shared" ref="BG145:BG190" si="14">IF(U145="zákl. prenesená",N145,0)</f>
        <v>0</v>
      </c>
      <c r="BH145" s="154">
        <f t="shared" ref="BH145:BH190" si="15">IF(U145="zníž. prenesená",N145,0)</f>
        <v>0</v>
      </c>
      <c r="BI145" s="154">
        <f t="shared" ref="BI145:BI190" si="16">IF(U145="nulová",N145,0)</f>
        <v>0</v>
      </c>
      <c r="BJ145" s="19" t="s">
        <v>87</v>
      </c>
      <c r="BK145" s="155">
        <f t="shared" ref="BK145:BK190" si="17">ROUND(L145*K145,3)</f>
        <v>0</v>
      </c>
      <c r="BL145" s="19" t="s">
        <v>235</v>
      </c>
      <c r="BM145" s="19" t="s">
        <v>2773</v>
      </c>
    </row>
    <row r="146" spans="2:65" s="1" customFormat="1" ht="25.5" customHeight="1" x14ac:dyDescent="0.3">
      <c r="B146" s="145"/>
      <c r="C146" s="156" t="s">
        <v>239</v>
      </c>
      <c r="D146" s="156" t="s">
        <v>214</v>
      </c>
      <c r="E146" s="157" t="s">
        <v>2774</v>
      </c>
      <c r="F146" s="236" t="s">
        <v>2775</v>
      </c>
      <c r="G146" s="236"/>
      <c r="H146" s="236"/>
      <c r="I146" s="236"/>
      <c r="J146" s="158" t="s">
        <v>217</v>
      </c>
      <c r="K146" s="159">
        <v>14.5</v>
      </c>
      <c r="L146" s="237"/>
      <c r="M146" s="237"/>
      <c r="N146" s="238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 t="shared" si="9"/>
        <v>0</v>
      </c>
      <c r="X146" s="152">
        <v>5.2999999999999998E-4</v>
      </c>
      <c r="Y146" s="152">
        <f t="shared" si="10"/>
        <v>7.685E-3</v>
      </c>
      <c r="Z146" s="152">
        <v>0</v>
      </c>
      <c r="AA146" s="153">
        <f t="shared" si="11"/>
        <v>0</v>
      </c>
      <c r="AR146" s="19" t="s">
        <v>262</v>
      </c>
      <c r="AT146" s="19" t="s">
        <v>214</v>
      </c>
      <c r="AU146" s="19" t="s">
        <v>87</v>
      </c>
      <c r="AY146" s="19" t="s">
        <v>206</v>
      </c>
      <c r="BE146" s="154">
        <f t="shared" si="12"/>
        <v>0</v>
      </c>
      <c r="BF146" s="154">
        <f t="shared" si="13"/>
        <v>0</v>
      </c>
      <c r="BG146" s="154">
        <f t="shared" si="14"/>
        <v>0</v>
      </c>
      <c r="BH146" s="154">
        <f t="shared" si="15"/>
        <v>0</v>
      </c>
      <c r="BI146" s="154">
        <f t="shared" si="16"/>
        <v>0</v>
      </c>
      <c r="BJ146" s="19" t="s">
        <v>87</v>
      </c>
      <c r="BK146" s="155">
        <f t="shared" si="17"/>
        <v>0</v>
      </c>
      <c r="BL146" s="19" t="s">
        <v>235</v>
      </c>
      <c r="BM146" s="19" t="s">
        <v>2776</v>
      </c>
    </row>
    <row r="147" spans="2:65" s="1" customFormat="1" ht="16.5" customHeight="1" x14ac:dyDescent="0.3">
      <c r="B147" s="145"/>
      <c r="C147" s="146" t="s">
        <v>270</v>
      </c>
      <c r="D147" s="146" t="s">
        <v>207</v>
      </c>
      <c r="E147" s="147" t="s">
        <v>2777</v>
      </c>
      <c r="F147" s="233" t="s">
        <v>2778</v>
      </c>
      <c r="G147" s="233"/>
      <c r="H147" s="233"/>
      <c r="I147" s="233"/>
      <c r="J147" s="148" t="s">
        <v>217</v>
      </c>
      <c r="K147" s="149">
        <v>94.6</v>
      </c>
      <c r="L147" s="234"/>
      <c r="M147" s="234"/>
      <c r="N147" s="235"/>
      <c r="O147" s="235"/>
      <c r="P147" s="235"/>
      <c r="Q147" s="235"/>
      <c r="R147" s="150"/>
      <c r="T147" s="151" t="s">
        <v>5</v>
      </c>
      <c r="U147" s="41" t="s">
        <v>43</v>
      </c>
      <c r="V147" s="152">
        <v>0.192</v>
      </c>
      <c r="W147" s="152">
        <f t="shared" si="9"/>
        <v>18.1632</v>
      </c>
      <c r="X147" s="152">
        <v>0</v>
      </c>
      <c r="Y147" s="152">
        <f t="shared" si="10"/>
        <v>0</v>
      </c>
      <c r="Z147" s="152">
        <v>0</v>
      </c>
      <c r="AA147" s="153">
        <f t="shared" si="11"/>
        <v>0</v>
      </c>
      <c r="AR147" s="19" t="s">
        <v>235</v>
      </c>
      <c r="AT147" s="19" t="s">
        <v>207</v>
      </c>
      <c r="AU147" s="19" t="s">
        <v>87</v>
      </c>
      <c r="AY147" s="19" t="s">
        <v>206</v>
      </c>
      <c r="BE147" s="154">
        <f t="shared" si="12"/>
        <v>0</v>
      </c>
      <c r="BF147" s="154">
        <f t="shared" si="13"/>
        <v>0</v>
      </c>
      <c r="BG147" s="154">
        <f t="shared" si="14"/>
        <v>0</v>
      </c>
      <c r="BH147" s="154">
        <f t="shared" si="15"/>
        <v>0</v>
      </c>
      <c r="BI147" s="154">
        <f t="shared" si="16"/>
        <v>0</v>
      </c>
      <c r="BJ147" s="19" t="s">
        <v>87</v>
      </c>
      <c r="BK147" s="155">
        <f t="shared" si="17"/>
        <v>0</v>
      </c>
      <c r="BL147" s="19" t="s">
        <v>235</v>
      </c>
      <c r="BM147" s="19" t="s">
        <v>2779</v>
      </c>
    </row>
    <row r="148" spans="2:65" s="1" customFormat="1" ht="25.5" customHeight="1" x14ac:dyDescent="0.3">
      <c r="B148" s="145"/>
      <c r="C148" s="156" t="s">
        <v>10</v>
      </c>
      <c r="D148" s="156" t="s">
        <v>214</v>
      </c>
      <c r="E148" s="157" t="s">
        <v>2780</v>
      </c>
      <c r="F148" s="236" t="s">
        <v>2781</v>
      </c>
      <c r="G148" s="236"/>
      <c r="H148" s="236"/>
      <c r="I148" s="236"/>
      <c r="J148" s="158" t="s">
        <v>217</v>
      </c>
      <c r="K148" s="159">
        <v>94.6</v>
      </c>
      <c r="L148" s="237"/>
      <c r="M148" s="237"/>
      <c r="N148" s="238"/>
      <c r="O148" s="235"/>
      <c r="P148" s="235"/>
      <c r="Q148" s="235"/>
      <c r="R148" s="150"/>
      <c r="T148" s="151" t="s">
        <v>5</v>
      </c>
      <c r="U148" s="41" t="s">
        <v>43</v>
      </c>
      <c r="V148" s="152">
        <v>0</v>
      </c>
      <c r="W148" s="152">
        <f t="shared" si="9"/>
        <v>0</v>
      </c>
      <c r="X148" s="152">
        <v>6.9999999999999999E-4</v>
      </c>
      <c r="Y148" s="152">
        <f t="shared" si="10"/>
        <v>6.6220000000000001E-2</v>
      </c>
      <c r="Z148" s="152">
        <v>0</v>
      </c>
      <c r="AA148" s="153">
        <f t="shared" si="11"/>
        <v>0</v>
      </c>
      <c r="AR148" s="19" t="s">
        <v>262</v>
      </c>
      <c r="AT148" s="19" t="s">
        <v>214</v>
      </c>
      <c r="AU148" s="19" t="s">
        <v>87</v>
      </c>
      <c r="AY148" s="19" t="s">
        <v>206</v>
      </c>
      <c r="BE148" s="154">
        <f t="shared" si="12"/>
        <v>0</v>
      </c>
      <c r="BF148" s="154">
        <f t="shared" si="13"/>
        <v>0</v>
      </c>
      <c r="BG148" s="154">
        <f t="shared" si="14"/>
        <v>0</v>
      </c>
      <c r="BH148" s="154">
        <f t="shared" si="15"/>
        <v>0</v>
      </c>
      <c r="BI148" s="154">
        <f t="shared" si="16"/>
        <v>0</v>
      </c>
      <c r="BJ148" s="19" t="s">
        <v>87</v>
      </c>
      <c r="BK148" s="155">
        <f t="shared" si="17"/>
        <v>0</v>
      </c>
      <c r="BL148" s="19" t="s">
        <v>235</v>
      </c>
      <c r="BM148" s="19" t="s">
        <v>2782</v>
      </c>
    </row>
    <row r="149" spans="2:65" s="1" customFormat="1" ht="25.5" customHeight="1" x14ac:dyDescent="0.3">
      <c r="B149" s="145"/>
      <c r="C149" s="146" t="s">
        <v>277</v>
      </c>
      <c r="D149" s="146" t="s">
        <v>207</v>
      </c>
      <c r="E149" s="147" t="s">
        <v>2783</v>
      </c>
      <c r="F149" s="233" t="s">
        <v>2784</v>
      </c>
      <c r="G149" s="233"/>
      <c r="H149" s="233"/>
      <c r="I149" s="233"/>
      <c r="J149" s="148" t="s">
        <v>217</v>
      </c>
      <c r="K149" s="149">
        <v>30</v>
      </c>
      <c r="L149" s="234"/>
      <c r="M149" s="234"/>
      <c r="N149" s="235"/>
      <c r="O149" s="235"/>
      <c r="P149" s="235"/>
      <c r="Q149" s="235"/>
      <c r="R149" s="150"/>
      <c r="T149" s="151" t="s">
        <v>5</v>
      </c>
      <c r="U149" s="41" t="s">
        <v>43</v>
      </c>
      <c r="V149" s="152">
        <v>0.2</v>
      </c>
      <c r="W149" s="152">
        <f t="shared" si="9"/>
        <v>6</v>
      </c>
      <c r="X149" s="152">
        <v>0</v>
      </c>
      <c r="Y149" s="152">
        <f t="shared" si="10"/>
        <v>0</v>
      </c>
      <c r="Z149" s="152">
        <v>0</v>
      </c>
      <c r="AA149" s="153">
        <f t="shared" si="11"/>
        <v>0</v>
      </c>
      <c r="AR149" s="19" t="s">
        <v>235</v>
      </c>
      <c r="AT149" s="19" t="s">
        <v>207</v>
      </c>
      <c r="AU149" s="19" t="s">
        <v>87</v>
      </c>
      <c r="AY149" s="19" t="s">
        <v>206</v>
      </c>
      <c r="BE149" s="154">
        <f t="shared" si="12"/>
        <v>0</v>
      </c>
      <c r="BF149" s="154">
        <f t="shared" si="13"/>
        <v>0</v>
      </c>
      <c r="BG149" s="154">
        <f t="shared" si="14"/>
        <v>0</v>
      </c>
      <c r="BH149" s="154">
        <f t="shared" si="15"/>
        <v>0</v>
      </c>
      <c r="BI149" s="154">
        <f t="shared" si="16"/>
        <v>0</v>
      </c>
      <c r="BJ149" s="19" t="s">
        <v>87</v>
      </c>
      <c r="BK149" s="155">
        <f t="shared" si="17"/>
        <v>0</v>
      </c>
      <c r="BL149" s="19" t="s">
        <v>235</v>
      </c>
      <c r="BM149" s="19" t="s">
        <v>2785</v>
      </c>
    </row>
    <row r="150" spans="2:65" s="1" customFormat="1" ht="25.5" customHeight="1" x14ac:dyDescent="0.3">
      <c r="B150" s="145"/>
      <c r="C150" s="156" t="s">
        <v>245</v>
      </c>
      <c r="D150" s="156" t="s">
        <v>214</v>
      </c>
      <c r="E150" s="157" t="s">
        <v>2786</v>
      </c>
      <c r="F150" s="236" t="s">
        <v>2787</v>
      </c>
      <c r="G150" s="236"/>
      <c r="H150" s="236"/>
      <c r="I150" s="236"/>
      <c r="J150" s="158" t="s">
        <v>217</v>
      </c>
      <c r="K150" s="159">
        <v>30</v>
      </c>
      <c r="L150" s="237"/>
      <c r="M150" s="237"/>
      <c r="N150" s="238"/>
      <c r="O150" s="235"/>
      <c r="P150" s="235"/>
      <c r="Q150" s="235"/>
      <c r="R150" s="150"/>
      <c r="T150" s="151" t="s">
        <v>5</v>
      </c>
      <c r="U150" s="41" t="s">
        <v>43</v>
      </c>
      <c r="V150" s="152">
        <v>0</v>
      </c>
      <c r="W150" s="152">
        <f t="shared" si="9"/>
        <v>0</v>
      </c>
      <c r="X150" s="152">
        <v>1.3999999999999999E-4</v>
      </c>
      <c r="Y150" s="152">
        <f t="shared" si="10"/>
        <v>4.1999999999999997E-3</v>
      </c>
      <c r="Z150" s="152">
        <v>0</v>
      </c>
      <c r="AA150" s="153">
        <f t="shared" si="11"/>
        <v>0</v>
      </c>
      <c r="AR150" s="19" t="s">
        <v>262</v>
      </c>
      <c r="AT150" s="19" t="s">
        <v>214</v>
      </c>
      <c r="AU150" s="19" t="s">
        <v>87</v>
      </c>
      <c r="AY150" s="19" t="s">
        <v>206</v>
      </c>
      <c r="BE150" s="154">
        <f t="shared" si="12"/>
        <v>0</v>
      </c>
      <c r="BF150" s="154">
        <f t="shared" si="13"/>
        <v>0</v>
      </c>
      <c r="BG150" s="154">
        <f t="shared" si="14"/>
        <v>0</v>
      </c>
      <c r="BH150" s="154">
        <f t="shared" si="15"/>
        <v>0</v>
      </c>
      <c r="BI150" s="154">
        <f t="shared" si="16"/>
        <v>0</v>
      </c>
      <c r="BJ150" s="19" t="s">
        <v>87</v>
      </c>
      <c r="BK150" s="155">
        <f t="shared" si="17"/>
        <v>0</v>
      </c>
      <c r="BL150" s="19" t="s">
        <v>235</v>
      </c>
      <c r="BM150" s="19" t="s">
        <v>2788</v>
      </c>
    </row>
    <row r="151" spans="2:65" s="1" customFormat="1" ht="25.5" customHeight="1" x14ac:dyDescent="0.3">
      <c r="B151" s="145"/>
      <c r="C151" s="146" t="s">
        <v>284</v>
      </c>
      <c r="D151" s="146" t="s">
        <v>207</v>
      </c>
      <c r="E151" s="147" t="s">
        <v>2789</v>
      </c>
      <c r="F151" s="233" t="s">
        <v>2790</v>
      </c>
      <c r="G151" s="233"/>
      <c r="H151" s="233"/>
      <c r="I151" s="233"/>
      <c r="J151" s="148" t="s">
        <v>217</v>
      </c>
      <c r="K151" s="149">
        <v>160</v>
      </c>
      <c r="L151" s="234"/>
      <c r="M151" s="234"/>
      <c r="N151" s="235"/>
      <c r="O151" s="235"/>
      <c r="P151" s="235"/>
      <c r="Q151" s="235"/>
      <c r="R151" s="150"/>
      <c r="T151" s="151" t="s">
        <v>5</v>
      </c>
      <c r="U151" s="41" t="s">
        <v>43</v>
      </c>
      <c r="V151" s="152">
        <v>0.218</v>
      </c>
      <c r="W151" s="152">
        <f t="shared" si="9"/>
        <v>34.880000000000003</v>
      </c>
      <c r="X151" s="152">
        <v>0</v>
      </c>
      <c r="Y151" s="152">
        <f t="shared" si="10"/>
        <v>0</v>
      </c>
      <c r="Z151" s="152">
        <v>0</v>
      </c>
      <c r="AA151" s="153">
        <f t="shared" si="11"/>
        <v>0</v>
      </c>
      <c r="AR151" s="19" t="s">
        <v>235</v>
      </c>
      <c r="AT151" s="19" t="s">
        <v>207</v>
      </c>
      <c r="AU151" s="19" t="s">
        <v>87</v>
      </c>
      <c r="AY151" s="19" t="s">
        <v>206</v>
      </c>
      <c r="BE151" s="154">
        <f t="shared" si="12"/>
        <v>0</v>
      </c>
      <c r="BF151" s="154">
        <f t="shared" si="13"/>
        <v>0</v>
      </c>
      <c r="BG151" s="154">
        <f t="shared" si="14"/>
        <v>0</v>
      </c>
      <c r="BH151" s="154">
        <f t="shared" si="15"/>
        <v>0</v>
      </c>
      <c r="BI151" s="154">
        <f t="shared" si="16"/>
        <v>0</v>
      </c>
      <c r="BJ151" s="19" t="s">
        <v>87</v>
      </c>
      <c r="BK151" s="155">
        <f t="shared" si="17"/>
        <v>0</v>
      </c>
      <c r="BL151" s="19" t="s">
        <v>235</v>
      </c>
      <c r="BM151" s="19" t="s">
        <v>2791</v>
      </c>
    </row>
    <row r="152" spans="2:65" s="1" customFormat="1" ht="25.5" customHeight="1" x14ac:dyDescent="0.3">
      <c r="B152" s="145"/>
      <c r="C152" s="156" t="s">
        <v>248</v>
      </c>
      <c r="D152" s="156" t="s">
        <v>214</v>
      </c>
      <c r="E152" s="157" t="s">
        <v>2792</v>
      </c>
      <c r="F152" s="236" t="s">
        <v>2793</v>
      </c>
      <c r="G152" s="236"/>
      <c r="H152" s="236"/>
      <c r="I152" s="236"/>
      <c r="J152" s="158" t="s">
        <v>217</v>
      </c>
      <c r="K152" s="159">
        <v>160</v>
      </c>
      <c r="L152" s="237"/>
      <c r="M152" s="237"/>
      <c r="N152" s="238"/>
      <c r="O152" s="235"/>
      <c r="P152" s="235"/>
      <c r="Q152" s="235"/>
      <c r="R152" s="150"/>
      <c r="T152" s="151" t="s">
        <v>5</v>
      </c>
      <c r="U152" s="41" t="s">
        <v>43</v>
      </c>
      <c r="V152" s="152">
        <v>0</v>
      </c>
      <c r="W152" s="152">
        <f t="shared" si="9"/>
        <v>0</v>
      </c>
      <c r="X152" s="152">
        <v>2.5000000000000001E-4</v>
      </c>
      <c r="Y152" s="152">
        <f t="shared" si="10"/>
        <v>0.04</v>
      </c>
      <c r="Z152" s="152">
        <v>0</v>
      </c>
      <c r="AA152" s="153">
        <f t="shared" si="11"/>
        <v>0</v>
      </c>
      <c r="AR152" s="19" t="s">
        <v>262</v>
      </c>
      <c r="AT152" s="19" t="s">
        <v>214</v>
      </c>
      <c r="AU152" s="19" t="s">
        <v>87</v>
      </c>
      <c r="AY152" s="19" t="s">
        <v>206</v>
      </c>
      <c r="BE152" s="154">
        <f t="shared" si="12"/>
        <v>0</v>
      </c>
      <c r="BF152" s="154">
        <f t="shared" si="13"/>
        <v>0</v>
      </c>
      <c r="BG152" s="154">
        <f t="shared" si="14"/>
        <v>0</v>
      </c>
      <c r="BH152" s="154">
        <f t="shared" si="15"/>
        <v>0</v>
      </c>
      <c r="BI152" s="154">
        <f t="shared" si="16"/>
        <v>0</v>
      </c>
      <c r="BJ152" s="19" t="s">
        <v>87</v>
      </c>
      <c r="BK152" s="155">
        <f t="shared" si="17"/>
        <v>0</v>
      </c>
      <c r="BL152" s="19" t="s">
        <v>235</v>
      </c>
      <c r="BM152" s="19" t="s">
        <v>2794</v>
      </c>
    </row>
    <row r="153" spans="2:65" s="1" customFormat="1" ht="38.25" customHeight="1" x14ac:dyDescent="0.3">
      <c r="B153" s="145"/>
      <c r="C153" s="146" t="s">
        <v>291</v>
      </c>
      <c r="D153" s="146" t="s">
        <v>207</v>
      </c>
      <c r="E153" s="147" t="s">
        <v>2795</v>
      </c>
      <c r="F153" s="233" t="s">
        <v>2796</v>
      </c>
      <c r="G153" s="233"/>
      <c r="H153" s="233"/>
      <c r="I153" s="233"/>
      <c r="J153" s="148" t="s">
        <v>372</v>
      </c>
      <c r="K153" s="149">
        <v>5</v>
      </c>
      <c r="L153" s="234"/>
      <c r="M153" s="234"/>
      <c r="N153" s="235"/>
      <c r="O153" s="235"/>
      <c r="P153" s="235"/>
      <c r="Q153" s="235"/>
      <c r="R153" s="150"/>
      <c r="T153" s="151" t="s">
        <v>5</v>
      </c>
      <c r="U153" s="41" t="s">
        <v>43</v>
      </c>
      <c r="V153" s="152">
        <v>17.815000000000001</v>
      </c>
      <c r="W153" s="152">
        <f t="shared" si="9"/>
        <v>89.075000000000003</v>
      </c>
      <c r="X153" s="152">
        <v>0</v>
      </c>
      <c r="Y153" s="152">
        <f t="shared" si="10"/>
        <v>0</v>
      </c>
      <c r="Z153" s="152">
        <v>0</v>
      </c>
      <c r="AA153" s="153">
        <f t="shared" si="11"/>
        <v>0</v>
      </c>
      <c r="AR153" s="19" t="s">
        <v>235</v>
      </c>
      <c r="AT153" s="19" t="s">
        <v>207</v>
      </c>
      <c r="AU153" s="19" t="s">
        <v>87</v>
      </c>
      <c r="AY153" s="19" t="s">
        <v>206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9" t="s">
        <v>87</v>
      </c>
      <c r="BK153" s="155">
        <f t="shared" si="17"/>
        <v>0</v>
      </c>
      <c r="BL153" s="19" t="s">
        <v>235</v>
      </c>
      <c r="BM153" s="19" t="s">
        <v>2797</v>
      </c>
    </row>
    <row r="154" spans="2:65" s="1" customFormat="1" ht="38.25" customHeight="1" x14ac:dyDescent="0.3">
      <c r="B154" s="145"/>
      <c r="C154" s="156" t="s">
        <v>252</v>
      </c>
      <c r="D154" s="156" t="s">
        <v>214</v>
      </c>
      <c r="E154" s="157" t="s">
        <v>2798</v>
      </c>
      <c r="F154" s="236" t="s">
        <v>2799</v>
      </c>
      <c r="G154" s="236"/>
      <c r="H154" s="236"/>
      <c r="I154" s="236"/>
      <c r="J154" s="158" t="s">
        <v>372</v>
      </c>
      <c r="K154" s="159">
        <v>5</v>
      </c>
      <c r="L154" s="237"/>
      <c r="M154" s="237"/>
      <c r="N154" s="238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 t="shared" si="9"/>
        <v>0</v>
      </c>
      <c r="X154" s="152">
        <v>2.5000000000000001E-2</v>
      </c>
      <c r="Y154" s="152">
        <f t="shared" si="10"/>
        <v>0.125</v>
      </c>
      <c r="Z154" s="152">
        <v>0</v>
      </c>
      <c r="AA154" s="153">
        <f t="shared" si="11"/>
        <v>0</v>
      </c>
      <c r="AR154" s="19" t="s">
        <v>262</v>
      </c>
      <c r="AT154" s="19" t="s">
        <v>214</v>
      </c>
      <c r="AU154" s="19" t="s">
        <v>87</v>
      </c>
      <c r="AY154" s="19" t="s">
        <v>206</v>
      </c>
      <c r="BE154" s="154">
        <f t="shared" si="12"/>
        <v>0</v>
      </c>
      <c r="BF154" s="154">
        <f t="shared" si="13"/>
        <v>0</v>
      </c>
      <c r="BG154" s="154">
        <f t="shared" si="14"/>
        <v>0</v>
      </c>
      <c r="BH154" s="154">
        <f t="shared" si="15"/>
        <v>0</v>
      </c>
      <c r="BI154" s="154">
        <f t="shared" si="16"/>
        <v>0</v>
      </c>
      <c r="BJ154" s="19" t="s">
        <v>87</v>
      </c>
      <c r="BK154" s="155">
        <f t="shared" si="17"/>
        <v>0</v>
      </c>
      <c r="BL154" s="19" t="s">
        <v>235</v>
      </c>
      <c r="BM154" s="19" t="s">
        <v>2800</v>
      </c>
    </row>
    <row r="155" spans="2:65" s="1" customFormat="1" ht="16.5" customHeight="1" x14ac:dyDescent="0.3">
      <c r="B155" s="145"/>
      <c r="C155" s="146" t="s">
        <v>298</v>
      </c>
      <c r="D155" s="146" t="s">
        <v>207</v>
      </c>
      <c r="E155" s="147" t="s">
        <v>2801</v>
      </c>
      <c r="F155" s="233" t="s">
        <v>2802</v>
      </c>
      <c r="G155" s="233"/>
      <c r="H155" s="233"/>
      <c r="I155" s="233"/>
      <c r="J155" s="148" t="s">
        <v>372</v>
      </c>
      <c r="K155" s="149">
        <v>1</v>
      </c>
      <c r="L155" s="234"/>
      <c r="M155" s="234"/>
      <c r="N155" s="235"/>
      <c r="O155" s="235"/>
      <c r="P155" s="235"/>
      <c r="Q155" s="235"/>
      <c r="R155" s="150"/>
      <c r="T155" s="151" t="s">
        <v>5</v>
      </c>
      <c r="U155" s="41" t="s">
        <v>43</v>
      </c>
      <c r="V155" s="152">
        <v>4.0010000000000003</v>
      </c>
      <c r="W155" s="152">
        <f t="shared" si="9"/>
        <v>4.0010000000000003</v>
      </c>
      <c r="X155" s="152">
        <v>0</v>
      </c>
      <c r="Y155" s="152">
        <f t="shared" si="10"/>
        <v>0</v>
      </c>
      <c r="Z155" s="152">
        <v>0</v>
      </c>
      <c r="AA155" s="153">
        <f t="shared" si="11"/>
        <v>0</v>
      </c>
      <c r="AR155" s="19" t="s">
        <v>235</v>
      </c>
      <c r="AT155" s="19" t="s">
        <v>207</v>
      </c>
      <c r="AU155" s="19" t="s">
        <v>87</v>
      </c>
      <c r="AY155" s="19" t="s">
        <v>206</v>
      </c>
      <c r="BE155" s="154">
        <f t="shared" si="12"/>
        <v>0</v>
      </c>
      <c r="BF155" s="154">
        <f t="shared" si="13"/>
        <v>0</v>
      </c>
      <c r="BG155" s="154">
        <f t="shared" si="14"/>
        <v>0</v>
      </c>
      <c r="BH155" s="154">
        <f t="shared" si="15"/>
        <v>0</v>
      </c>
      <c r="BI155" s="154">
        <f t="shared" si="16"/>
        <v>0</v>
      </c>
      <c r="BJ155" s="19" t="s">
        <v>87</v>
      </c>
      <c r="BK155" s="155">
        <f t="shared" si="17"/>
        <v>0</v>
      </c>
      <c r="BL155" s="19" t="s">
        <v>235</v>
      </c>
      <c r="BM155" s="19" t="s">
        <v>2803</v>
      </c>
    </row>
    <row r="156" spans="2:65" s="1" customFormat="1" ht="16.5" customHeight="1" x14ac:dyDescent="0.3">
      <c r="B156" s="145"/>
      <c r="C156" s="156" t="s">
        <v>255</v>
      </c>
      <c r="D156" s="156" t="s">
        <v>214</v>
      </c>
      <c r="E156" s="157" t="s">
        <v>2804</v>
      </c>
      <c r="F156" s="236" t="s">
        <v>2805</v>
      </c>
      <c r="G156" s="236"/>
      <c r="H156" s="236"/>
      <c r="I156" s="236"/>
      <c r="J156" s="158" t="s">
        <v>372</v>
      </c>
      <c r="K156" s="159">
        <v>1</v>
      </c>
      <c r="L156" s="237"/>
      <c r="M156" s="237"/>
      <c r="N156" s="238"/>
      <c r="O156" s="235"/>
      <c r="P156" s="235"/>
      <c r="Q156" s="235"/>
      <c r="R156" s="150"/>
      <c r="T156" s="151" t="s">
        <v>5</v>
      </c>
      <c r="U156" s="41" t="s">
        <v>43</v>
      </c>
      <c r="V156" s="152">
        <v>0</v>
      </c>
      <c r="W156" s="152">
        <f t="shared" si="9"/>
        <v>0</v>
      </c>
      <c r="X156" s="152">
        <v>4.4999999999999998E-2</v>
      </c>
      <c r="Y156" s="152">
        <f t="shared" si="10"/>
        <v>4.4999999999999998E-2</v>
      </c>
      <c r="Z156" s="152">
        <v>0</v>
      </c>
      <c r="AA156" s="153">
        <f t="shared" si="11"/>
        <v>0</v>
      </c>
      <c r="AR156" s="19" t="s">
        <v>262</v>
      </c>
      <c r="AT156" s="19" t="s">
        <v>214</v>
      </c>
      <c r="AU156" s="19" t="s">
        <v>87</v>
      </c>
      <c r="AY156" s="19" t="s">
        <v>206</v>
      </c>
      <c r="BE156" s="154">
        <f t="shared" si="12"/>
        <v>0</v>
      </c>
      <c r="BF156" s="154">
        <f t="shared" si="13"/>
        <v>0</v>
      </c>
      <c r="BG156" s="154">
        <f t="shared" si="14"/>
        <v>0</v>
      </c>
      <c r="BH156" s="154">
        <f t="shared" si="15"/>
        <v>0</v>
      </c>
      <c r="BI156" s="154">
        <f t="shared" si="16"/>
        <v>0</v>
      </c>
      <c r="BJ156" s="19" t="s">
        <v>87</v>
      </c>
      <c r="BK156" s="155">
        <f t="shared" si="17"/>
        <v>0</v>
      </c>
      <c r="BL156" s="19" t="s">
        <v>235</v>
      </c>
      <c r="BM156" s="19" t="s">
        <v>2806</v>
      </c>
    </row>
    <row r="157" spans="2:65" s="1" customFormat="1" ht="25.5" customHeight="1" x14ac:dyDescent="0.3">
      <c r="B157" s="145"/>
      <c r="C157" s="146" t="s">
        <v>305</v>
      </c>
      <c r="D157" s="146" t="s">
        <v>207</v>
      </c>
      <c r="E157" s="147" t="s">
        <v>2807</v>
      </c>
      <c r="F157" s="233" t="s">
        <v>2808</v>
      </c>
      <c r="G157" s="233"/>
      <c r="H157" s="233"/>
      <c r="I157" s="233"/>
      <c r="J157" s="148" t="s">
        <v>372</v>
      </c>
      <c r="K157" s="149">
        <v>2</v>
      </c>
      <c r="L157" s="234"/>
      <c r="M157" s="234"/>
      <c r="N157" s="235"/>
      <c r="O157" s="235"/>
      <c r="P157" s="235"/>
      <c r="Q157" s="235"/>
      <c r="R157" s="150"/>
      <c r="T157" s="151" t="s">
        <v>5</v>
      </c>
      <c r="U157" s="41" t="s">
        <v>43</v>
      </c>
      <c r="V157" s="152">
        <v>33.264000000000003</v>
      </c>
      <c r="W157" s="152">
        <f t="shared" si="9"/>
        <v>66.528000000000006</v>
      </c>
      <c r="X157" s="152">
        <v>0</v>
      </c>
      <c r="Y157" s="152">
        <f t="shared" si="10"/>
        <v>0</v>
      </c>
      <c r="Z157" s="152">
        <v>0</v>
      </c>
      <c r="AA157" s="153">
        <f t="shared" si="11"/>
        <v>0</v>
      </c>
      <c r="AR157" s="19" t="s">
        <v>235</v>
      </c>
      <c r="AT157" s="19" t="s">
        <v>207</v>
      </c>
      <c r="AU157" s="19" t="s">
        <v>87</v>
      </c>
      <c r="AY157" s="19" t="s">
        <v>206</v>
      </c>
      <c r="BE157" s="154">
        <f t="shared" si="12"/>
        <v>0</v>
      </c>
      <c r="BF157" s="154">
        <f t="shared" si="13"/>
        <v>0</v>
      </c>
      <c r="BG157" s="154">
        <f t="shared" si="14"/>
        <v>0</v>
      </c>
      <c r="BH157" s="154">
        <f t="shared" si="15"/>
        <v>0</v>
      </c>
      <c r="BI157" s="154">
        <f t="shared" si="16"/>
        <v>0</v>
      </c>
      <c r="BJ157" s="19" t="s">
        <v>87</v>
      </c>
      <c r="BK157" s="155">
        <f t="shared" si="17"/>
        <v>0</v>
      </c>
      <c r="BL157" s="19" t="s">
        <v>235</v>
      </c>
      <c r="BM157" s="19" t="s">
        <v>2809</v>
      </c>
    </row>
    <row r="158" spans="2:65" s="1" customFormat="1" ht="25.5" customHeight="1" x14ac:dyDescent="0.3">
      <c r="B158" s="145"/>
      <c r="C158" s="156" t="s">
        <v>259</v>
      </c>
      <c r="D158" s="156" t="s">
        <v>214</v>
      </c>
      <c r="E158" s="157" t="s">
        <v>2810</v>
      </c>
      <c r="F158" s="236" t="s">
        <v>2811</v>
      </c>
      <c r="G158" s="236"/>
      <c r="H158" s="236"/>
      <c r="I158" s="236"/>
      <c r="J158" s="158" t="s">
        <v>372</v>
      </c>
      <c r="K158" s="159">
        <v>2</v>
      </c>
      <c r="L158" s="237"/>
      <c r="M158" s="237"/>
      <c r="N158" s="238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 t="shared" si="9"/>
        <v>0</v>
      </c>
      <c r="X158" s="152">
        <v>2.0799999999999999E-2</v>
      </c>
      <c r="Y158" s="152">
        <f t="shared" si="10"/>
        <v>4.1599999999999998E-2</v>
      </c>
      <c r="Z158" s="152">
        <v>0</v>
      </c>
      <c r="AA158" s="153">
        <f t="shared" si="11"/>
        <v>0</v>
      </c>
      <c r="AR158" s="19" t="s">
        <v>262</v>
      </c>
      <c r="AT158" s="19" t="s">
        <v>214</v>
      </c>
      <c r="AU158" s="19" t="s">
        <v>87</v>
      </c>
      <c r="AY158" s="19" t="s">
        <v>206</v>
      </c>
      <c r="BE158" s="154">
        <f t="shared" si="12"/>
        <v>0</v>
      </c>
      <c r="BF158" s="154">
        <f t="shared" si="13"/>
        <v>0</v>
      </c>
      <c r="BG158" s="154">
        <f t="shared" si="14"/>
        <v>0</v>
      </c>
      <c r="BH158" s="154">
        <f t="shared" si="15"/>
        <v>0</v>
      </c>
      <c r="BI158" s="154">
        <f t="shared" si="16"/>
        <v>0</v>
      </c>
      <c r="BJ158" s="19" t="s">
        <v>87</v>
      </c>
      <c r="BK158" s="155">
        <f t="shared" si="17"/>
        <v>0</v>
      </c>
      <c r="BL158" s="19" t="s">
        <v>235</v>
      </c>
      <c r="BM158" s="19" t="s">
        <v>2812</v>
      </c>
    </row>
    <row r="159" spans="2:65" s="1" customFormat="1" ht="25.5" customHeight="1" x14ac:dyDescent="0.3">
      <c r="B159" s="145"/>
      <c r="C159" s="156" t="s">
        <v>312</v>
      </c>
      <c r="D159" s="156" t="s">
        <v>214</v>
      </c>
      <c r="E159" s="157" t="s">
        <v>2813</v>
      </c>
      <c r="F159" s="236" t="s">
        <v>2814</v>
      </c>
      <c r="G159" s="236"/>
      <c r="H159" s="236"/>
      <c r="I159" s="236"/>
      <c r="J159" s="158" t="s">
        <v>372</v>
      </c>
      <c r="K159" s="159">
        <v>2</v>
      </c>
      <c r="L159" s="237"/>
      <c r="M159" s="237"/>
      <c r="N159" s="238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 t="shared" si="9"/>
        <v>0</v>
      </c>
      <c r="X159" s="152">
        <v>0.04</v>
      </c>
      <c r="Y159" s="152">
        <f t="shared" si="10"/>
        <v>0.08</v>
      </c>
      <c r="Z159" s="152">
        <v>0</v>
      </c>
      <c r="AA159" s="153">
        <f t="shared" si="11"/>
        <v>0</v>
      </c>
      <c r="AR159" s="19" t="s">
        <v>262</v>
      </c>
      <c r="AT159" s="19" t="s">
        <v>214</v>
      </c>
      <c r="AU159" s="19" t="s">
        <v>87</v>
      </c>
      <c r="AY159" s="19" t="s">
        <v>206</v>
      </c>
      <c r="BE159" s="154">
        <f t="shared" si="12"/>
        <v>0</v>
      </c>
      <c r="BF159" s="154">
        <f t="shared" si="13"/>
        <v>0</v>
      </c>
      <c r="BG159" s="154">
        <f t="shared" si="14"/>
        <v>0</v>
      </c>
      <c r="BH159" s="154">
        <f t="shared" si="15"/>
        <v>0</v>
      </c>
      <c r="BI159" s="154">
        <f t="shared" si="16"/>
        <v>0</v>
      </c>
      <c r="BJ159" s="19" t="s">
        <v>87</v>
      </c>
      <c r="BK159" s="155">
        <f t="shared" si="17"/>
        <v>0</v>
      </c>
      <c r="BL159" s="19" t="s">
        <v>235</v>
      </c>
      <c r="BM159" s="19" t="s">
        <v>2815</v>
      </c>
    </row>
    <row r="160" spans="2:65" s="1" customFormat="1" ht="38.25" customHeight="1" x14ac:dyDescent="0.3">
      <c r="B160" s="145"/>
      <c r="C160" s="146" t="s">
        <v>262</v>
      </c>
      <c r="D160" s="146" t="s">
        <v>207</v>
      </c>
      <c r="E160" s="147" t="s">
        <v>2816</v>
      </c>
      <c r="F160" s="233" t="s">
        <v>2817</v>
      </c>
      <c r="G160" s="233"/>
      <c r="H160" s="233"/>
      <c r="I160" s="233"/>
      <c r="J160" s="148" t="s">
        <v>372</v>
      </c>
      <c r="K160" s="149">
        <v>9</v>
      </c>
      <c r="L160" s="234"/>
      <c r="M160" s="234"/>
      <c r="N160" s="235"/>
      <c r="O160" s="235"/>
      <c r="P160" s="235"/>
      <c r="Q160" s="235"/>
      <c r="R160" s="150"/>
      <c r="T160" s="151" t="s">
        <v>5</v>
      </c>
      <c r="U160" s="41" t="s">
        <v>43</v>
      </c>
      <c r="V160" s="152">
        <v>4.1280000000000001</v>
      </c>
      <c r="W160" s="152">
        <f t="shared" si="9"/>
        <v>37.152000000000001</v>
      </c>
      <c r="X160" s="152">
        <v>0</v>
      </c>
      <c r="Y160" s="152">
        <f t="shared" si="10"/>
        <v>0</v>
      </c>
      <c r="Z160" s="152">
        <v>0</v>
      </c>
      <c r="AA160" s="153">
        <f t="shared" si="11"/>
        <v>0</v>
      </c>
      <c r="AR160" s="19" t="s">
        <v>235</v>
      </c>
      <c r="AT160" s="19" t="s">
        <v>207</v>
      </c>
      <c r="AU160" s="19" t="s">
        <v>87</v>
      </c>
      <c r="AY160" s="19" t="s">
        <v>206</v>
      </c>
      <c r="BE160" s="154">
        <f t="shared" si="12"/>
        <v>0</v>
      </c>
      <c r="BF160" s="154">
        <f t="shared" si="13"/>
        <v>0</v>
      </c>
      <c r="BG160" s="154">
        <f t="shared" si="14"/>
        <v>0</v>
      </c>
      <c r="BH160" s="154">
        <f t="shared" si="15"/>
        <v>0</v>
      </c>
      <c r="BI160" s="154">
        <f t="shared" si="16"/>
        <v>0</v>
      </c>
      <c r="BJ160" s="19" t="s">
        <v>87</v>
      </c>
      <c r="BK160" s="155">
        <f t="shared" si="17"/>
        <v>0</v>
      </c>
      <c r="BL160" s="19" t="s">
        <v>235</v>
      </c>
      <c r="BM160" s="19" t="s">
        <v>2818</v>
      </c>
    </row>
    <row r="161" spans="2:65" s="1" customFormat="1" ht="38.25" customHeight="1" x14ac:dyDescent="0.3">
      <c r="B161" s="145"/>
      <c r="C161" s="156" t="s">
        <v>319</v>
      </c>
      <c r="D161" s="156" t="s">
        <v>214</v>
      </c>
      <c r="E161" s="157" t="s">
        <v>2819</v>
      </c>
      <c r="F161" s="236" t="s">
        <v>2820</v>
      </c>
      <c r="G161" s="236"/>
      <c r="H161" s="236"/>
      <c r="I161" s="236"/>
      <c r="J161" s="158" t="s">
        <v>372</v>
      </c>
      <c r="K161" s="159">
        <v>9</v>
      </c>
      <c r="L161" s="237"/>
      <c r="M161" s="237"/>
      <c r="N161" s="238"/>
      <c r="O161" s="235"/>
      <c r="P161" s="235"/>
      <c r="Q161" s="235"/>
      <c r="R161" s="150"/>
      <c r="T161" s="151" t="s">
        <v>5</v>
      </c>
      <c r="U161" s="41" t="s">
        <v>43</v>
      </c>
      <c r="V161" s="152">
        <v>0</v>
      </c>
      <c r="W161" s="152">
        <f t="shared" si="9"/>
        <v>0</v>
      </c>
      <c r="X161" s="152">
        <v>2.1999999999999999E-2</v>
      </c>
      <c r="Y161" s="152">
        <f t="shared" si="10"/>
        <v>0.19799999999999998</v>
      </c>
      <c r="Z161" s="152">
        <v>0</v>
      </c>
      <c r="AA161" s="153">
        <f t="shared" si="11"/>
        <v>0</v>
      </c>
      <c r="AR161" s="19" t="s">
        <v>262</v>
      </c>
      <c r="AT161" s="19" t="s">
        <v>214</v>
      </c>
      <c r="AU161" s="19" t="s">
        <v>87</v>
      </c>
      <c r="AY161" s="19" t="s">
        <v>206</v>
      </c>
      <c r="BE161" s="154">
        <f t="shared" si="12"/>
        <v>0</v>
      </c>
      <c r="BF161" s="154">
        <f t="shared" si="13"/>
        <v>0</v>
      </c>
      <c r="BG161" s="154">
        <f t="shared" si="14"/>
        <v>0</v>
      </c>
      <c r="BH161" s="154">
        <f t="shared" si="15"/>
        <v>0</v>
      </c>
      <c r="BI161" s="154">
        <f t="shared" si="16"/>
        <v>0</v>
      </c>
      <c r="BJ161" s="19" t="s">
        <v>87</v>
      </c>
      <c r="BK161" s="155">
        <f t="shared" si="17"/>
        <v>0</v>
      </c>
      <c r="BL161" s="19" t="s">
        <v>235</v>
      </c>
      <c r="BM161" s="19" t="s">
        <v>2821</v>
      </c>
    </row>
    <row r="162" spans="2:65" s="1" customFormat="1" ht="25.5" customHeight="1" x14ac:dyDescent="0.3">
      <c r="B162" s="145"/>
      <c r="C162" s="146" t="s">
        <v>266</v>
      </c>
      <c r="D162" s="146" t="s">
        <v>207</v>
      </c>
      <c r="E162" s="147" t="s">
        <v>2822</v>
      </c>
      <c r="F162" s="233" t="s">
        <v>2823</v>
      </c>
      <c r="G162" s="233"/>
      <c r="H162" s="233"/>
      <c r="I162" s="233"/>
      <c r="J162" s="148" t="s">
        <v>372</v>
      </c>
      <c r="K162" s="149">
        <v>14</v>
      </c>
      <c r="L162" s="234"/>
      <c r="M162" s="234"/>
      <c r="N162" s="235"/>
      <c r="O162" s="235"/>
      <c r="P162" s="235"/>
      <c r="Q162" s="235"/>
      <c r="R162" s="150"/>
      <c r="T162" s="151" t="s">
        <v>5</v>
      </c>
      <c r="U162" s="41" t="s">
        <v>43</v>
      </c>
      <c r="V162" s="152">
        <v>5.1680000000000001</v>
      </c>
      <c r="W162" s="152">
        <f t="shared" si="9"/>
        <v>72.352000000000004</v>
      </c>
      <c r="X162" s="152">
        <v>0</v>
      </c>
      <c r="Y162" s="152">
        <f t="shared" si="10"/>
        <v>0</v>
      </c>
      <c r="Z162" s="152">
        <v>0</v>
      </c>
      <c r="AA162" s="153">
        <f t="shared" si="11"/>
        <v>0</v>
      </c>
      <c r="AR162" s="19" t="s">
        <v>235</v>
      </c>
      <c r="AT162" s="19" t="s">
        <v>207</v>
      </c>
      <c r="AU162" s="19" t="s">
        <v>87</v>
      </c>
      <c r="AY162" s="19" t="s">
        <v>206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9" t="s">
        <v>87</v>
      </c>
      <c r="BK162" s="155">
        <f t="shared" si="17"/>
        <v>0</v>
      </c>
      <c r="BL162" s="19" t="s">
        <v>235</v>
      </c>
      <c r="BM162" s="19" t="s">
        <v>2824</v>
      </c>
    </row>
    <row r="163" spans="2:65" s="1" customFormat="1" ht="38.25" customHeight="1" x14ac:dyDescent="0.3">
      <c r="B163" s="145"/>
      <c r="C163" s="156" t="s">
        <v>326</v>
      </c>
      <c r="D163" s="156" t="s">
        <v>214</v>
      </c>
      <c r="E163" s="157" t="s">
        <v>2825</v>
      </c>
      <c r="F163" s="236" t="s">
        <v>2826</v>
      </c>
      <c r="G163" s="236"/>
      <c r="H163" s="236"/>
      <c r="I163" s="236"/>
      <c r="J163" s="158" t="s">
        <v>372</v>
      </c>
      <c r="K163" s="159">
        <v>14</v>
      </c>
      <c r="L163" s="237"/>
      <c r="M163" s="237"/>
      <c r="N163" s="238"/>
      <c r="O163" s="235"/>
      <c r="P163" s="235"/>
      <c r="Q163" s="235"/>
      <c r="R163" s="150"/>
      <c r="T163" s="151" t="s">
        <v>5</v>
      </c>
      <c r="U163" s="41" t="s">
        <v>43</v>
      </c>
      <c r="V163" s="152">
        <v>0</v>
      </c>
      <c r="W163" s="152">
        <f t="shared" si="9"/>
        <v>0</v>
      </c>
      <c r="X163" s="152">
        <v>8.0000000000000002E-3</v>
      </c>
      <c r="Y163" s="152">
        <f t="shared" si="10"/>
        <v>0.112</v>
      </c>
      <c r="Z163" s="152">
        <v>0</v>
      </c>
      <c r="AA163" s="153">
        <f t="shared" si="11"/>
        <v>0</v>
      </c>
      <c r="AR163" s="19" t="s">
        <v>262</v>
      </c>
      <c r="AT163" s="19" t="s">
        <v>214</v>
      </c>
      <c r="AU163" s="19" t="s">
        <v>87</v>
      </c>
      <c r="AY163" s="19" t="s">
        <v>206</v>
      </c>
      <c r="BE163" s="154">
        <f t="shared" si="12"/>
        <v>0</v>
      </c>
      <c r="BF163" s="154">
        <f t="shared" si="13"/>
        <v>0</v>
      </c>
      <c r="BG163" s="154">
        <f t="shared" si="14"/>
        <v>0</v>
      </c>
      <c r="BH163" s="154">
        <f t="shared" si="15"/>
        <v>0</v>
      </c>
      <c r="BI163" s="154">
        <f t="shared" si="16"/>
        <v>0</v>
      </c>
      <c r="BJ163" s="19" t="s">
        <v>87</v>
      </c>
      <c r="BK163" s="155">
        <f t="shared" si="17"/>
        <v>0</v>
      </c>
      <c r="BL163" s="19" t="s">
        <v>235</v>
      </c>
      <c r="BM163" s="19" t="s">
        <v>2827</v>
      </c>
    </row>
    <row r="164" spans="2:65" s="1" customFormat="1" ht="25.5" customHeight="1" x14ac:dyDescent="0.3">
      <c r="B164" s="145"/>
      <c r="C164" s="146" t="s">
        <v>269</v>
      </c>
      <c r="D164" s="146" t="s">
        <v>207</v>
      </c>
      <c r="E164" s="147" t="s">
        <v>2828</v>
      </c>
      <c r="F164" s="233" t="s">
        <v>2829</v>
      </c>
      <c r="G164" s="233"/>
      <c r="H164" s="233"/>
      <c r="I164" s="233"/>
      <c r="J164" s="148" t="s">
        <v>372</v>
      </c>
      <c r="K164" s="149">
        <v>8</v>
      </c>
      <c r="L164" s="234"/>
      <c r="M164" s="234"/>
      <c r="N164" s="235"/>
      <c r="O164" s="235"/>
      <c r="P164" s="235"/>
      <c r="Q164" s="235"/>
      <c r="R164" s="150"/>
      <c r="T164" s="151" t="s">
        <v>5</v>
      </c>
      <c r="U164" s="41" t="s">
        <v>43</v>
      </c>
      <c r="V164" s="152">
        <v>0.33800000000000002</v>
      </c>
      <c r="W164" s="152">
        <f t="shared" si="9"/>
        <v>2.7040000000000002</v>
      </c>
      <c r="X164" s="152">
        <v>0</v>
      </c>
      <c r="Y164" s="152">
        <f t="shared" si="10"/>
        <v>0</v>
      </c>
      <c r="Z164" s="152">
        <v>0</v>
      </c>
      <c r="AA164" s="153">
        <f t="shared" si="11"/>
        <v>0</v>
      </c>
      <c r="AR164" s="19" t="s">
        <v>235</v>
      </c>
      <c r="AT164" s="19" t="s">
        <v>207</v>
      </c>
      <c r="AU164" s="19" t="s">
        <v>87</v>
      </c>
      <c r="AY164" s="19" t="s">
        <v>206</v>
      </c>
      <c r="BE164" s="154">
        <f t="shared" si="12"/>
        <v>0</v>
      </c>
      <c r="BF164" s="154">
        <f t="shared" si="13"/>
        <v>0</v>
      </c>
      <c r="BG164" s="154">
        <f t="shared" si="14"/>
        <v>0</v>
      </c>
      <c r="BH164" s="154">
        <f t="shared" si="15"/>
        <v>0</v>
      </c>
      <c r="BI164" s="154">
        <f t="shared" si="16"/>
        <v>0</v>
      </c>
      <c r="BJ164" s="19" t="s">
        <v>87</v>
      </c>
      <c r="BK164" s="155">
        <f t="shared" si="17"/>
        <v>0</v>
      </c>
      <c r="BL164" s="19" t="s">
        <v>235</v>
      </c>
      <c r="BM164" s="19" t="s">
        <v>2830</v>
      </c>
    </row>
    <row r="165" spans="2:65" s="1" customFormat="1" ht="38.25" customHeight="1" x14ac:dyDescent="0.3">
      <c r="B165" s="145"/>
      <c r="C165" s="156" t="s">
        <v>334</v>
      </c>
      <c r="D165" s="156" t="s">
        <v>214</v>
      </c>
      <c r="E165" s="157" t="s">
        <v>2831</v>
      </c>
      <c r="F165" s="236" t="s">
        <v>2832</v>
      </c>
      <c r="G165" s="236"/>
      <c r="H165" s="236"/>
      <c r="I165" s="236"/>
      <c r="J165" s="158" t="s">
        <v>372</v>
      </c>
      <c r="K165" s="159">
        <v>8</v>
      </c>
      <c r="L165" s="237"/>
      <c r="M165" s="237"/>
      <c r="N165" s="238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9"/>
        <v>0</v>
      </c>
      <c r="X165" s="152">
        <v>1.4E-3</v>
      </c>
      <c r="Y165" s="152">
        <f t="shared" si="10"/>
        <v>1.12E-2</v>
      </c>
      <c r="Z165" s="152">
        <v>0</v>
      </c>
      <c r="AA165" s="153">
        <f t="shared" si="11"/>
        <v>0</v>
      </c>
      <c r="AR165" s="19" t="s">
        <v>262</v>
      </c>
      <c r="AT165" s="19" t="s">
        <v>214</v>
      </c>
      <c r="AU165" s="19" t="s">
        <v>87</v>
      </c>
      <c r="AY165" s="19" t="s">
        <v>206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9" t="s">
        <v>87</v>
      </c>
      <c r="BK165" s="155">
        <f t="shared" si="17"/>
        <v>0</v>
      </c>
      <c r="BL165" s="19" t="s">
        <v>235</v>
      </c>
      <c r="BM165" s="19" t="s">
        <v>2833</v>
      </c>
    </row>
    <row r="166" spans="2:65" s="1" customFormat="1" ht="25.5" customHeight="1" x14ac:dyDescent="0.3">
      <c r="B166" s="145"/>
      <c r="C166" s="146" t="s">
        <v>273</v>
      </c>
      <c r="D166" s="146" t="s">
        <v>207</v>
      </c>
      <c r="E166" s="147" t="s">
        <v>2834</v>
      </c>
      <c r="F166" s="233" t="s">
        <v>2835</v>
      </c>
      <c r="G166" s="233"/>
      <c r="H166" s="233"/>
      <c r="I166" s="233"/>
      <c r="J166" s="148" t="s">
        <v>372</v>
      </c>
      <c r="K166" s="149">
        <v>13</v>
      </c>
      <c r="L166" s="234"/>
      <c r="M166" s="234"/>
      <c r="N166" s="235"/>
      <c r="O166" s="235"/>
      <c r="P166" s="235"/>
      <c r="Q166" s="235"/>
      <c r="R166" s="150"/>
      <c r="T166" s="151" t="s">
        <v>5</v>
      </c>
      <c r="U166" s="41" t="s">
        <v>43</v>
      </c>
      <c r="V166" s="152">
        <v>0.92700000000000005</v>
      </c>
      <c r="W166" s="152">
        <f t="shared" si="9"/>
        <v>12.051</v>
      </c>
      <c r="X166" s="152">
        <v>0</v>
      </c>
      <c r="Y166" s="152">
        <f t="shared" si="10"/>
        <v>0</v>
      </c>
      <c r="Z166" s="152">
        <v>0</v>
      </c>
      <c r="AA166" s="153">
        <f t="shared" si="11"/>
        <v>0</v>
      </c>
      <c r="AR166" s="19" t="s">
        <v>235</v>
      </c>
      <c r="AT166" s="19" t="s">
        <v>207</v>
      </c>
      <c r="AU166" s="19" t="s">
        <v>87</v>
      </c>
      <c r="AY166" s="19" t="s">
        <v>206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9" t="s">
        <v>87</v>
      </c>
      <c r="BK166" s="155">
        <f t="shared" si="17"/>
        <v>0</v>
      </c>
      <c r="BL166" s="19" t="s">
        <v>235</v>
      </c>
      <c r="BM166" s="19" t="s">
        <v>2836</v>
      </c>
    </row>
    <row r="167" spans="2:65" s="1" customFormat="1" ht="25.5" customHeight="1" x14ac:dyDescent="0.3">
      <c r="B167" s="145"/>
      <c r="C167" s="156" t="s">
        <v>341</v>
      </c>
      <c r="D167" s="156" t="s">
        <v>214</v>
      </c>
      <c r="E167" s="157" t="s">
        <v>2837</v>
      </c>
      <c r="F167" s="236" t="s">
        <v>2838</v>
      </c>
      <c r="G167" s="236"/>
      <c r="H167" s="236"/>
      <c r="I167" s="236"/>
      <c r="J167" s="158" t="s">
        <v>372</v>
      </c>
      <c r="K167" s="159">
        <v>8</v>
      </c>
      <c r="L167" s="237"/>
      <c r="M167" s="237"/>
      <c r="N167" s="238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 t="shared" si="9"/>
        <v>0</v>
      </c>
      <c r="X167" s="152">
        <v>1.1000000000000001E-3</v>
      </c>
      <c r="Y167" s="152">
        <f t="shared" si="10"/>
        <v>8.8000000000000005E-3</v>
      </c>
      <c r="Z167" s="152">
        <v>0</v>
      </c>
      <c r="AA167" s="153">
        <f t="shared" si="11"/>
        <v>0</v>
      </c>
      <c r="AR167" s="19" t="s">
        <v>262</v>
      </c>
      <c r="AT167" s="19" t="s">
        <v>214</v>
      </c>
      <c r="AU167" s="19" t="s">
        <v>87</v>
      </c>
      <c r="AY167" s="19" t="s">
        <v>206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9" t="s">
        <v>87</v>
      </c>
      <c r="BK167" s="155">
        <f t="shared" si="17"/>
        <v>0</v>
      </c>
      <c r="BL167" s="19" t="s">
        <v>235</v>
      </c>
      <c r="BM167" s="19" t="s">
        <v>2839</v>
      </c>
    </row>
    <row r="168" spans="2:65" s="1" customFormat="1" ht="25.5" customHeight="1" x14ac:dyDescent="0.3">
      <c r="B168" s="145"/>
      <c r="C168" s="156" t="s">
        <v>276</v>
      </c>
      <c r="D168" s="156" t="s">
        <v>214</v>
      </c>
      <c r="E168" s="157" t="s">
        <v>2840</v>
      </c>
      <c r="F168" s="236" t="s">
        <v>2841</v>
      </c>
      <c r="G168" s="236"/>
      <c r="H168" s="236"/>
      <c r="I168" s="236"/>
      <c r="J168" s="158" t="s">
        <v>372</v>
      </c>
      <c r="K168" s="159">
        <v>5</v>
      </c>
      <c r="L168" s="237"/>
      <c r="M168" s="237"/>
      <c r="N168" s="238"/>
      <c r="O168" s="235"/>
      <c r="P168" s="235"/>
      <c r="Q168" s="235"/>
      <c r="R168" s="150"/>
      <c r="T168" s="151" t="s">
        <v>5</v>
      </c>
      <c r="U168" s="41" t="s">
        <v>43</v>
      </c>
      <c r="V168" s="152">
        <v>0</v>
      </c>
      <c r="W168" s="152">
        <f t="shared" si="9"/>
        <v>0</v>
      </c>
      <c r="X168" s="152">
        <v>1.1000000000000001E-3</v>
      </c>
      <c r="Y168" s="152">
        <f t="shared" si="10"/>
        <v>5.5000000000000005E-3</v>
      </c>
      <c r="Z168" s="152">
        <v>0</v>
      </c>
      <c r="AA168" s="153">
        <f t="shared" si="11"/>
        <v>0</v>
      </c>
      <c r="AR168" s="19" t="s">
        <v>262</v>
      </c>
      <c r="AT168" s="19" t="s">
        <v>214</v>
      </c>
      <c r="AU168" s="19" t="s">
        <v>87</v>
      </c>
      <c r="AY168" s="19" t="s">
        <v>206</v>
      </c>
      <c r="BE168" s="154">
        <f t="shared" si="12"/>
        <v>0</v>
      </c>
      <c r="BF168" s="154">
        <f t="shared" si="13"/>
        <v>0</v>
      </c>
      <c r="BG168" s="154">
        <f t="shared" si="14"/>
        <v>0</v>
      </c>
      <c r="BH168" s="154">
        <f t="shared" si="15"/>
        <v>0</v>
      </c>
      <c r="BI168" s="154">
        <f t="shared" si="16"/>
        <v>0</v>
      </c>
      <c r="BJ168" s="19" t="s">
        <v>87</v>
      </c>
      <c r="BK168" s="155">
        <f t="shared" si="17"/>
        <v>0</v>
      </c>
      <c r="BL168" s="19" t="s">
        <v>235</v>
      </c>
      <c r="BM168" s="19" t="s">
        <v>2842</v>
      </c>
    </row>
    <row r="169" spans="2:65" s="1" customFormat="1" ht="25.5" customHeight="1" x14ac:dyDescent="0.3">
      <c r="B169" s="145"/>
      <c r="C169" s="146" t="s">
        <v>348</v>
      </c>
      <c r="D169" s="146" t="s">
        <v>207</v>
      </c>
      <c r="E169" s="147" t="s">
        <v>2843</v>
      </c>
      <c r="F169" s="233" t="s">
        <v>2844</v>
      </c>
      <c r="G169" s="233"/>
      <c r="H169" s="233"/>
      <c r="I169" s="233"/>
      <c r="J169" s="148" t="s">
        <v>372</v>
      </c>
      <c r="K169" s="149">
        <v>12</v>
      </c>
      <c r="L169" s="234"/>
      <c r="M169" s="234"/>
      <c r="N169" s="235"/>
      <c r="O169" s="235"/>
      <c r="P169" s="235"/>
      <c r="Q169" s="235"/>
      <c r="R169" s="150"/>
      <c r="T169" s="151" t="s">
        <v>5</v>
      </c>
      <c r="U169" s="41" t="s">
        <v>43</v>
      </c>
      <c r="V169" s="152">
        <v>0.33700000000000002</v>
      </c>
      <c r="W169" s="152">
        <f t="shared" si="9"/>
        <v>4.0440000000000005</v>
      </c>
      <c r="X169" s="152">
        <v>0</v>
      </c>
      <c r="Y169" s="152">
        <f t="shared" si="10"/>
        <v>0</v>
      </c>
      <c r="Z169" s="152">
        <v>0</v>
      </c>
      <c r="AA169" s="153">
        <f t="shared" si="11"/>
        <v>0</v>
      </c>
      <c r="AR169" s="19" t="s">
        <v>235</v>
      </c>
      <c r="AT169" s="19" t="s">
        <v>207</v>
      </c>
      <c r="AU169" s="19" t="s">
        <v>87</v>
      </c>
      <c r="AY169" s="19" t="s">
        <v>206</v>
      </c>
      <c r="BE169" s="154">
        <f t="shared" si="12"/>
        <v>0</v>
      </c>
      <c r="BF169" s="154">
        <f t="shared" si="13"/>
        <v>0</v>
      </c>
      <c r="BG169" s="154">
        <f t="shared" si="14"/>
        <v>0</v>
      </c>
      <c r="BH169" s="154">
        <f t="shared" si="15"/>
        <v>0</v>
      </c>
      <c r="BI169" s="154">
        <f t="shared" si="16"/>
        <v>0</v>
      </c>
      <c r="BJ169" s="19" t="s">
        <v>87</v>
      </c>
      <c r="BK169" s="155">
        <f t="shared" si="17"/>
        <v>0</v>
      </c>
      <c r="BL169" s="19" t="s">
        <v>235</v>
      </c>
      <c r="BM169" s="19" t="s">
        <v>2845</v>
      </c>
    </row>
    <row r="170" spans="2:65" s="1" customFormat="1" ht="16.5" customHeight="1" x14ac:dyDescent="0.3">
      <c r="B170" s="145"/>
      <c r="C170" s="156" t="s">
        <v>280</v>
      </c>
      <c r="D170" s="156" t="s">
        <v>214</v>
      </c>
      <c r="E170" s="157" t="s">
        <v>2846</v>
      </c>
      <c r="F170" s="236" t="s">
        <v>2847</v>
      </c>
      <c r="G170" s="236"/>
      <c r="H170" s="236"/>
      <c r="I170" s="236"/>
      <c r="J170" s="158" t="s">
        <v>372</v>
      </c>
      <c r="K170" s="159">
        <v>12</v>
      </c>
      <c r="L170" s="237"/>
      <c r="M170" s="237"/>
      <c r="N170" s="238"/>
      <c r="O170" s="235"/>
      <c r="P170" s="235"/>
      <c r="Q170" s="235"/>
      <c r="R170" s="150"/>
      <c r="T170" s="151" t="s">
        <v>5</v>
      </c>
      <c r="U170" s="41" t="s">
        <v>43</v>
      </c>
      <c r="V170" s="152">
        <v>0</v>
      </c>
      <c r="W170" s="152">
        <f t="shared" si="9"/>
        <v>0</v>
      </c>
      <c r="X170" s="152">
        <v>2.7000000000000001E-3</v>
      </c>
      <c r="Y170" s="152">
        <f t="shared" si="10"/>
        <v>3.2399999999999998E-2</v>
      </c>
      <c r="Z170" s="152">
        <v>0</v>
      </c>
      <c r="AA170" s="153">
        <f t="shared" si="11"/>
        <v>0</v>
      </c>
      <c r="AR170" s="19" t="s">
        <v>262</v>
      </c>
      <c r="AT170" s="19" t="s">
        <v>214</v>
      </c>
      <c r="AU170" s="19" t="s">
        <v>87</v>
      </c>
      <c r="AY170" s="19" t="s">
        <v>206</v>
      </c>
      <c r="BE170" s="154">
        <f t="shared" si="12"/>
        <v>0</v>
      </c>
      <c r="BF170" s="154">
        <f t="shared" si="13"/>
        <v>0</v>
      </c>
      <c r="BG170" s="154">
        <f t="shared" si="14"/>
        <v>0</v>
      </c>
      <c r="BH170" s="154">
        <f t="shared" si="15"/>
        <v>0</v>
      </c>
      <c r="BI170" s="154">
        <f t="shared" si="16"/>
        <v>0</v>
      </c>
      <c r="BJ170" s="19" t="s">
        <v>87</v>
      </c>
      <c r="BK170" s="155">
        <f t="shared" si="17"/>
        <v>0</v>
      </c>
      <c r="BL170" s="19" t="s">
        <v>235</v>
      </c>
      <c r="BM170" s="19" t="s">
        <v>2848</v>
      </c>
    </row>
    <row r="171" spans="2:65" s="1" customFormat="1" ht="25.5" customHeight="1" x14ac:dyDescent="0.3">
      <c r="B171" s="145"/>
      <c r="C171" s="146" t="s">
        <v>355</v>
      </c>
      <c r="D171" s="146" t="s">
        <v>207</v>
      </c>
      <c r="E171" s="147" t="s">
        <v>2849</v>
      </c>
      <c r="F171" s="233" t="s">
        <v>2850</v>
      </c>
      <c r="G171" s="233"/>
      <c r="H171" s="233"/>
      <c r="I171" s="233"/>
      <c r="J171" s="148" t="s">
        <v>372</v>
      </c>
      <c r="K171" s="149">
        <v>2</v>
      </c>
      <c r="L171" s="234"/>
      <c r="M171" s="234"/>
      <c r="N171" s="235"/>
      <c r="O171" s="235"/>
      <c r="P171" s="235"/>
      <c r="Q171" s="235"/>
      <c r="R171" s="150"/>
      <c r="T171" s="151" t="s">
        <v>5</v>
      </c>
      <c r="U171" s="41" t="s">
        <v>43</v>
      </c>
      <c r="V171" s="152">
        <v>0.28399999999999997</v>
      </c>
      <c r="W171" s="152">
        <f t="shared" si="9"/>
        <v>0.56799999999999995</v>
      </c>
      <c r="X171" s="152">
        <v>0</v>
      </c>
      <c r="Y171" s="152">
        <f t="shared" si="10"/>
        <v>0</v>
      </c>
      <c r="Z171" s="152">
        <v>0</v>
      </c>
      <c r="AA171" s="153">
        <f t="shared" si="11"/>
        <v>0</v>
      </c>
      <c r="AR171" s="19" t="s">
        <v>235</v>
      </c>
      <c r="AT171" s="19" t="s">
        <v>207</v>
      </c>
      <c r="AU171" s="19" t="s">
        <v>87</v>
      </c>
      <c r="AY171" s="19" t="s">
        <v>206</v>
      </c>
      <c r="BE171" s="154">
        <f t="shared" si="12"/>
        <v>0</v>
      </c>
      <c r="BF171" s="154">
        <f t="shared" si="13"/>
        <v>0</v>
      </c>
      <c r="BG171" s="154">
        <f t="shared" si="14"/>
        <v>0</v>
      </c>
      <c r="BH171" s="154">
        <f t="shared" si="15"/>
        <v>0</v>
      </c>
      <c r="BI171" s="154">
        <f t="shared" si="16"/>
        <v>0</v>
      </c>
      <c r="BJ171" s="19" t="s">
        <v>87</v>
      </c>
      <c r="BK171" s="155">
        <f t="shared" si="17"/>
        <v>0</v>
      </c>
      <c r="BL171" s="19" t="s">
        <v>235</v>
      </c>
      <c r="BM171" s="19" t="s">
        <v>2851</v>
      </c>
    </row>
    <row r="172" spans="2:65" s="1" customFormat="1" ht="16.5" customHeight="1" x14ac:dyDescent="0.3">
      <c r="B172" s="145"/>
      <c r="C172" s="156" t="s">
        <v>283</v>
      </c>
      <c r="D172" s="156" t="s">
        <v>214</v>
      </c>
      <c r="E172" s="157" t="s">
        <v>2852</v>
      </c>
      <c r="F172" s="236" t="s">
        <v>2853</v>
      </c>
      <c r="G172" s="236"/>
      <c r="H172" s="236"/>
      <c r="I172" s="236"/>
      <c r="J172" s="158" t="s">
        <v>372</v>
      </c>
      <c r="K172" s="159">
        <v>2</v>
      </c>
      <c r="L172" s="237"/>
      <c r="M172" s="237"/>
      <c r="N172" s="238"/>
      <c r="O172" s="235"/>
      <c r="P172" s="235"/>
      <c r="Q172" s="235"/>
      <c r="R172" s="150"/>
      <c r="T172" s="151" t="s">
        <v>5</v>
      </c>
      <c r="U172" s="41" t="s">
        <v>43</v>
      </c>
      <c r="V172" s="152">
        <v>0</v>
      </c>
      <c r="W172" s="152">
        <f t="shared" si="9"/>
        <v>0</v>
      </c>
      <c r="X172" s="152">
        <v>8.0000000000000004E-4</v>
      </c>
      <c r="Y172" s="152">
        <f t="shared" si="10"/>
        <v>1.6000000000000001E-3</v>
      </c>
      <c r="Z172" s="152">
        <v>0</v>
      </c>
      <c r="AA172" s="153">
        <f t="shared" si="11"/>
        <v>0</v>
      </c>
      <c r="AR172" s="19" t="s">
        <v>262</v>
      </c>
      <c r="AT172" s="19" t="s">
        <v>214</v>
      </c>
      <c r="AU172" s="19" t="s">
        <v>87</v>
      </c>
      <c r="AY172" s="19" t="s">
        <v>206</v>
      </c>
      <c r="BE172" s="154">
        <f t="shared" si="12"/>
        <v>0</v>
      </c>
      <c r="BF172" s="154">
        <f t="shared" si="13"/>
        <v>0</v>
      </c>
      <c r="BG172" s="154">
        <f t="shared" si="14"/>
        <v>0</v>
      </c>
      <c r="BH172" s="154">
        <f t="shared" si="15"/>
        <v>0</v>
      </c>
      <c r="BI172" s="154">
        <f t="shared" si="16"/>
        <v>0</v>
      </c>
      <c r="BJ172" s="19" t="s">
        <v>87</v>
      </c>
      <c r="BK172" s="155">
        <f t="shared" si="17"/>
        <v>0</v>
      </c>
      <c r="BL172" s="19" t="s">
        <v>235</v>
      </c>
      <c r="BM172" s="19" t="s">
        <v>2854</v>
      </c>
    </row>
    <row r="173" spans="2:65" s="1" customFormat="1" ht="25.5" customHeight="1" x14ac:dyDescent="0.3">
      <c r="B173" s="145"/>
      <c r="C173" s="146" t="s">
        <v>362</v>
      </c>
      <c r="D173" s="146" t="s">
        <v>207</v>
      </c>
      <c r="E173" s="147" t="s">
        <v>2855</v>
      </c>
      <c r="F173" s="233" t="s">
        <v>2856</v>
      </c>
      <c r="G173" s="233"/>
      <c r="H173" s="233"/>
      <c r="I173" s="233"/>
      <c r="J173" s="148" t="s">
        <v>372</v>
      </c>
      <c r="K173" s="149">
        <v>10</v>
      </c>
      <c r="L173" s="234"/>
      <c r="M173" s="234"/>
      <c r="N173" s="235"/>
      <c r="O173" s="235"/>
      <c r="P173" s="235"/>
      <c r="Q173" s="235"/>
      <c r="R173" s="150"/>
      <c r="T173" s="151" t="s">
        <v>5</v>
      </c>
      <c r="U173" s="41" t="s">
        <v>43</v>
      </c>
      <c r="V173" s="152">
        <v>0.129</v>
      </c>
      <c r="W173" s="152">
        <f t="shared" si="9"/>
        <v>1.29</v>
      </c>
      <c r="X173" s="152">
        <v>0</v>
      </c>
      <c r="Y173" s="152">
        <f t="shared" si="10"/>
        <v>0</v>
      </c>
      <c r="Z173" s="152">
        <v>0</v>
      </c>
      <c r="AA173" s="153">
        <f t="shared" si="11"/>
        <v>0</v>
      </c>
      <c r="AR173" s="19" t="s">
        <v>235</v>
      </c>
      <c r="AT173" s="19" t="s">
        <v>207</v>
      </c>
      <c r="AU173" s="19" t="s">
        <v>87</v>
      </c>
      <c r="AY173" s="19" t="s">
        <v>206</v>
      </c>
      <c r="BE173" s="154">
        <f t="shared" si="12"/>
        <v>0</v>
      </c>
      <c r="BF173" s="154">
        <f t="shared" si="13"/>
        <v>0</v>
      </c>
      <c r="BG173" s="154">
        <f t="shared" si="14"/>
        <v>0</v>
      </c>
      <c r="BH173" s="154">
        <f t="shared" si="15"/>
        <v>0</v>
      </c>
      <c r="BI173" s="154">
        <f t="shared" si="16"/>
        <v>0</v>
      </c>
      <c r="BJ173" s="19" t="s">
        <v>87</v>
      </c>
      <c r="BK173" s="155">
        <f t="shared" si="17"/>
        <v>0</v>
      </c>
      <c r="BL173" s="19" t="s">
        <v>235</v>
      </c>
      <c r="BM173" s="19" t="s">
        <v>2857</v>
      </c>
    </row>
    <row r="174" spans="2:65" s="1" customFormat="1" ht="16.5" customHeight="1" x14ac:dyDescent="0.3">
      <c r="B174" s="145"/>
      <c r="C174" s="156" t="s">
        <v>287</v>
      </c>
      <c r="D174" s="156" t="s">
        <v>214</v>
      </c>
      <c r="E174" s="157" t="s">
        <v>2858</v>
      </c>
      <c r="F174" s="236" t="s">
        <v>2859</v>
      </c>
      <c r="G174" s="236"/>
      <c r="H174" s="236"/>
      <c r="I174" s="236"/>
      <c r="J174" s="158" t="s">
        <v>372</v>
      </c>
      <c r="K174" s="159">
        <v>10</v>
      </c>
      <c r="L174" s="237"/>
      <c r="M174" s="237"/>
      <c r="N174" s="238"/>
      <c r="O174" s="235"/>
      <c r="P174" s="235"/>
      <c r="Q174" s="235"/>
      <c r="R174" s="150"/>
      <c r="T174" s="151" t="s">
        <v>5</v>
      </c>
      <c r="U174" s="41" t="s">
        <v>43</v>
      </c>
      <c r="V174" s="152">
        <v>0</v>
      </c>
      <c r="W174" s="152">
        <f t="shared" si="9"/>
        <v>0</v>
      </c>
      <c r="X174" s="152">
        <v>5.9999999999999995E-4</v>
      </c>
      <c r="Y174" s="152">
        <f t="shared" si="10"/>
        <v>5.9999999999999993E-3</v>
      </c>
      <c r="Z174" s="152">
        <v>0</v>
      </c>
      <c r="AA174" s="153">
        <f t="shared" si="11"/>
        <v>0</v>
      </c>
      <c r="AR174" s="19" t="s">
        <v>262</v>
      </c>
      <c r="AT174" s="19" t="s">
        <v>214</v>
      </c>
      <c r="AU174" s="19" t="s">
        <v>87</v>
      </c>
      <c r="AY174" s="19" t="s">
        <v>206</v>
      </c>
      <c r="BE174" s="154">
        <f t="shared" si="12"/>
        <v>0</v>
      </c>
      <c r="BF174" s="154">
        <f t="shared" si="13"/>
        <v>0</v>
      </c>
      <c r="BG174" s="154">
        <f t="shared" si="14"/>
        <v>0</v>
      </c>
      <c r="BH174" s="154">
        <f t="shared" si="15"/>
        <v>0</v>
      </c>
      <c r="BI174" s="154">
        <f t="shared" si="16"/>
        <v>0</v>
      </c>
      <c r="BJ174" s="19" t="s">
        <v>87</v>
      </c>
      <c r="BK174" s="155">
        <f t="shared" si="17"/>
        <v>0</v>
      </c>
      <c r="BL174" s="19" t="s">
        <v>235</v>
      </c>
      <c r="BM174" s="19" t="s">
        <v>2860</v>
      </c>
    </row>
    <row r="175" spans="2:65" s="1" customFormat="1" ht="25.5" customHeight="1" x14ac:dyDescent="0.3">
      <c r="B175" s="145"/>
      <c r="C175" s="146" t="s">
        <v>369</v>
      </c>
      <c r="D175" s="146" t="s">
        <v>207</v>
      </c>
      <c r="E175" s="147" t="s">
        <v>2861</v>
      </c>
      <c r="F175" s="233" t="s">
        <v>2862</v>
      </c>
      <c r="G175" s="233"/>
      <c r="H175" s="233"/>
      <c r="I175" s="233"/>
      <c r="J175" s="148" t="s">
        <v>372</v>
      </c>
      <c r="K175" s="149">
        <v>11</v>
      </c>
      <c r="L175" s="234"/>
      <c r="M175" s="234"/>
      <c r="N175" s="235"/>
      <c r="O175" s="235"/>
      <c r="P175" s="235"/>
      <c r="Q175" s="235"/>
      <c r="R175" s="150"/>
      <c r="T175" s="151" t="s">
        <v>5</v>
      </c>
      <c r="U175" s="41" t="s">
        <v>43</v>
      </c>
      <c r="V175" s="152">
        <v>0.105</v>
      </c>
      <c r="W175" s="152">
        <f t="shared" si="9"/>
        <v>1.155</v>
      </c>
      <c r="X175" s="152">
        <v>0</v>
      </c>
      <c r="Y175" s="152">
        <f t="shared" si="10"/>
        <v>0</v>
      </c>
      <c r="Z175" s="152">
        <v>0</v>
      </c>
      <c r="AA175" s="153">
        <f t="shared" si="11"/>
        <v>0</v>
      </c>
      <c r="AR175" s="19" t="s">
        <v>235</v>
      </c>
      <c r="AT175" s="19" t="s">
        <v>207</v>
      </c>
      <c r="AU175" s="19" t="s">
        <v>87</v>
      </c>
      <c r="AY175" s="19" t="s">
        <v>206</v>
      </c>
      <c r="BE175" s="154">
        <f t="shared" si="12"/>
        <v>0</v>
      </c>
      <c r="BF175" s="154">
        <f t="shared" si="13"/>
        <v>0</v>
      </c>
      <c r="BG175" s="154">
        <f t="shared" si="14"/>
        <v>0</v>
      </c>
      <c r="BH175" s="154">
        <f t="shared" si="15"/>
        <v>0</v>
      </c>
      <c r="BI175" s="154">
        <f t="shared" si="16"/>
        <v>0</v>
      </c>
      <c r="BJ175" s="19" t="s">
        <v>87</v>
      </c>
      <c r="BK175" s="155">
        <f t="shared" si="17"/>
        <v>0</v>
      </c>
      <c r="BL175" s="19" t="s">
        <v>235</v>
      </c>
      <c r="BM175" s="19" t="s">
        <v>2863</v>
      </c>
    </row>
    <row r="176" spans="2:65" s="1" customFormat="1" ht="16.5" customHeight="1" x14ac:dyDescent="0.3">
      <c r="B176" s="145"/>
      <c r="C176" s="156" t="s">
        <v>290</v>
      </c>
      <c r="D176" s="156" t="s">
        <v>214</v>
      </c>
      <c r="E176" s="157" t="s">
        <v>2864</v>
      </c>
      <c r="F176" s="236" t="s">
        <v>2865</v>
      </c>
      <c r="G176" s="236"/>
      <c r="H176" s="236"/>
      <c r="I176" s="236"/>
      <c r="J176" s="158" t="s">
        <v>372</v>
      </c>
      <c r="K176" s="159">
        <v>11</v>
      </c>
      <c r="L176" s="237"/>
      <c r="M176" s="237"/>
      <c r="N176" s="238"/>
      <c r="O176" s="235"/>
      <c r="P176" s="235"/>
      <c r="Q176" s="235"/>
      <c r="R176" s="150"/>
      <c r="T176" s="151" t="s">
        <v>5</v>
      </c>
      <c r="U176" s="41" t="s">
        <v>43</v>
      </c>
      <c r="V176" s="152">
        <v>0</v>
      </c>
      <c r="W176" s="152">
        <f t="shared" si="9"/>
        <v>0</v>
      </c>
      <c r="X176" s="152">
        <v>2.0000000000000001E-4</v>
      </c>
      <c r="Y176" s="152">
        <f t="shared" si="10"/>
        <v>2.2000000000000001E-3</v>
      </c>
      <c r="Z176" s="152">
        <v>0</v>
      </c>
      <c r="AA176" s="153">
        <f t="shared" si="11"/>
        <v>0</v>
      </c>
      <c r="AR176" s="19" t="s">
        <v>262</v>
      </c>
      <c r="AT176" s="19" t="s">
        <v>214</v>
      </c>
      <c r="AU176" s="19" t="s">
        <v>87</v>
      </c>
      <c r="AY176" s="19" t="s">
        <v>206</v>
      </c>
      <c r="BE176" s="154">
        <f t="shared" si="12"/>
        <v>0</v>
      </c>
      <c r="BF176" s="154">
        <f t="shared" si="13"/>
        <v>0</v>
      </c>
      <c r="BG176" s="154">
        <f t="shared" si="14"/>
        <v>0</v>
      </c>
      <c r="BH176" s="154">
        <f t="shared" si="15"/>
        <v>0</v>
      </c>
      <c r="BI176" s="154">
        <f t="shared" si="16"/>
        <v>0</v>
      </c>
      <c r="BJ176" s="19" t="s">
        <v>87</v>
      </c>
      <c r="BK176" s="155">
        <f t="shared" si="17"/>
        <v>0</v>
      </c>
      <c r="BL176" s="19" t="s">
        <v>235</v>
      </c>
      <c r="BM176" s="19" t="s">
        <v>2866</v>
      </c>
    </row>
    <row r="177" spans="2:65" s="1" customFormat="1" ht="25.5" customHeight="1" x14ac:dyDescent="0.3">
      <c r="B177" s="145"/>
      <c r="C177" s="146" t="s">
        <v>377</v>
      </c>
      <c r="D177" s="146" t="s">
        <v>207</v>
      </c>
      <c r="E177" s="147" t="s">
        <v>2867</v>
      </c>
      <c r="F177" s="233" t="s">
        <v>2868</v>
      </c>
      <c r="G177" s="233"/>
      <c r="H177" s="233"/>
      <c r="I177" s="233"/>
      <c r="J177" s="148" t="s">
        <v>372</v>
      </c>
      <c r="K177" s="149">
        <v>8</v>
      </c>
      <c r="L177" s="234"/>
      <c r="M177" s="234"/>
      <c r="N177" s="235"/>
      <c r="O177" s="235"/>
      <c r="P177" s="235"/>
      <c r="Q177" s="235"/>
      <c r="R177" s="150"/>
      <c r="T177" s="151" t="s">
        <v>5</v>
      </c>
      <c r="U177" s="41" t="s">
        <v>43</v>
      </c>
      <c r="V177" s="152">
        <v>0.33900000000000002</v>
      </c>
      <c r="W177" s="152">
        <f t="shared" si="9"/>
        <v>2.7120000000000002</v>
      </c>
      <c r="X177" s="152">
        <v>0</v>
      </c>
      <c r="Y177" s="152">
        <f t="shared" si="10"/>
        <v>0</v>
      </c>
      <c r="Z177" s="152">
        <v>0</v>
      </c>
      <c r="AA177" s="153">
        <f t="shared" si="11"/>
        <v>0</v>
      </c>
      <c r="AR177" s="19" t="s">
        <v>235</v>
      </c>
      <c r="AT177" s="19" t="s">
        <v>207</v>
      </c>
      <c r="AU177" s="19" t="s">
        <v>87</v>
      </c>
      <c r="AY177" s="19" t="s">
        <v>206</v>
      </c>
      <c r="BE177" s="154">
        <f t="shared" si="12"/>
        <v>0</v>
      </c>
      <c r="BF177" s="154">
        <f t="shared" si="13"/>
        <v>0</v>
      </c>
      <c r="BG177" s="154">
        <f t="shared" si="14"/>
        <v>0</v>
      </c>
      <c r="BH177" s="154">
        <f t="shared" si="15"/>
        <v>0</v>
      </c>
      <c r="BI177" s="154">
        <f t="shared" si="16"/>
        <v>0</v>
      </c>
      <c r="BJ177" s="19" t="s">
        <v>87</v>
      </c>
      <c r="BK177" s="155">
        <f t="shared" si="17"/>
        <v>0</v>
      </c>
      <c r="BL177" s="19" t="s">
        <v>235</v>
      </c>
      <c r="BM177" s="19" t="s">
        <v>2869</v>
      </c>
    </row>
    <row r="178" spans="2:65" s="1" customFormat="1" ht="16.5" customHeight="1" x14ac:dyDescent="0.3">
      <c r="B178" s="145"/>
      <c r="C178" s="156" t="s">
        <v>294</v>
      </c>
      <c r="D178" s="156" t="s">
        <v>214</v>
      </c>
      <c r="E178" s="157" t="s">
        <v>2870</v>
      </c>
      <c r="F178" s="236" t="s">
        <v>2871</v>
      </c>
      <c r="G178" s="236"/>
      <c r="H178" s="236"/>
      <c r="I178" s="236"/>
      <c r="J178" s="158" t="s">
        <v>372</v>
      </c>
      <c r="K178" s="159">
        <v>8</v>
      </c>
      <c r="L178" s="237"/>
      <c r="M178" s="237"/>
      <c r="N178" s="238"/>
      <c r="O178" s="235"/>
      <c r="P178" s="235"/>
      <c r="Q178" s="235"/>
      <c r="R178" s="150"/>
      <c r="T178" s="151" t="s">
        <v>5</v>
      </c>
      <c r="U178" s="41" t="s">
        <v>43</v>
      </c>
      <c r="V178" s="152">
        <v>0</v>
      </c>
      <c r="W178" s="152">
        <f t="shared" si="9"/>
        <v>0</v>
      </c>
      <c r="X178" s="152">
        <v>2.5000000000000001E-3</v>
      </c>
      <c r="Y178" s="152">
        <f t="shared" si="10"/>
        <v>0.02</v>
      </c>
      <c r="Z178" s="152">
        <v>0</v>
      </c>
      <c r="AA178" s="153">
        <f t="shared" si="11"/>
        <v>0</v>
      </c>
      <c r="AR178" s="19" t="s">
        <v>262</v>
      </c>
      <c r="AT178" s="19" t="s">
        <v>214</v>
      </c>
      <c r="AU178" s="19" t="s">
        <v>87</v>
      </c>
      <c r="AY178" s="19" t="s">
        <v>206</v>
      </c>
      <c r="BE178" s="154">
        <f t="shared" si="12"/>
        <v>0</v>
      </c>
      <c r="BF178" s="154">
        <f t="shared" si="13"/>
        <v>0</v>
      </c>
      <c r="BG178" s="154">
        <f t="shared" si="14"/>
        <v>0</v>
      </c>
      <c r="BH178" s="154">
        <f t="shared" si="15"/>
        <v>0</v>
      </c>
      <c r="BI178" s="154">
        <f t="shared" si="16"/>
        <v>0</v>
      </c>
      <c r="BJ178" s="19" t="s">
        <v>87</v>
      </c>
      <c r="BK178" s="155">
        <f t="shared" si="17"/>
        <v>0</v>
      </c>
      <c r="BL178" s="19" t="s">
        <v>235</v>
      </c>
      <c r="BM178" s="19" t="s">
        <v>2872</v>
      </c>
    </row>
    <row r="179" spans="2:65" s="1" customFormat="1" ht="25.5" customHeight="1" x14ac:dyDescent="0.3">
      <c r="B179" s="145"/>
      <c r="C179" s="156" t="s">
        <v>384</v>
      </c>
      <c r="D179" s="156" t="s">
        <v>214</v>
      </c>
      <c r="E179" s="157" t="s">
        <v>2873</v>
      </c>
      <c r="F179" s="236" t="s">
        <v>2874</v>
      </c>
      <c r="G179" s="236"/>
      <c r="H179" s="236"/>
      <c r="I179" s="236"/>
      <c r="J179" s="158" t="s">
        <v>372</v>
      </c>
      <c r="K179" s="159">
        <v>2</v>
      </c>
      <c r="L179" s="237"/>
      <c r="M179" s="237"/>
      <c r="N179" s="238"/>
      <c r="O179" s="235"/>
      <c r="P179" s="235"/>
      <c r="Q179" s="235"/>
      <c r="R179" s="150"/>
      <c r="T179" s="151" t="s">
        <v>5</v>
      </c>
      <c r="U179" s="41" t="s">
        <v>43</v>
      </c>
      <c r="V179" s="152">
        <v>0</v>
      </c>
      <c r="W179" s="152">
        <f t="shared" si="9"/>
        <v>0</v>
      </c>
      <c r="X179" s="152">
        <v>1.5E-3</v>
      </c>
      <c r="Y179" s="152">
        <f t="shared" si="10"/>
        <v>3.0000000000000001E-3</v>
      </c>
      <c r="Z179" s="152">
        <v>0</v>
      </c>
      <c r="AA179" s="153">
        <f t="shared" si="11"/>
        <v>0</v>
      </c>
      <c r="AR179" s="19" t="s">
        <v>262</v>
      </c>
      <c r="AT179" s="19" t="s">
        <v>214</v>
      </c>
      <c r="AU179" s="19" t="s">
        <v>87</v>
      </c>
      <c r="AY179" s="19" t="s">
        <v>206</v>
      </c>
      <c r="BE179" s="154">
        <f t="shared" si="12"/>
        <v>0</v>
      </c>
      <c r="BF179" s="154">
        <f t="shared" si="13"/>
        <v>0</v>
      </c>
      <c r="BG179" s="154">
        <f t="shared" si="14"/>
        <v>0</v>
      </c>
      <c r="BH179" s="154">
        <f t="shared" si="15"/>
        <v>0</v>
      </c>
      <c r="BI179" s="154">
        <f t="shared" si="16"/>
        <v>0</v>
      </c>
      <c r="BJ179" s="19" t="s">
        <v>87</v>
      </c>
      <c r="BK179" s="155">
        <f t="shared" si="17"/>
        <v>0</v>
      </c>
      <c r="BL179" s="19" t="s">
        <v>235</v>
      </c>
      <c r="BM179" s="19" t="s">
        <v>2875</v>
      </c>
    </row>
    <row r="180" spans="2:65" s="1" customFormat="1" ht="25.5" customHeight="1" x14ac:dyDescent="0.3">
      <c r="B180" s="145"/>
      <c r="C180" s="146" t="s">
        <v>297</v>
      </c>
      <c r="D180" s="146" t="s">
        <v>207</v>
      </c>
      <c r="E180" s="147" t="s">
        <v>2876</v>
      </c>
      <c r="F180" s="233" t="s">
        <v>2877</v>
      </c>
      <c r="G180" s="233"/>
      <c r="H180" s="233"/>
      <c r="I180" s="233"/>
      <c r="J180" s="148" t="s">
        <v>372</v>
      </c>
      <c r="K180" s="149">
        <v>4</v>
      </c>
      <c r="L180" s="234"/>
      <c r="M180" s="234"/>
      <c r="N180" s="235"/>
      <c r="O180" s="235"/>
      <c r="P180" s="235"/>
      <c r="Q180" s="235"/>
      <c r="R180" s="150"/>
      <c r="T180" s="151" t="s">
        <v>5</v>
      </c>
      <c r="U180" s="41" t="s">
        <v>43</v>
      </c>
      <c r="V180" s="152">
        <v>0.318</v>
      </c>
      <c r="W180" s="152">
        <f t="shared" si="9"/>
        <v>1.272</v>
      </c>
      <c r="X180" s="152">
        <v>0</v>
      </c>
      <c r="Y180" s="152">
        <f t="shared" si="10"/>
        <v>0</v>
      </c>
      <c r="Z180" s="152">
        <v>0</v>
      </c>
      <c r="AA180" s="153">
        <f t="shared" si="11"/>
        <v>0</v>
      </c>
      <c r="AR180" s="19" t="s">
        <v>235</v>
      </c>
      <c r="AT180" s="19" t="s">
        <v>207</v>
      </c>
      <c r="AU180" s="19" t="s">
        <v>87</v>
      </c>
      <c r="AY180" s="19" t="s">
        <v>206</v>
      </c>
      <c r="BE180" s="154">
        <f t="shared" si="12"/>
        <v>0</v>
      </c>
      <c r="BF180" s="154">
        <f t="shared" si="13"/>
        <v>0</v>
      </c>
      <c r="BG180" s="154">
        <f t="shared" si="14"/>
        <v>0</v>
      </c>
      <c r="BH180" s="154">
        <f t="shared" si="15"/>
        <v>0</v>
      </c>
      <c r="BI180" s="154">
        <f t="shared" si="16"/>
        <v>0</v>
      </c>
      <c r="BJ180" s="19" t="s">
        <v>87</v>
      </c>
      <c r="BK180" s="155">
        <f t="shared" si="17"/>
        <v>0</v>
      </c>
      <c r="BL180" s="19" t="s">
        <v>235</v>
      </c>
      <c r="BM180" s="19" t="s">
        <v>2878</v>
      </c>
    </row>
    <row r="181" spans="2:65" s="1" customFormat="1" ht="16.5" customHeight="1" x14ac:dyDescent="0.3">
      <c r="B181" s="145"/>
      <c r="C181" s="156" t="s">
        <v>391</v>
      </c>
      <c r="D181" s="156" t="s">
        <v>214</v>
      </c>
      <c r="E181" s="157" t="s">
        <v>2879</v>
      </c>
      <c r="F181" s="236" t="s">
        <v>2880</v>
      </c>
      <c r="G181" s="236"/>
      <c r="H181" s="236"/>
      <c r="I181" s="236"/>
      <c r="J181" s="158" t="s">
        <v>372</v>
      </c>
      <c r="K181" s="159">
        <v>4</v>
      </c>
      <c r="L181" s="237"/>
      <c r="M181" s="237"/>
      <c r="N181" s="238"/>
      <c r="O181" s="235"/>
      <c r="P181" s="235"/>
      <c r="Q181" s="235"/>
      <c r="R181" s="150"/>
      <c r="T181" s="151" t="s">
        <v>5</v>
      </c>
      <c r="U181" s="41" t="s">
        <v>43</v>
      </c>
      <c r="V181" s="152">
        <v>0</v>
      </c>
      <c r="W181" s="152">
        <f t="shared" si="9"/>
        <v>0</v>
      </c>
      <c r="X181" s="152">
        <v>2.2000000000000001E-3</v>
      </c>
      <c r="Y181" s="152">
        <f t="shared" si="10"/>
        <v>8.8000000000000005E-3</v>
      </c>
      <c r="Z181" s="152">
        <v>0</v>
      </c>
      <c r="AA181" s="153">
        <f t="shared" si="11"/>
        <v>0</v>
      </c>
      <c r="AR181" s="19" t="s">
        <v>262</v>
      </c>
      <c r="AT181" s="19" t="s">
        <v>214</v>
      </c>
      <c r="AU181" s="19" t="s">
        <v>87</v>
      </c>
      <c r="AY181" s="19" t="s">
        <v>206</v>
      </c>
      <c r="BE181" s="154">
        <f t="shared" si="12"/>
        <v>0</v>
      </c>
      <c r="BF181" s="154">
        <f t="shared" si="13"/>
        <v>0</v>
      </c>
      <c r="BG181" s="154">
        <f t="shared" si="14"/>
        <v>0</v>
      </c>
      <c r="BH181" s="154">
        <f t="shared" si="15"/>
        <v>0</v>
      </c>
      <c r="BI181" s="154">
        <f t="shared" si="16"/>
        <v>0</v>
      </c>
      <c r="BJ181" s="19" t="s">
        <v>87</v>
      </c>
      <c r="BK181" s="155">
        <f t="shared" si="17"/>
        <v>0</v>
      </c>
      <c r="BL181" s="19" t="s">
        <v>235</v>
      </c>
      <c r="BM181" s="19" t="s">
        <v>2881</v>
      </c>
    </row>
    <row r="182" spans="2:65" s="1" customFormat="1" ht="25.5" customHeight="1" x14ac:dyDescent="0.3">
      <c r="B182" s="145"/>
      <c r="C182" s="146" t="s">
        <v>301</v>
      </c>
      <c r="D182" s="146" t="s">
        <v>207</v>
      </c>
      <c r="E182" s="147" t="s">
        <v>2882</v>
      </c>
      <c r="F182" s="233" t="s">
        <v>2883</v>
      </c>
      <c r="G182" s="233"/>
      <c r="H182" s="233"/>
      <c r="I182" s="233"/>
      <c r="J182" s="148" t="s">
        <v>372</v>
      </c>
      <c r="K182" s="149">
        <v>11</v>
      </c>
      <c r="L182" s="234"/>
      <c r="M182" s="234"/>
      <c r="N182" s="235"/>
      <c r="O182" s="235"/>
      <c r="P182" s="235"/>
      <c r="Q182" s="235"/>
      <c r="R182" s="150"/>
      <c r="T182" s="151" t="s">
        <v>5</v>
      </c>
      <c r="U182" s="41" t="s">
        <v>43</v>
      </c>
      <c r="V182" s="152">
        <v>0.28899999999999998</v>
      </c>
      <c r="W182" s="152">
        <f t="shared" si="9"/>
        <v>3.1789999999999998</v>
      </c>
      <c r="X182" s="152">
        <v>0</v>
      </c>
      <c r="Y182" s="152">
        <f t="shared" si="10"/>
        <v>0</v>
      </c>
      <c r="Z182" s="152">
        <v>0</v>
      </c>
      <c r="AA182" s="153">
        <f t="shared" si="11"/>
        <v>0</v>
      </c>
      <c r="AR182" s="19" t="s">
        <v>235</v>
      </c>
      <c r="AT182" s="19" t="s">
        <v>207</v>
      </c>
      <c r="AU182" s="19" t="s">
        <v>87</v>
      </c>
      <c r="AY182" s="19" t="s">
        <v>206</v>
      </c>
      <c r="BE182" s="154">
        <f t="shared" si="12"/>
        <v>0</v>
      </c>
      <c r="BF182" s="154">
        <f t="shared" si="13"/>
        <v>0</v>
      </c>
      <c r="BG182" s="154">
        <f t="shared" si="14"/>
        <v>0</v>
      </c>
      <c r="BH182" s="154">
        <f t="shared" si="15"/>
        <v>0</v>
      </c>
      <c r="BI182" s="154">
        <f t="shared" si="16"/>
        <v>0</v>
      </c>
      <c r="BJ182" s="19" t="s">
        <v>87</v>
      </c>
      <c r="BK182" s="155">
        <f t="shared" si="17"/>
        <v>0</v>
      </c>
      <c r="BL182" s="19" t="s">
        <v>235</v>
      </c>
      <c r="BM182" s="19" t="s">
        <v>2884</v>
      </c>
    </row>
    <row r="183" spans="2:65" s="1" customFormat="1" ht="16.5" customHeight="1" x14ac:dyDescent="0.3">
      <c r="B183" s="145"/>
      <c r="C183" s="156" t="s">
        <v>398</v>
      </c>
      <c r="D183" s="156" t="s">
        <v>214</v>
      </c>
      <c r="E183" s="157" t="s">
        <v>2885</v>
      </c>
      <c r="F183" s="236" t="s">
        <v>2886</v>
      </c>
      <c r="G183" s="236"/>
      <c r="H183" s="236"/>
      <c r="I183" s="236"/>
      <c r="J183" s="158" t="s">
        <v>372</v>
      </c>
      <c r="K183" s="159">
        <v>11</v>
      </c>
      <c r="L183" s="237"/>
      <c r="M183" s="237"/>
      <c r="N183" s="238"/>
      <c r="O183" s="235"/>
      <c r="P183" s="235"/>
      <c r="Q183" s="235"/>
      <c r="R183" s="150"/>
      <c r="T183" s="151" t="s">
        <v>5</v>
      </c>
      <c r="U183" s="41" t="s">
        <v>43</v>
      </c>
      <c r="V183" s="152">
        <v>0</v>
      </c>
      <c r="W183" s="152">
        <f t="shared" si="9"/>
        <v>0</v>
      </c>
      <c r="X183" s="152">
        <v>8.0000000000000004E-4</v>
      </c>
      <c r="Y183" s="152">
        <f t="shared" si="10"/>
        <v>8.8000000000000005E-3</v>
      </c>
      <c r="Z183" s="152">
        <v>0</v>
      </c>
      <c r="AA183" s="153">
        <f t="shared" si="11"/>
        <v>0</v>
      </c>
      <c r="AR183" s="19" t="s">
        <v>262</v>
      </c>
      <c r="AT183" s="19" t="s">
        <v>214</v>
      </c>
      <c r="AU183" s="19" t="s">
        <v>87</v>
      </c>
      <c r="AY183" s="19" t="s">
        <v>206</v>
      </c>
      <c r="BE183" s="154">
        <f t="shared" si="12"/>
        <v>0</v>
      </c>
      <c r="BF183" s="154">
        <f t="shared" si="13"/>
        <v>0</v>
      </c>
      <c r="BG183" s="154">
        <f t="shared" si="14"/>
        <v>0</v>
      </c>
      <c r="BH183" s="154">
        <f t="shared" si="15"/>
        <v>0</v>
      </c>
      <c r="BI183" s="154">
        <f t="shared" si="16"/>
        <v>0</v>
      </c>
      <c r="BJ183" s="19" t="s">
        <v>87</v>
      </c>
      <c r="BK183" s="155">
        <f t="shared" si="17"/>
        <v>0</v>
      </c>
      <c r="BL183" s="19" t="s">
        <v>235</v>
      </c>
      <c r="BM183" s="19" t="s">
        <v>2887</v>
      </c>
    </row>
    <row r="184" spans="2:65" s="1" customFormat="1" ht="25.5" customHeight="1" x14ac:dyDescent="0.3">
      <c r="B184" s="145"/>
      <c r="C184" s="146" t="s">
        <v>304</v>
      </c>
      <c r="D184" s="146" t="s">
        <v>207</v>
      </c>
      <c r="E184" s="147" t="s">
        <v>2888</v>
      </c>
      <c r="F184" s="233" t="s">
        <v>2889</v>
      </c>
      <c r="G184" s="233"/>
      <c r="H184" s="233"/>
      <c r="I184" s="233"/>
      <c r="J184" s="148" t="s">
        <v>372</v>
      </c>
      <c r="K184" s="149">
        <v>1</v>
      </c>
      <c r="L184" s="234"/>
      <c r="M184" s="234"/>
      <c r="N184" s="235"/>
      <c r="O184" s="235"/>
      <c r="P184" s="235"/>
      <c r="Q184" s="235"/>
      <c r="R184" s="150"/>
      <c r="T184" s="151" t="s">
        <v>5</v>
      </c>
      <c r="U184" s="41" t="s">
        <v>43</v>
      </c>
      <c r="V184" s="152">
        <v>0.56000000000000005</v>
      </c>
      <c r="W184" s="152">
        <f t="shared" si="9"/>
        <v>0.56000000000000005</v>
      </c>
      <c r="X184" s="152">
        <v>0</v>
      </c>
      <c r="Y184" s="152">
        <f t="shared" si="10"/>
        <v>0</v>
      </c>
      <c r="Z184" s="152">
        <v>0</v>
      </c>
      <c r="AA184" s="153">
        <f t="shared" si="11"/>
        <v>0</v>
      </c>
      <c r="AR184" s="19" t="s">
        <v>235</v>
      </c>
      <c r="AT184" s="19" t="s">
        <v>207</v>
      </c>
      <c r="AU184" s="19" t="s">
        <v>87</v>
      </c>
      <c r="AY184" s="19" t="s">
        <v>206</v>
      </c>
      <c r="BE184" s="154">
        <f t="shared" si="12"/>
        <v>0</v>
      </c>
      <c r="BF184" s="154">
        <f t="shared" si="13"/>
        <v>0</v>
      </c>
      <c r="BG184" s="154">
        <f t="shared" si="14"/>
        <v>0</v>
      </c>
      <c r="BH184" s="154">
        <f t="shared" si="15"/>
        <v>0</v>
      </c>
      <c r="BI184" s="154">
        <f t="shared" si="16"/>
        <v>0</v>
      </c>
      <c r="BJ184" s="19" t="s">
        <v>87</v>
      </c>
      <c r="BK184" s="155">
        <f t="shared" si="17"/>
        <v>0</v>
      </c>
      <c r="BL184" s="19" t="s">
        <v>235</v>
      </c>
      <c r="BM184" s="19" t="s">
        <v>2890</v>
      </c>
    </row>
    <row r="185" spans="2:65" s="1" customFormat="1" ht="25.5" customHeight="1" x14ac:dyDescent="0.3">
      <c r="B185" s="145"/>
      <c r="C185" s="156" t="s">
        <v>405</v>
      </c>
      <c r="D185" s="156" t="s">
        <v>214</v>
      </c>
      <c r="E185" s="157" t="s">
        <v>2891</v>
      </c>
      <c r="F185" s="236" t="s">
        <v>2892</v>
      </c>
      <c r="G185" s="236"/>
      <c r="H185" s="236"/>
      <c r="I185" s="236"/>
      <c r="J185" s="158" t="s">
        <v>372</v>
      </c>
      <c r="K185" s="159">
        <v>1</v>
      </c>
      <c r="L185" s="237"/>
      <c r="M185" s="237"/>
      <c r="N185" s="238"/>
      <c r="O185" s="235"/>
      <c r="P185" s="235"/>
      <c r="Q185" s="235"/>
      <c r="R185" s="150"/>
      <c r="T185" s="151" t="s">
        <v>5</v>
      </c>
      <c r="U185" s="41" t="s">
        <v>43</v>
      </c>
      <c r="V185" s="152">
        <v>0</v>
      </c>
      <c r="W185" s="152">
        <f t="shared" si="9"/>
        <v>0</v>
      </c>
      <c r="X185" s="152">
        <v>3.3999999999999998E-3</v>
      </c>
      <c r="Y185" s="152">
        <f t="shared" si="10"/>
        <v>3.3999999999999998E-3</v>
      </c>
      <c r="Z185" s="152">
        <v>0</v>
      </c>
      <c r="AA185" s="153">
        <f t="shared" si="11"/>
        <v>0</v>
      </c>
      <c r="AR185" s="19" t="s">
        <v>262</v>
      </c>
      <c r="AT185" s="19" t="s">
        <v>214</v>
      </c>
      <c r="AU185" s="19" t="s">
        <v>87</v>
      </c>
      <c r="AY185" s="19" t="s">
        <v>206</v>
      </c>
      <c r="BE185" s="154">
        <f t="shared" si="12"/>
        <v>0</v>
      </c>
      <c r="BF185" s="154">
        <f t="shared" si="13"/>
        <v>0</v>
      </c>
      <c r="BG185" s="154">
        <f t="shared" si="14"/>
        <v>0</v>
      </c>
      <c r="BH185" s="154">
        <f t="shared" si="15"/>
        <v>0</v>
      </c>
      <c r="BI185" s="154">
        <f t="shared" si="16"/>
        <v>0</v>
      </c>
      <c r="BJ185" s="19" t="s">
        <v>87</v>
      </c>
      <c r="BK185" s="155">
        <f t="shared" si="17"/>
        <v>0</v>
      </c>
      <c r="BL185" s="19" t="s">
        <v>235</v>
      </c>
      <c r="BM185" s="19" t="s">
        <v>2893</v>
      </c>
    </row>
    <row r="186" spans="2:65" s="1" customFormat="1" ht="25.5" customHeight="1" x14ac:dyDescent="0.3">
      <c r="B186" s="145"/>
      <c r="C186" s="146" t="s">
        <v>308</v>
      </c>
      <c r="D186" s="146" t="s">
        <v>207</v>
      </c>
      <c r="E186" s="147" t="s">
        <v>2894</v>
      </c>
      <c r="F186" s="233" t="s">
        <v>2895</v>
      </c>
      <c r="G186" s="233"/>
      <c r="H186" s="233"/>
      <c r="I186" s="233"/>
      <c r="J186" s="148" t="s">
        <v>372</v>
      </c>
      <c r="K186" s="149">
        <v>8</v>
      </c>
      <c r="L186" s="234"/>
      <c r="M186" s="234"/>
      <c r="N186" s="235"/>
      <c r="O186" s="235"/>
      <c r="P186" s="235"/>
      <c r="Q186" s="235"/>
      <c r="R186" s="150"/>
      <c r="T186" s="151" t="s">
        <v>5</v>
      </c>
      <c r="U186" s="41" t="s">
        <v>43</v>
      </c>
      <c r="V186" s="152">
        <v>0.22900000000000001</v>
      </c>
      <c r="W186" s="152">
        <f t="shared" si="9"/>
        <v>1.8320000000000001</v>
      </c>
      <c r="X186" s="152">
        <v>0</v>
      </c>
      <c r="Y186" s="152">
        <f t="shared" si="10"/>
        <v>0</v>
      </c>
      <c r="Z186" s="152">
        <v>0</v>
      </c>
      <c r="AA186" s="153">
        <f t="shared" si="11"/>
        <v>0</v>
      </c>
      <c r="AR186" s="19" t="s">
        <v>235</v>
      </c>
      <c r="AT186" s="19" t="s">
        <v>207</v>
      </c>
      <c r="AU186" s="19" t="s">
        <v>87</v>
      </c>
      <c r="AY186" s="19" t="s">
        <v>206</v>
      </c>
      <c r="BE186" s="154">
        <f t="shared" si="12"/>
        <v>0</v>
      </c>
      <c r="BF186" s="154">
        <f t="shared" si="13"/>
        <v>0</v>
      </c>
      <c r="BG186" s="154">
        <f t="shared" si="14"/>
        <v>0</v>
      </c>
      <c r="BH186" s="154">
        <f t="shared" si="15"/>
        <v>0</v>
      </c>
      <c r="BI186" s="154">
        <f t="shared" si="16"/>
        <v>0</v>
      </c>
      <c r="BJ186" s="19" t="s">
        <v>87</v>
      </c>
      <c r="BK186" s="155">
        <f t="shared" si="17"/>
        <v>0</v>
      </c>
      <c r="BL186" s="19" t="s">
        <v>235</v>
      </c>
      <c r="BM186" s="19" t="s">
        <v>2896</v>
      </c>
    </row>
    <row r="187" spans="2:65" s="1" customFormat="1" ht="25.5" customHeight="1" x14ac:dyDescent="0.3">
      <c r="B187" s="145"/>
      <c r="C187" s="156" t="s">
        <v>413</v>
      </c>
      <c r="D187" s="156" t="s">
        <v>214</v>
      </c>
      <c r="E187" s="157" t="s">
        <v>2897</v>
      </c>
      <c r="F187" s="236" t="s">
        <v>2898</v>
      </c>
      <c r="G187" s="236"/>
      <c r="H187" s="236"/>
      <c r="I187" s="236"/>
      <c r="J187" s="158" t="s">
        <v>372</v>
      </c>
      <c r="K187" s="159">
        <v>4</v>
      </c>
      <c r="L187" s="237"/>
      <c r="M187" s="237"/>
      <c r="N187" s="238"/>
      <c r="O187" s="235"/>
      <c r="P187" s="235"/>
      <c r="Q187" s="235"/>
      <c r="R187" s="150"/>
      <c r="T187" s="151" t="s">
        <v>5</v>
      </c>
      <c r="U187" s="41" t="s">
        <v>43</v>
      </c>
      <c r="V187" s="152">
        <v>0</v>
      </c>
      <c r="W187" s="152">
        <f t="shared" si="9"/>
        <v>0</v>
      </c>
      <c r="X187" s="152">
        <v>4.0000000000000002E-4</v>
      </c>
      <c r="Y187" s="152">
        <f t="shared" si="10"/>
        <v>1.6000000000000001E-3</v>
      </c>
      <c r="Z187" s="152">
        <v>0</v>
      </c>
      <c r="AA187" s="153">
        <f t="shared" si="11"/>
        <v>0</v>
      </c>
      <c r="AR187" s="19" t="s">
        <v>262</v>
      </c>
      <c r="AT187" s="19" t="s">
        <v>214</v>
      </c>
      <c r="AU187" s="19" t="s">
        <v>87</v>
      </c>
      <c r="AY187" s="19" t="s">
        <v>206</v>
      </c>
      <c r="BE187" s="154">
        <f t="shared" si="12"/>
        <v>0</v>
      </c>
      <c r="BF187" s="154">
        <f t="shared" si="13"/>
        <v>0</v>
      </c>
      <c r="BG187" s="154">
        <f t="shared" si="14"/>
        <v>0</v>
      </c>
      <c r="BH187" s="154">
        <f t="shared" si="15"/>
        <v>0</v>
      </c>
      <c r="BI187" s="154">
        <f t="shared" si="16"/>
        <v>0</v>
      </c>
      <c r="BJ187" s="19" t="s">
        <v>87</v>
      </c>
      <c r="BK187" s="155">
        <f t="shared" si="17"/>
        <v>0</v>
      </c>
      <c r="BL187" s="19" t="s">
        <v>235</v>
      </c>
      <c r="BM187" s="19" t="s">
        <v>2899</v>
      </c>
    </row>
    <row r="188" spans="2:65" s="1" customFormat="1" ht="25.5" customHeight="1" x14ac:dyDescent="0.3">
      <c r="B188" s="145"/>
      <c r="C188" s="156" t="s">
        <v>330</v>
      </c>
      <c r="D188" s="156" t="s">
        <v>214</v>
      </c>
      <c r="E188" s="157" t="s">
        <v>2900</v>
      </c>
      <c r="F188" s="236" t="s">
        <v>2901</v>
      </c>
      <c r="G188" s="236"/>
      <c r="H188" s="236"/>
      <c r="I188" s="236"/>
      <c r="J188" s="158" t="s">
        <v>372</v>
      </c>
      <c r="K188" s="159">
        <v>4</v>
      </c>
      <c r="L188" s="237"/>
      <c r="M188" s="237"/>
      <c r="N188" s="238"/>
      <c r="O188" s="235"/>
      <c r="P188" s="235"/>
      <c r="Q188" s="235"/>
      <c r="R188" s="150"/>
      <c r="T188" s="151" t="s">
        <v>5</v>
      </c>
      <c r="U188" s="41" t="s">
        <v>43</v>
      </c>
      <c r="V188" s="152">
        <v>0</v>
      </c>
      <c r="W188" s="152">
        <f t="shared" si="9"/>
        <v>0</v>
      </c>
      <c r="X188" s="152">
        <v>1.95E-4</v>
      </c>
      <c r="Y188" s="152">
        <f t="shared" si="10"/>
        <v>7.7999999999999999E-4</v>
      </c>
      <c r="Z188" s="152">
        <v>0</v>
      </c>
      <c r="AA188" s="153">
        <f t="shared" si="11"/>
        <v>0</v>
      </c>
      <c r="AR188" s="19" t="s">
        <v>262</v>
      </c>
      <c r="AT188" s="19" t="s">
        <v>214</v>
      </c>
      <c r="AU188" s="19" t="s">
        <v>87</v>
      </c>
      <c r="AY188" s="19" t="s">
        <v>206</v>
      </c>
      <c r="BE188" s="154">
        <f t="shared" si="12"/>
        <v>0</v>
      </c>
      <c r="BF188" s="154">
        <f t="shared" si="13"/>
        <v>0</v>
      </c>
      <c r="BG188" s="154">
        <f t="shared" si="14"/>
        <v>0</v>
      </c>
      <c r="BH188" s="154">
        <f t="shared" si="15"/>
        <v>0</v>
      </c>
      <c r="BI188" s="154">
        <f t="shared" si="16"/>
        <v>0</v>
      </c>
      <c r="BJ188" s="19" t="s">
        <v>87</v>
      </c>
      <c r="BK188" s="155">
        <f t="shared" si="17"/>
        <v>0</v>
      </c>
      <c r="BL188" s="19" t="s">
        <v>235</v>
      </c>
      <c r="BM188" s="19" t="s">
        <v>2902</v>
      </c>
    </row>
    <row r="189" spans="2:65" s="1" customFormat="1" ht="25.5" customHeight="1" x14ac:dyDescent="0.3">
      <c r="B189" s="145"/>
      <c r="C189" s="146" t="s">
        <v>420</v>
      </c>
      <c r="D189" s="146" t="s">
        <v>207</v>
      </c>
      <c r="E189" s="147" t="s">
        <v>2903</v>
      </c>
      <c r="F189" s="233" t="s">
        <v>2904</v>
      </c>
      <c r="G189" s="233"/>
      <c r="H189" s="233"/>
      <c r="I189" s="233"/>
      <c r="J189" s="148" t="s">
        <v>372</v>
      </c>
      <c r="K189" s="149">
        <v>2</v>
      </c>
      <c r="L189" s="234"/>
      <c r="M189" s="234"/>
      <c r="N189" s="235"/>
      <c r="O189" s="235"/>
      <c r="P189" s="235"/>
      <c r="Q189" s="235"/>
      <c r="R189" s="150"/>
      <c r="T189" s="151" t="s">
        <v>5</v>
      </c>
      <c r="U189" s="41" t="s">
        <v>43</v>
      </c>
      <c r="V189" s="152">
        <v>0.17899999999999999</v>
      </c>
      <c r="W189" s="152">
        <f t="shared" si="9"/>
        <v>0.35799999999999998</v>
      </c>
      <c r="X189" s="152">
        <v>0</v>
      </c>
      <c r="Y189" s="152">
        <f t="shared" si="10"/>
        <v>0</v>
      </c>
      <c r="Z189" s="152">
        <v>0</v>
      </c>
      <c r="AA189" s="153">
        <f t="shared" si="11"/>
        <v>0</v>
      </c>
      <c r="AR189" s="19" t="s">
        <v>235</v>
      </c>
      <c r="AT189" s="19" t="s">
        <v>207</v>
      </c>
      <c r="AU189" s="19" t="s">
        <v>87</v>
      </c>
      <c r="AY189" s="19" t="s">
        <v>206</v>
      </c>
      <c r="BE189" s="154">
        <f t="shared" si="12"/>
        <v>0</v>
      </c>
      <c r="BF189" s="154">
        <f t="shared" si="13"/>
        <v>0</v>
      </c>
      <c r="BG189" s="154">
        <f t="shared" si="14"/>
        <v>0</v>
      </c>
      <c r="BH189" s="154">
        <f t="shared" si="15"/>
        <v>0</v>
      </c>
      <c r="BI189" s="154">
        <f t="shared" si="16"/>
        <v>0</v>
      </c>
      <c r="BJ189" s="19" t="s">
        <v>87</v>
      </c>
      <c r="BK189" s="155">
        <f t="shared" si="17"/>
        <v>0</v>
      </c>
      <c r="BL189" s="19" t="s">
        <v>235</v>
      </c>
      <c r="BM189" s="19" t="s">
        <v>2905</v>
      </c>
    </row>
    <row r="190" spans="2:65" s="1" customFormat="1" ht="16.5" customHeight="1" x14ac:dyDescent="0.3">
      <c r="B190" s="145"/>
      <c r="C190" s="156" t="s">
        <v>333</v>
      </c>
      <c r="D190" s="156" t="s">
        <v>214</v>
      </c>
      <c r="E190" s="157" t="s">
        <v>2906</v>
      </c>
      <c r="F190" s="236" t="s">
        <v>2907</v>
      </c>
      <c r="G190" s="236"/>
      <c r="H190" s="236"/>
      <c r="I190" s="236"/>
      <c r="J190" s="158" t="s">
        <v>372</v>
      </c>
      <c r="K190" s="159">
        <v>2</v>
      </c>
      <c r="L190" s="237"/>
      <c r="M190" s="237"/>
      <c r="N190" s="238"/>
      <c r="O190" s="235"/>
      <c r="P190" s="235"/>
      <c r="Q190" s="235"/>
      <c r="R190" s="150"/>
      <c r="T190" s="151" t="s">
        <v>5</v>
      </c>
      <c r="U190" s="41" t="s">
        <v>43</v>
      </c>
      <c r="V190" s="152">
        <v>0</v>
      </c>
      <c r="W190" s="152">
        <f t="shared" si="9"/>
        <v>0</v>
      </c>
      <c r="X190" s="152">
        <v>2.0000000000000001E-4</v>
      </c>
      <c r="Y190" s="152">
        <f t="shared" si="10"/>
        <v>4.0000000000000002E-4</v>
      </c>
      <c r="Z190" s="152">
        <v>0</v>
      </c>
      <c r="AA190" s="153">
        <f t="shared" si="11"/>
        <v>0</v>
      </c>
      <c r="AR190" s="19" t="s">
        <v>262</v>
      </c>
      <c r="AT190" s="19" t="s">
        <v>214</v>
      </c>
      <c r="AU190" s="19" t="s">
        <v>87</v>
      </c>
      <c r="AY190" s="19" t="s">
        <v>206</v>
      </c>
      <c r="BE190" s="154">
        <f t="shared" si="12"/>
        <v>0</v>
      </c>
      <c r="BF190" s="154">
        <f t="shared" si="13"/>
        <v>0</v>
      </c>
      <c r="BG190" s="154">
        <f t="shared" si="14"/>
        <v>0</v>
      </c>
      <c r="BH190" s="154">
        <f t="shared" si="15"/>
        <v>0</v>
      </c>
      <c r="BI190" s="154">
        <f t="shared" si="16"/>
        <v>0</v>
      </c>
      <c r="BJ190" s="19" t="s">
        <v>87</v>
      </c>
      <c r="BK190" s="155">
        <f t="shared" si="17"/>
        <v>0</v>
      </c>
      <c r="BL190" s="19" t="s">
        <v>235</v>
      </c>
      <c r="BM190" s="19" t="s">
        <v>2908</v>
      </c>
    </row>
    <row r="191" spans="2:65" s="10" customFormat="1" ht="37.35" customHeight="1" x14ac:dyDescent="0.35">
      <c r="B191" s="134"/>
      <c r="C191" s="135"/>
      <c r="D191" s="136" t="s">
        <v>2721</v>
      </c>
      <c r="E191" s="136"/>
      <c r="F191" s="136"/>
      <c r="G191" s="136"/>
      <c r="H191" s="136"/>
      <c r="I191" s="136"/>
      <c r="J191" s="136"/>
      <c r="K191" s="136"/>
      <c r="L191" s="136"/>
      <c r="M191" s="136"/>
      <c r="N191" s="257"/>
      <c r="O191" s="258"/>
      <c r="P191" s="258"/>
      <c r="Q191" s="258"/>
      <c r="R191" s="137"/>
      <c r="T191" s="138"/>
      <c r="U191" s="135"/>
      <c r="V191" s="135"/>
      <c r="W191" s="139">
        <f>SUM(W192:W193)</f>
        <v>0</v>
      </c>
      <c r="X191" s="135"/>
      <c r="Y191" s="139">
        <f>SUM(Y192:Y193)</f>
        <v>0</v>
      </c>
      <c r="Z191" s="135"/>
      <c r="AA191" s="140">
        <f>SUM(AA192:AA193)</f>
        <v>0</v>
      </c>
      <c r="AR191" s="141" t="s">
        <v>96</v>
      </c>
      <c r="AT191" s="142" t="s">
        <v>75</v>
      </c>
      <c r="AU191" s="142" t="s">
        <v>76</v>
      </c>
      <c r="AY191" s="141" t="s">
        <v>206</v>
      </c>
      <c r="BK191" s="143">
        <f>SUM(BK192:BK193)</f>
        <v>0</v>
      </c>
    </row>
    <row r="192" spans="2:65" s="1" customFormat="1" ht="25.5" customHeight="1" x14ac:dyDescent="0.3">
      <c r="B192" s="145"/>
      <c r="C192" s="146" t="s">
        <v>427</v>
      </c>
      <c r="D192" s="146" t="s">
        <v>207</v>
      </c>
      <c r="E192" s="147" t="s">
        <v>1817</v>
      </c>
      <c r="F192" s="233" t="s">
        <v>2909</v>
      </c>
      <c r="G192" s="233"/>
      <c r="H192" s="233"/>
      <c r="I192" s="233"/>
      <c r="J192" s="148" t="s">
        <v>1347</v>
      </c>
      <c r="K192" s="149">
        <v>4</v>
      </c>
      <c r="L192" s="234"/>
      <c r="M192" s="234"/>
      <c r="N192" s="235"/>
      <c r="O192" s="235"/>
      <c r="P192" s="235"/>
      <c r="Q192" s="235"/>
      <c r="R192" s="150"/>
      <c r="T192" s="151" t="s">
        <v>5</v>
      </c>
      <c r="U192" s="41" t="s">
        <v>43</v>
      </c>
      <c r="V192" s="152">
        <v>0</v>
      </c>
      <c r="W192" s="152">
        <f>V192*K192</f>
        <v>0</v>
      </c>
      <c r="X192" s="152">
        <v>0</v>
      </c>
      <c r="Y192" s="152">
        <f>X192*K192</f>
        <v>0</v>
      </c>
      <c r="Z192" s="152">
        <v>0</v>
      </c>
      <c r="AA192" s="153">
        <f>Z192*K192</f>
        <v>0</v>
      </c>
      <c r="AR192" s="19" t="s">
        <v>1348</v>
      </c>
      <c r="AT192" s="19" t="s">
        <v>207</v>
      </c>
      <c r="AU192" s="19" t="s">
        <v>83</v>
      </c>
      <c r="AY192" s="19" t="s">
        <v>206</v>
      </c>
      <c r="BE192" s="154">
        <f>IF(U192="základná",N192,0)</f>
        <v>0</v>
      </c>
      <c r="BF192" s="154">
        <f>IF(U192="znížená",N192,0)</f>
        <v>0</v>
      </c>
      <c r="BG192" s="154">
        <f>IF(U192="zákl. prenesená",N192,0)</f>
        <v>0</v>
      </c>
      <c r="BH192" s="154">
        <f>IF(U192="zníž. prenesená",N192,0)</f>
        <v>0</v>
      </c>
      <c r="BI192" s="154">
        <f>IF(U192="nulová",N192,0)</f>
        <v>0</v>
      </c>
      <c r="BJ192" s="19" t="s">
        <v>87</v>
      </c>
      <c r="BK192" s="155">
        <f>ROUND(L192*K192,3)</f>
        <v>0</v>
      </c>
      <c r="BL192" s="19" t="s">
        <v>1348</v>
      </c>
      <c r="BM192" s="19" t="s">
        <v>2910</v>
      </c>
    </row>
    <row r="193" spans="2:65" s="1" customFormat="1" ht="16.5" customHeight="1" x14ac:dyDescent="0.3">
      <c r="B193" s="145"/>
      <c r="C193" s="146" t="s">
        <v>337</v>
      </c>
      <c r="D193" s="146" t="s">
        <v>207</v>
      </c>
      <c r="E193" s="147" t="s">
        <v>1820</v>
      </c>
      <c r="F193" s="233" t="s">
        <v>2911</v>
      </c>
      <c r="G193" s="233"/>
      <c r="H193" s="233"/>
      <c r="I193" s="233"/>
      <c r="J193" s="148" t="s">
        <v>1347</v>
      </c>
      <c r="K193" s="149">
        <v>8</v>
      </c>
      <c r="L193" s="234"/>
      <c r="M193" s="234"/>
      <c r="N193" s="235"/>
      <c r="O193" s="235"/>
      <c r="P193" s="235"/>
      <c r="Q193" s="235"/>
      <c r="R193" s="150"/>
      <c r="T193" s="151" t="s">
        <v>5</v>
      </c>
      <c r="U193" s="160" t="s">
        <v>43</v>
      </c>
      <c r="V193" s="161">
        <v>0</v>
      </c>
      <c r="W193" s="161">
        <f>V193*K193</f>
        <v>0</v>
      </c>
      <c r="X193" s="161">
        <v>0</v>
      </c>
      <c r="Y193" s="161">
        <f>X193*K193</f>
        <v>0</v>
      </c>
      <c r="Z193" s="161">
        <v>0</v>
      </c>
      <c r="AA193" s="162">
        <f>Z193*K193</f>
        <v>0</v>
      </c>
      <c r="AR193" s="19" t="s">
        <v>1348</v>
      </c>
      <c r="AT193" s="19" t="s">
        <v>207</v>
      </c>
      <c r="AU193" s="19" t="s">
        <v>83</v>
      </c>
      <c r="AY193" s="19" t="s">
        <v>206</v>
      </c>
      <c r="BE193" s="154">
        <f>IF(U193="základná",N193,0)</f>
        <v>0</v>
      </c>
      <c r="BF193" s="154">
        <f>IF(U193="znížená",N193,0)</f>
        <v>0</v>
      </c>
      <c r="BG193" s="154">
        <f>IF(U193="zákl. prenesená",N193,0)</f>
        <v>0</v>
      </c>
      <c r="BH193" s="154">
        <f>IF(U193="zníž. prenesená",N193,0)</f>
        <v>0</v>
      </c>
      <c r="BI193" s="154">
        <f>IF(U193="nulová",N193,0)</f>
        <v>0</v>
      </c>
      <c r="BJ193" s="19" t="s">
        <v>87</v>
      </c>
      <c r="BK193" s="155">
        <f>ROUND(L193*K193,3)</f>
        <v>0</v>
      </c>
      <c r="BL193" s="19" t="s">
        <v>1348</v>
      </c>
      <c r="BM193" s="19" t="s">
        <v>2912</v>
      </c>
    </row>
    <row r="194" spans="2:65" s="1" customFormat="1" ht="6.95" customHeight="1" x14ac:dyDescent="0.3">
      <c r="B194" s="56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8"/>
    </row>
  </sheetData>
  <mergeCells count="264">
    <mergeCell ref="H1:K1"/>
    <mergeCell ref="S2:AC2"/>
    <mergeCell ref="F192:I192"/>
    <mergeCell ref="L192:M192"/>
    <mergeCell ref="N192:Q192"/>
    <mergeCell ref="F193:I193"/>
    <mergeCell ref="L193:M193"/>
    <mergeCell ref="N193:Q193"/>
    <mergeCell ref="N120:Q120"/>
    <mergeCell ref="N121:Q121"/>
    <mergeCell ref="N122:Q122"/>
    <mergeCell ref="N125:Q125"/>
    <mergeCell ref="N132:Q132"/>
    <mergeCell ref="N133:Q133"/>
    <mergeCell ref="N135:Q135"/>
    <mergeCell ref="N138:Q138"/>
    <mergeCell ref="N144:Q144"/>
    <mergeCell ref="N191:Q191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4:I134"/>
    <mergeCell ref="L134:M134"/>
    <mergeCell ref="N134:Q134"/>
    <mergeCell ref="F136:I136"/>
    <mergeCell ref="L136:M136"/>
    <mergeCell ref="N136:Q136"/>
    <mergeCell ref="F137:I137"/>
    <mergeCell ref="L137:M137"/>
    <mergeCell ref="N137:Q137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N98:Q98"/>
    <mergeCell ref="N100:Q100"/>
    <mergeCell ref="L102:Q102"/>
    <mergeCell ref="C108:Q108"/>
    <mergeCell ref="F110:P110"/>
    <mergeCell ref="F111:P111"/>
    <mergeCell ref="F112:P112"/>
    <mergeCell ref="M114:P114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ácia rozpočtu"/>
    <hyperlink ref="L1" location="C119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6"/>
  <sheetViews>
    <sheetView showGridLines="0" workbookViewId="0">
      <pane ySplit="1" topLeftCell="A99" activePane="bottomLeft" state="frozen"/>
      <selection pane="bottomLeft" activeCell="F108" sqref="F108:P10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149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2913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2044</v>
      </c>
      <c r="E9" s="33"/>
      <c r="F9" s="259" t="s">
        <v>3182</v>
      </c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ROUND((SUM(BG95:BG96)+SUM(BG116:BG145)),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ROUND((SUM(BH95:BH96)+SUM(BH116:BH145)),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ROUND((SUM(BI95:BI96)+SUM(BI116:BI145)),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2913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2044</v>
      </c>
      <c r="D81" s="33"/>
      <c r="E81" s="33"/>
      <c r="F81" s="261" t="str">
        <f>F9</f>
        <v>A. - Štrukturálna kabeláž - (dodávka investora)</v>
      </c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723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724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725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1" customFormat="1" ht="21.75" customHeight="1" x14ac:dyDescent="0.3"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2:47" s="1" customFormat="1" ht="29.25" customHeight="1" x14ac:dyDescent="0.3">
      <c r="B95" s="32"/>
      <c r="C95" s="117" t="s">
        <v>191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227"/>
      <c r="O95" s="230"/>
      <c r="P95" s="230"/>
      <c r="Q95" s="230"/>
      <c r="R95" s="34"/>
      <c r="T95" s="125"/>
      <c r="U95" s="126" t="s">
        <v>40</v>
      </c>
    </row>
    <row r="96" spans="2:47" s="1" customFormat="1" ht="18" customHeight="1" x14ac:dyDescent="0.3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18" s="1" customFormat="1" ht="29.25" customHeight="1" x14ac:dyDescent="0.3">
      <c r="B97" s="32"/>
      <c r="C97" s="108" t="s">
        <v>164</v>
      </c>
      <c r="D97" s="109"/>
      <c r="E97" s="109"/>
      <c r="F97" s="109"/>
      <c r="G97" s="109"/>
      <c r="H97" s="109"/>
      <c r="I97" s="109"/>
      <c r="J97" s="109"/>
      <c r="K97" s="109"/>
      <c r="L97" s="209"/>
      <c r="M97" s="209"/>
      <c r="N97" s="209"/>
      <c r="O97" s="209"/>
      <c r="P97" s="209"/>
      <c r="Q97" s="209"/>
      <c r="R97" s="34"/>
    </row>
    <row r="98" spans="2:18" s="1" customFormat="1" ht="6.95" customHeight="1" x14ac:dyDescent="0.3"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8"/>
    </row>
    <row r="102" spans="2:18" s="1" customFormat="1" ht="6.95" customHeight="1" x14ac:dyDescent="0.3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3" spans="2:18" s="1" customFormat="1" ht="36.950000000000003" customHeight="1" x14ac:dyDescent="0.3">
      <c r="B103" s="32"/>
      <c r="C103" s="174" t="s">
        <v>192</v>
      </c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34"/>
    </row>
    <row r="104" spans="2:18" s="1" customFormat="1" ht="6.95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18" s="1" customFormat="1" ht="30" customHeight="1" x14ac:dyDescent="0.3">
      <c r="B105" s="32"/>
      <c r="C105" s="29" t="s">
        <v>15</v>
      </c>
      <c r="D105" s="33"/>
      <c r="E105" s="33"/>
      <c r="F105" s="217" t="str">
        <f>F6</f>
        <v>Okresný úrad Košice - okolie, rekonštrukcia a modernizácia objektu</v>
      </c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33"/>
      <c r="R105" s="34"/>
    </row>
    <row r="106" spans="2:18" ht="30" customHeight="1" x14ac:dyDescent="0.3">
      <c r="B106" s="23"/>
      <c r="C106" s="29" t="s">
        <v>171</v>
      </c>
      <c r="D106" s="25"/>
      <c r="E106" s="25"/>
      <c r="F106" s="217" t="s">
        <v>2042</v>
      </c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25"/>
      <c r="R106" s="24"/>
    </row>
    <row r="107" spans="2:18" ht="30" customHeight="1" x14ac:dyDescent="0.3">
      <c r="B107" s="23"/>
      <c r="C107" s="29" t="s">
        <v>173</v>
      </c>
      <c r="D107" s="25"/>
      <c r="E107" s="25"/>
      <c r="F107" s="217" t="s">
        <v>2913</v>
      </c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25"/>
      <c r="R107" s="24"/>
    </row>
    <row r="108" spans="2:18" s="1" customFormat="1" ht="36.950000000000003" customHeight="1" x14ac:dyDescent="0.3">
      <c r="B108" s="32"/>
      <c r="C108" s="66" t="s">
        <v>2044</v>
      </c>
      <c r="D108" s="33"/>
      <c r="E108" s="33"/>
      <c r="F108" s="261" t="str">
        <f>F9</f>
        <v>A. - Štrukturálna kabeláž - (dodávka investora)</v>
      </c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33"/>
      <c r="R108" s="34"/>
    </row>
    <row r="109" spans="2:18" s="1" customFormat="1" ht="6.9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8" customHeight="1" x14ac:dyDescent="0.3">
      <c r="B110" s="32"/>
      <c r="C110" s="29" t="s">
        <v>19</v>
      </c>
      <c r="D110" s="33"/>
      <c r="E110" s="33"/>
      <c r="F110" s="27" t="str">
        <f>F11</f>
        <v>Košice, Hroncova 13, čís. parc.: 2616/1</v>
      </c>
      <c r="G110" s="33"/>
      <c r="H110" s="33"/>
      <c r="I110" s="33"/>
      <c r="J110" s="33"/>
      <c r="K110" s="29" t="s">
        <v>21</v>
      </c>
      <c r="L110" s="33"/>
      <c r="M110" s="220" t="str">
        <f>IF(O11="","",O11)</f>
        <v/>
      </c>
      <c r="N110" s="220"/>
      <c r="O110" s="220"/>
      <c r="P110" s="220"/>
      <c r="Q110" s="33"/>
      <c r="R110" s="34"/>
    </row>
    <row r="111" spans="2:18" s="1" customFormat="1" ht="6.95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18" s="1" customFormat="1" ht="15" x14ac:dyDescent="0.3">
      <c r="B112" s="32"/>
      <c r="C112" s="29" t="s">
        <v>22</v>
      </c>
      <c r="D112" s="33"/>
      <c r="E112" s="33"/>
      <c r="F112" s="27" t="str">
        <f>E14</f>
        <v>Ministerstvo vnútra SR,Pribinova 2, Bratislava</v>
      </c>
      <c r="G112" s="33"/>
      <c r="H112" s="33"/>
      <c r="I112" s="33"/>
      <c r="J112" s="33"/>
      <c r="K112" s="29" t="s">
        <v>29</v>
      </c>
      <c r="L112" s="33"/>
      <c r="M112" s="176" t="str">
        <f>E20</f>
        <v>Cobra Bauart s.r.o. Športová 40, Balog nad Ipľom</v>
      </c>
      <c r="N112" s="176"/>
      <c r="O112" s="176"/>
      <c r="P112" s="176"/>
      <c r="Q112" s="176"/>
      <c r="R112" s="34"/>
    </row>
    <row r="113" spans="2:65" s="1" customFormat="1" ht="14.45" customHeight="1" x14ac:dyDescent="0.3">
      <c r="B113" s="32"/>
      <c r="C113" s="29" t="s">
        <v>27</v>
      </c>
      <c r="D113" s="33"/>
      <c r="E113" s="33"/>
      <c r="F113" s="27" t="str">
        <f>IF(E17="","",E17)</f>
        <v xml:space="preserve"> </v>
      </c>
      <c r="G113" s="33"/>
      <c r="H113" s="33"/>
      <c r="I113" s="33"/>
      <c r="J113" s="33"/>
      <c r="K113" s="29" t="s">
        <v>35</v>
      </c>
      <c r="L113" s="33"/>
      <c r="M113" s="176" t="str">
        <f>E23</f>
        <v xml:space="preserve"> </v>
      </c>
      <c r="N113" s="176"/>
      <c r="O113" s="176"/>
      <c r="P113" s="176"/>
      <c r="Q113" s="176"/>
      <c r="R113" s="34"/>
    </row>
    <row r="114" spans="2:65" s="1" customFormat="1" ht="10.35" customHeight="1" x14ac:dyDescent="0.3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9" customFormat="1" ht="29.25" customHeight="1" x14ac:dyDescent="0.3">
      <c r="B115" s="127"/>
      <c r="C115" s="128" t="s">
        <v>193</v>
      </c>
      <c r="D115" s="129" t="s">
        <v>194</v>
      </c>
      <c r="E115" s="129" t="s">
        <v>58</v>
      </c>
      <c r="F115" s="231" t="s">
        <v>195</v>
      </c>
      <c r="G115" s="231"/>
      <c r="H115" s="231"/>
      <c r="I115" s="231"/>
      <c r="J115" s="129" t="s">
        <v>196</v>
      </c>
      <c r="K115" s="129" t="s">
        <v>197</v>
      </c>
      <c r="L115" s="231" t="s">
        <v>198</v>
      </c>
      <c r="M115" s="231"/>
      <c r="N115" s="231" t="s">
        <v>181</v>
      </c>
      <c r="O115" s="231"/>
      <c r="P115" s="231"/>
      <c r="Q115" s="232"/>
      <c r="R115" s="130"/>
      <c r="T115" s="73" t="s">
        <v>199</v>
      </c>
      <c r="U115" s="74" t="s">
        <v>40</v>
      </c>
      <c r="V115" s="74" t="s">
        <v>200</v>
      </c>
      <c r="W115" s="74" t="s">
        <v>201</v>
      </c>
      <c r="X115" s="74" t="s">
        <v>202</v>
      </c>
      <c r="Y115" s="74" t="s">
        <v>203</v>
      </c>
      <c r="Z115" s="74" t="s">
        <v>204</v>
      </c>
      <c r="AA115" s="75" t="s">
        <v>205</v>
      </c>
    </row>
    <row r="116" spans="2:65" s="1" customFormat="1" ht="29.25" customHeight="1" x14ac:dyDescent="0.35">
      <c r="B116" s="32"/>
      <c r="C116" s="77" t="s">
        <v>177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243"/>
      <c r="O116" s="244"/>
      <c r="P116" s="244"/>
      <c r="Q116" s="244"/>
      <c r="R116" s="34"/>
      <c r="T116" s="76"/>
      <c r="U116" s="48"/>
      <c r="V116" s="48"/>
      <c r="W116" s="131">
        <f>W117</f>
        <v>1635.799</v>
      </c>
      <c r="X116" s="48"/>
      <c r="Y116" s="131">
        <f>Y117</f>
        <v>5.94848</v>
      </c>
      <c r="Z116" s="48"/>
      <c r="AA116" s="132">
        <f>AA117</f>
        <v>0</v>
      </c>
      <c r="AT116" s="19" t="s">
        <v>75</v>
      </c>
      <c r="AU116" s="19" t="s">
        <v>183</v>
      </c>
      <c r="BK116" s="133">
        <f>BK117</f>
        <v>0</v>
      </c>
    </row>
    <row r="117" spans="2:65" s="10" customFormat="1" ht="37.35" customHeight="1" x14ac:dyDescent="0.35">
      <c r="B117" s="134"/>
      <c r="C117" s="135"/>
      <c r="D117" s="136" t="s">
        <v>723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45"/>
      <c r="O117" s="228"/>
      <c r="P117" s="228"/>
      <c r="Q117" s="228"/>
      <c r="R117" s="137"/>
      <c r="T117" s="138"/>
      <c r="U117" s="135"/>
      <c r="V117" s="135"/>
      <c r="W117" s="139">
        <f>W118+W143</f>
        <v>1635.799</v>
      </c>
      <c r="X117" s="135"/>
      <c r="Y117" s="139">
        <f>Y118+Y143</f>
        <v>5.94848</v>
      </c>
      <c r="Z117" s="135"/>
      <c r="AA117" s="140">
        <f>AA118+AA143</f>
        <v>0</v>
      </c>
      <c r="AR117" s="141" t="s">
        <v>83</v>
      </c>
      <c r="AT117" s="142" t="s">
        <v>75</v>
      </c>
      <c r="AU117" s="142" t="s">
        <v>76</v>
      </c>
      <c r="AY117" s="141" t="s">
        <v>206</v>
      </c>
      <c r="BK117" s="143">
        <f>BK118+BK143</f>
        <v>0</v>
      </c>
    </row>
    <row r="118" spans="2:65" s="10" customFormat="1" ht="19.899999999999999" customHeight="1" x14ac:dyDescent="0.3">
      <c r="B118" s="134"/>
      <c r="C118" s="135"/>
      <c r="D118" s="144" t="s">
        <v>724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246"/>
      <c r="O118" s="247"/>
      <c r="P118" s="247"/>
      <c r="Q118" s="247"/>
      <c r="R118" s="137"/>
      <c r="T118" s="138"/>
      <c r="U118" s="135"/>
      <c r="V118" s="135"/>
      <c r="W118" s="139">
        <f>SUM(W119:W142)</f>
        <v>1634.0989999999999</v>
      </c>
      <c r="X118" s="135"/>
      <c r="Y118" s="139">
        <f>SUM(Y119:Y142)</f>
        <v>5.9364800000000004</v>
      </c>
      <c r="Z118" s="135"/>
      <c r="AA118" s="140">
        <f>SUM(AA119:AA142)</f>
        <v>0</v>
      </c>
      <c r="AR118" s="141" t="s">
        <v>91</v>
      </c>
      <c r="AT118" s="142" t="s">
        <v>75</v>
      </c>
      <c r="AU118" s="142" t="s">
        <v>83</v>
      </c>
      <c r="AY118" s="141" t="s">
        <v>206</v>
      </c>
      <c r="BK118" s="143">
        <f>SUM(BK119:BK142)</f>
        <v>0</v>
      </c>
    </row>
    <row r="119" spans="2:65" s="1" customFormat="1" ht="16.5" customHeight="1" x14ac:dyDescent="0.3">
      <c r="B119" s="145"/>
      <c r="C119" s="146" t="s">
        <v>83</v>
      </c>
      <c r="D119" s="146" t="s">
        <v>207</v>
      </c>
      <c r="E119" s="147" t="s">
        <v>2914</v>
      </c>
      <c r="F119" s="233" t="s">
        <v>2915</v>
      </c>
      <c r="G119" s="233"/>
      <c r="H119" s="233"/>
      <c r="I119" s="233"/>
      <c r="J119" s="148" t="s">
        <v>217</v>
      </c>
      <c r="K119" s="149">
        <v>380</v>
      </c>
      <c r="L119" s="234"/>
      <c r="M119" s="234"/>
      <c r="N119" s="235"/>
      <c r="O119" s="235"/>
      <c r="P119" s="235"/>
      <c r="Q119" s="235"/>
      <c r="R119" s="150"/>
      <c r="T119" s="151" t="s">
        <v>5</v>
      </c>
      <c r="U119" s="41" t="s">
        <v>43</v>
      </c>
      <c r="V119" s="152">
        <v>0</v>
      </c>
      <c r="W119" s="152">
        <f t="shared" ref="W119:W142" si="0">V119*K119</f>
        <v>0</v>
      </c>
      <c r="X119" s="152">
        <v>0</v>
      </c>
      <c r="Y119" s="152">
        <f t="shared" ref="Y119:Y142" si="1">X119*K119</f>
        <v>0</v>
      </c>
      <c r="Z119" s="152">
        <v>0</v>
      </c>
      <c r="AA119" s="153">
        <f t="shared" ref="AA119:AA142" si="2">Z119*K119</f>
        <v>0</v>
      </c>
      <c r="AR119" s="19" t="s">
        <v>337</v>
      </c>
      <c r="AT119" s="19" t="s">
        <v>207</v>
      </c>
      <c r="AU119" s="19" t="s">
        <v>87</v>
      </c>
      <c r="AY119" s="19" t="s">
        <v>206</v>
      </c>
      <c r="BE119" s="154">
        <f t="shared" ref="BE119:BE142" si="3">IF(U119="základná",N119,0)</f>
        <v>0</v>
      </c>
      <c r="BF119" s="154">
        <f t="shared" ref="BF119:BF142" si="4">IF(U119="znížená",N119,0)</f>
        <v>0</v>
      </c>
      <c r="BG119" s="154">
        <f t="shared" ref="BG119:BG142" si="5">IF(U119="zákl. prenesená",N119,0)</f>
        <v>0</v>
      </c>
      <c r="BH119" s="154">
        <f t="shared" ref="BH119:BH142" si="6">IF(U119="zníž. prenesená",N119,0)</f>
        <v>0</v>
      </c>
      <c r="BI119" s="154">
        <f t="shared" ref="BI119:BI142" si="7">IF(U119="nulová",N119,0)</f>
        <v>0</v>
      </c>
      <c r="BJ119" s="19" t="s">
        <v>87</v>
      </c>
      <c r="BK119" s="155">
        <f t="shared" ref="BK119:BK142" si="8">ROUND(L119*K119,3)</f>
        <v>0</v>
      </c>
      <c r="BL119" s="19" t="s">
        <v>337</v>
      </c>
      <c r="BM119" s="19" t="s">
        <v>2916</v>
      </c>
    </row>
    <row r="120" spans="2:65" s="1" customFormat="1" ht="25.5" customHeight="1" x14ac:dyDescent="0.3">
      <c r="B120" s="145"/>
      <c r="C120" s="156" t="s">
        <v>87</v>
      </c>
      <c r="D120" s="156" t="s">
        <v>214</v>
      </c>
      <c r="E120" s="157" t="s">
        <v>2917</v>
      </c>
      <c r="F120" s="236" t="s">
        <v>2918</v>
      </c>
      <c r="G120" s="236"/>
      <c r="H120" s="236"/>
      <c r="I120" s="236"/>
      <c r="J120" s="158" t="s">
        <v>217</v>
      </c>
      <c r="K120" s="159">
        <v>380</v>
      </c>
      <c r="L120" s="237"/>
      <c r="M120" s="237"/>
      <c r="N120" s="238"/>
      <c r="O120" s="235"/>
      <c r="P120" s="235"/>
      <c r="Q120" s="235"/>
      <c r="R120" s="150"/>
      <c r="T120" s="151" t="s">
        <v>5</v>
      </c>
      <c r="U120" s="41" t="s">
        <v>43</v>
      </c>
      <c r="V120" s="152">
        <v>0</v>
      </c>
      <c r="W120" s="152">
        <f t="shared" si="0"/>
        <v>0</v>
      </c>
      <c r="X120" s="152">
        <v>5.0000000000000002E-5</v>
      </c>
      <c r="Y120" s="152">
        <f t="shared" si="1"/>
        <v>1.9E-2</v>
      </c>
      <c r="Z120" s="152">
        <v>0</v>
      </c>
      <c r="AA120" s="153">
        <f t="shared" si="2"/>
        <v>0</v>
      </c>
      <c r="AR120" s="19" t="s">
        <v>635</v>
      </c>
      <c r="AT120" s="19" t="s">
        <v>214</v>
      </c>
      <c r="AU120" s="19" t="s">
        <v>87</v>
      </c>
      <c r="AY120" s="19" t="s">
        <v>206</v>
      </c>
      <c r="BE120" s="154">
        <f t="shared" si="3"/>
        <v>0</v>
      </c>
      <c r="BF120" s="154">
        <f t="shared" si="4"/>
        <v>0</v>
      </c>
      <c r="BG120" s="154">
        <f t="shared" si="5"/>
        <v>0</v>
      </c>
      <c r="BH120" s="154">
        <f t="shared" si="6"/>
        <v>0</v>
      </c>
      <c r="BI120" s="154">
        <f t="shared" si="7"/>
        <v>0</v>
      </c>
      <c r="BJ120" s="19" t="s">
        <v>87</v>
      </c>
      <c r="BK120" s="155">
        <f t="shared" si="8"/>
        <v>0</v>
      </c>
      <c r="BL120" s="19" t="s">
        <v>635</v>
      </c>
      <c r="BM120" s="19" t="s">
        <v>2919</v>
      </c>
    </row>
    <row r="121" spans="2:65" s="1" customFormat="1" ht="16.5" customHeight="1" x14ac:dyDescent="0.3">
      <c r="B121" s="145"/>
      <c r="C121" s="146" t="s">
        <v>91</v>
      </c>
      <c r="D121" s="146" t="s">
        <v>207</v>
      </c>
      <c r="E121" s="147" t="s">
        <v>2920</v>
      </c>
      <c r="F121" s="233" t="s">
        <v>2921</v>
      </c>
      <c r="G121" s="233"/>
      <c r="H121" s="233"/>
      <c r="I121" s="233"/>
      <c r="J121" s="148" t="s">
        <v>217</v>
      </c>
      <c r="K121" s="149">
        <v>1590</v>
      </c>
      <c r="L121" s="234"/>
      <c r="M121" s="234"/>
      <c r="N121" s="235"/>
      <c r="O121" s="235"/>
      <c r="P121" s="235"/>
      <c r="Q121" s="235"/>
      <c r="R121" s="150"/>
      <c r="T121" s="151" t="s">
        <v>5</v>
      </c>
      <c r="U121" s="41" t="s">
        <v>43</v>
      </c>
      <c r="V121" s="152">
        <v>0</v>
      </c>
      <c r="W121" s="152">
        <f t="shared" si="0"/>
        <v>0</v>
      </c>
      <c r="X121" s="152">
        <v>0</v>
      </c>
      <c r="Y121" s="152">
        <f t="shared" si="1"/>
        <v>0</v>
      </c>
      <c r="Z121" s="152">
        <v>0</v>
      </c>
      <c r="AA121" s="153">
        <f t="shared" si="2"/>
        <v>0</v>
      </c>
      <c r="AR121" s="19" t="s">
        <v>337</v>
      </c>
      <c r="AT121" s="19" t="s">
        <v>207</v>
      </c>
      <c r="AU121" s="19" t="s">
        <v>87</v>
      </c>
      <c r="AY121" s="19" t="s">
        <v>206</v>
      </c>
      <c r="BE121" s="154">
        <f t="shared" si="3"/>
        <v>0</v>
      </c>
      <c r="BF121" s="154">
        <f t="shared" si="4"/>
        <v>0</v>
      </c>
      <c r="BG121" s="154">
        <f t="shared" si="5"/>
        <v>0</v>
      </c>
      <c r="BH121" s="154">
        <f t="shared" si="6"/>
        <v>0</v>
      </c>
      <c r="BI121" s="154">
        <f t="shared" si="7"/>
        <v>0</v>
      </c>
      <c r="BJ121" s="19" t="s">
        <v>87</v>
      </c>
      <c r="BK121" s="155">
        <f t="shared" si="8"/>
        <v>0</v>
      </c>
      <c r="BL121" s="19" t="s">
        <v>337</v>
      </c>
      <c r="BM121" s="19" t="s">
        <v>2922</v>
      </c>
    </row>
    <row r="122" spans="2:65" s="1" customFormat="1" ht="25.5" customHeight="1" x14ac:dyDescent="0.3">
      <c r="B122" s="145"/>
      <c r="C122" s="156" t="s">
        <v>96</v>
      </c>
      <c r="D122" s="156" t="s">
        <v>214</v>
      </c>
      <c r="E122" s="157" t="s">
        <v>2923</v>
      </c>
      <c r="F122" s="236" t="s">
        <v>2924</v>
      </c>
      <c r="G122" s="236"/>
      <c r="H122" s="236"/>
      <c r="I122" s="236"/>
      <c r="J122" s="158" t="s">
        <v>217</v>
      </c>
      <c r="K122" s="159">
        <v>1590</v>
      </c>
      <c r="L122" s="237"/>
      <c r="M122" s="237"/>
      <c r="N122" s="238"/>
      <c r="O122" s="235"/>
      <c r="P122" s="235"/>
      <c r="Q122" s="235"/>
      <c r="R122" s="150"/>
      <c r="T122" s="151" t="s">
        <v>5</v>
      </c>
      <c r="U122" s="41" t="s">
        <v>43</v>
      </c>
      <c r="V122" s="152">
        <v>0</v>
      </c>
      <c r="W122" s="152">
        <f t="shared" si="0"/>
        <v>0</v>
      </c>
      <c r="X122" s="152">
        <v>0</v>
      </c>
      <c r="Y122" s="152">
        <f t="shared" si="1"/>
        <v>0</v>
      </c>
      <c r="Z122" s="152">
        <v>0</v>
      </c>
      <c r="AA122" s="153">
        <f t="shared" si="2"/>
        <v>0</v>
      </c>
      <c r="AR122" s="19" t="s">
        <v>1337</v>
      </c>
      <c r="AT122" s="19" t="s">
        <v>214</v>
      </c>
      <c r="AU122" s="19" t="s">
        <v>87</v>
      </c>
      <c r="AY122" s="19" t="s">
        <v>206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87</v>
      </c>
      <c r="BK122" s="155">
        <f t="shared" si="8"/>
        <v>0</v>
      </c>
      <c r="BL122" s="19" t="s">
        <v>337</v>
      </c>
      <c r="BM122" s="19" t="s">
        <v>2925</v>
      </c>
    </row>
    <row r="123" spans="2:65" s="1" customFormat="1" ht="38.25" customHeight="1" x14ac:dyDescent="0.3">
      <c r="B123" s="145"/>
      <c r="C123" s="146" t="s">
        <v>222</v>
      </c>
      <c r="D123" s="146" t="s">
        <v>207</v>
      </c>
      <c r="E123" s="147" t="s">
        <v>2926</v>
      </c>
      <c r="F123" s="233" t="s">
        <v>2927</v>
      </c>
      <c r="G123" s="233"/>
      <c r="H123" s="233"/>
      <c r="I123" s="233"/>
      <c r="J123" s="148" t="s">
        <v>217</v>
      </c>
      <c r="K123" s="149">
        <v>500</v>
      </c>
      <c r="L123" s="234"/>
      <c r="M123" s="234"/>
      <c r="N123" s="235"/>
      <c r="O123" s="235"/>
      <c r="P123" s="235"/>
      <c r="Q123" s="235"/>
      <c r="R123" s="150"/>
      <c r="T123" s="151" t="s">
        <v>5</v>
      </c>
      <c r="U123" s="41" t="s">
        <v>43</v>
      </c>
      <c r="V123" s="152">
        <v>4.4999999999999998E-2</v>
      </c>
      <c r="W123" s="152">
        <f t="shared" si="0"/>
        <v>22.5</v>
      </c>
      <c r="X123" s="152">
        <v>0</v>
      </c>
      <c r="Y123" s="152">
        <f t="shared" si="1"/>
        <v>0</v>
      </c>
      <c r="Z123" s="152">
        <v>0</v>
      </c>
      <c r="AA123" s="153">
        <f t="shared" si="2"/>
        <v>0</v>
      </c>
      <c r="AR123" s="19" t="s">
        <v>337</v>
      </c>
      <c r="AT123" s="19" t="s">
        <v>207</v>
      </c>
      <c r="AU123" s="19" t="s">
        <v>87</v>
      </c>
      <c r="AY123" s="19" t="s">
        <v>206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87</v>
      </c>
      <c r="BK123" s="155">
        <f t="shared" si="8"/>
        <v>0</v>
      </c>
      <c r="BL123" s="19" t="s">
        <v>337</v>
      </c>
      <c r="BM123" s="19" t="s">
        <v>2928</v>
      </c>
    </row>
    <row r="124" spans="2:65" s="1" customFormat="1" ht="25.5" customHeight="1" x14ac:dyDescent="0.3">
      <c r="B124" s="145"/>
      <c r="C124" s="156" t="s">
        <v>219</v>
      </c>
      <c r="D124" s="156" t="s">
        <v>214</v>
      </c>
      <c r="E124" s="157" t="s">
        <v>2929</v>
      </c>
      <c r="F124" s="236" t="s">
        <v>2930</v>
      </c>
      <c r="G124" s="236"/>
      <c r="H124" s="236"/>
      <c r="I124" s="236"/>
      <c r="J124" s="158" t="s">
        <v>217</v>
      </c>
      <c r="K124" s="159">
        <v>500</v>
      </c>
      <c r="L124" s="237"/>
      <c r="M124" s="237"/>
      <c r="N124" s="238"/>
      <c r="O124" s="235"/>
      <c r="P124" s="235"/>
      <c r="Q124" s="235"/>
      <c r="R124" s="150"/>
      <c r="T124" s="151" t="s">
        <v>5</v>
      </c>
      <c r="U124" s="41" t="s">
        <v>43</v>
      </c>
      <c r="V124" s="152">
        <v>0</v>
      </c>
      <c r="W124" s="152">
        <f t="shared" si="0"/>
        <v>0</v>
      </c>
      <c r="X124" s="152">
        <v>1E-4</v>
      </c>
      <c r="Y124" s="152">
        <f t="shared" si="1"/>
        <v>0.05</v>
      </c>
      <c r="Z124" s="152">
        <v>0</v>
      </c>
      <c r="AA124" s="153">
        <f t="shared" si="2"/>
        <v>0</v>
      </c>
      <c r="AR124" s="19" t="s">
        <v>635</v>
      </c>
      <c r="AT124" s="19" t="s">
        <v>214</v>
      </c>
      <c r="AU124" s="19" t="s">
        <v>87</v>
      </c>
      <c r="AY124" s="19" t="s">
        <v>206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87</v>
      </c>
      <c r="BK124" s="155">
        <f t="shared" si="8"/>
        <v>0</v>
      </c>
      <c r="BL124" s="19" t="s">
        <v>635</v>
      </c>
      <c r="BM124" s="19" t="s">
        <v>2931</v>
      </c>
    </row>
    <row r="125" spans="2:65" s="1" customFormat="1" ht="25.5" customHeight="1" x14ac:dyDescent="0.3">
      <c r="B125" s="145"/>
      <c r="C125" s="146" t="s">
        <v>229</v>
      </c>
      <c r="D125" s="146" t="s">
        <v>207</v>
      </c>
      <c r="E125" s="147" t="s">
        <v>2932</v>
      </c>
      <c r="F125" s="233" t="s">
        <v>2933</v>
      </c>
      <c r="G125" s="233"/>
      <c r="H125" s="233"/>
      <c r="I125" s="233"/>
      <c r="J125" s="148" t="s">
        <v>217</v>
      </c>
      <c r="K125" s="149">
        <v>100</v>
      </c>
      <c r="L125" s="234"/>
      <c r="M125" s="234"/>
      <c r="N125" s="235"/>
      <c r="O125" s="235"/>
      <c r="P125" s="235"/>
      <c r="Q125" s="235"/>
      <c r="R125" s="150"/>
      <c r="T125" s="151" t="s">
        <v>5</v>
      </c>
      <c r="U125" s="41" t="s">
        <v>43</v>
      </c>
      <c r="V125" s="152">
        <v>0.17299999999999999</v>
      </c>
      <c r="W125" s="152">
        <f t="shared" si="0"/>
        <v>17.299999999999997</v>
      </c>
      <c r="X125" s="152">
        <v>0</v>
      </c>
      <c r="Y125" s="152">
        <f t="shared" si="1"/>
        <v>0</v>
      </c>
      <c r="Z125" s="152">
        <v>0</v>
      </c>
      <c r="AA125" s="153">
        <f t="shared" si="2"/>
        <v>0</v>
      </c>
      <c r="AR125" s="19" t="s">
        <v>337</v>
      </c>
      <c r="AT125" s="19" t="s">
        <v>207</v>
      </c>
      <c r="AU125" s="19" t="s">
        <v>87</v>
      </c>
      <c r="AY125" s="19" t="s">
        <v>206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87</v>
      </c>
      <c r="BK125" s="155">
        <f t="shared" si="8"/>
        <v>0</v>
      </c>
      <c r="BL125" s="19" t="s">
        <v>337</v>
      </c>
      <c r="BM125" s="19" t="s">
        <v>2934</v>
      </c>
    </row>
    <row r="126" spans="2:65" s="1" customFormat="1" ht="16.5" customHeight="1" x14ac:dyDescent="0.3">
      <c r="B126" s="145"/>
      <c r="C126" s="156" t="s">
        <v>218</v>
      </c>
      <c r="D126" s="156" t="s">
        <v>214</v>
      </c>
      <c r="E126" s="157" t="s">
        <v>2935</v>
      </c>
      <c r="F126" s="236" t="s">
        <v>2936</v>
      </c>
      <c r="G126" s="236"/>
      <c r="H126" s="236"/>
      <c r="I126" s="236"/>
      <c r="J126" s="158" t="s">
        <v>217</v>
      </c>
      <c r="K126" s="159">
        <v>100</v>
      </c>
      <c r="L126" s="237"/>
      <c r="M126" s="237"/>
      <c r="N126" s="238"/>
      <c r="O126" s="235"/>
      <c r="P126" s="235"/>
      <c r="Q126" s="235"/>
      <c r="R126" s="150"/>
      <c r="T126" s="151" t="s">
        <v>5</v>
      </c>
      <c r="U126" s="41" t="s">
        <v>43</v>
      </c>
      <c r="V126" s="152">
        <v>0</v>
      </c>
      <c r="W126" s="152">
        <f t="shared" si="0"/>
        <v>0</v>
      </c>
      <c r="X126" s="152">
        <v>6.2E-4</v>
      </c>
      <c r="Y126" s="152">
        <f t="shared" si="1"/>
        <v>6.2E-2</v>
      </c>
      <c r="Z126" s="152">
        <v>0</v>
      </c>
      <c r="AA126" s="153">
        <f t="shared" si="2"/>
        <v>0</v>
      </c>
      <c r="AR126" s="19" t="s">
        <v>635</v>
      </c>
      <c r="AT126" s="19" t="s">
        <v>214</v>
      </c>
      <c r="AU126" s="19" t="s">
        <v>87</v>
      </c>
      <c r="AY126" s="19" t="s">
        <v>206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87</v>
      </c>
      <c r="BK126" s="155">
        <f t="shared" si="8"/>
        <v>0</v>
      </c>
      <c r="BL126" s="19" t="s">
        <v>635</v>
      </c>
      <c r="BM126" s="19" t="s">
        <v>2937</v>
      </c>
    </row>
    <row r="127" spans="2:65" s="1" customFormat="1" ht="25.5" customHeight="1" x14ac:dyDescent="0.3">
      <c r="B127" s="145"/>
      <c r="C127" s="146" t="s">
        <v>236</v>
      </c>
      <c r="D127" s="146" t="s">
        <v>207</v>
      </c>
      <c r="E127" s="147" t="s">
        <v>2938</v>
      </c>
      <c r="F127" s="233" t="s">
        <v>2939</v>
      </c>
      <c r="G127" s="233"/>
      <c r="H127" s="233"/>
      <c r="I127" s="233"/>
      <c r="J127" s="148" t="s">
        <v>217</v>
      </c>
      <c r="K127" s="149">
        <v>220</v>
      </c>
      <c r="L127" s="234"/>
      <c r="M127" s="234"/>
      <c r="N127" s="235"/>
      <c r="O127" s="235"/>
      <c r="P127" s="235"/>
      <c r="Q127" s="235"/>
      <c r="R127" s="150"/>
      <c r="T127" s="151" t="s">
        <v>5</v>
      </c>
      <c r="U127" s="41" t="s">
        <v>43</v>
      </c>
      <c r="V127" s="152">
        <v>0.245</v>
      </c>
      <c r="W127" s="152">
        <f t="shared" si="0"/>
        <v>53.9</v>
      </c>
      <c r="X127" s="152">
        <v>0</v>
      </c>
      <c r="Y127" s="152">
        <f t="shared" si="1"/>
        <v>0</v>
      </c>
      <c r="Z127" s="152">
        <v>0</v>
      </c>
      <c r="AA127" s="153">
        <f t="shared" si="2"/>
        <v>0</v>
      </c>
      <c r="AR127" s="19" t="s">
        <v>337</v>
      </c>
      <c r="AT127" s="19" t="s">
        <v>207</v>
      </c>
      <c r="AU127" s="19" t="s">
        <v>87</v>
      </c>
      <c r="AY127" s="19" t="s">
        <v>206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87</v>
      </c>
      <c r="BK127" s="155">
        <f t="shared" si="8"/>
        <v>0</v>
      </c>
      <c r="BL127" s="19" t="s">
        <v>337</v>
      </c>
      <c r="BM127" s="19" t="s">
        <v>2940</v>
      </c>
    </row>
    <row r="128" spans="2:65" s="1" customFormat="1" ht="25.5" customHeight="1" x14ac:dyDescent="0.3">
      <c r="B128" s="145"/>
      <c r="C128" s="156" t="s">
        <v>225</v>
      </c>
      <c r="D128" s="156" t="s">
        <v>214</v>
      </c>
      <c r="E128" s="157" t="s">
        <v>2941</v>
      </c>
      <c r="F128" s="236" t="s">
        <v>2942</v>
      </c>
      <c r="G128" s="236"/>
      <c r="H128" s="236"/>
      <c r="I128" s="236"/>
      <c r="J128" s="158" t="s">
        <v>217</v>
      </c>
      <c r="K128" s="159">
        <v>220</v>
      </c>
      <c r="L128" s="237"/>
      <c r="M128" s="237"/>
      <c r="N128" s="238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si="0"/>
        <v>0</v>
      </c>
      <c r="X128" s="152">
        <v>9.2000000000000003E-4</v>
      </c>
      <c r="Y128" s="152">
        <f t="shared" si="1"/>
        <v>0.2024</v>
      </c>
      <c r="Z128" s="152">
        <v>0</v>
      </c>
      <c r="AA128" s="153">
        <f t="shared" si="2"/>
        <v>0</v>
      </c>
      <c r="AR128" s="19" t="s">
        <v>635</v>
      </c>
      <c r="AT128" s="19" t="s">
        <v>214</v>
      </c>
      <c r="AU128" s="19" t="s">
        <v>87</v>
      </c>
      <c r="AY128" s="19" t="s">
        <v>206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87</v>
      </c>
      <c r="BK128" s="155">
        <f t="shared" si="8"/>
        <v>0</v>
      </c>
      <c r="BL128" s="19" t="s">
        <v>635</v>
      </c>
      <c r="BM128" s="19" t="s">
        <v>2943</v>
      </c>
    </row>
    <row r="129" spans="2:65" s="1" customFormat="1" ht="25.5" customHeight="1" x14ac:dyDescent="0.3">
      <c r="B129" s="145"/>
      <c r="C129" s="146" t="s">
        <v>242</v>
      </c>
      <c r="D129" s="146" t="s">
        <v>207</v>
      </c>
      <c r="E129" s="147" t="s">
        <v>2944</v>
      </c>
      <c r="F129" s="233" t="s">
        <v>2945</v>
      </c>
      <c r="G129" s="233"/>
      <c r="H129" s="233"/>
      <c r="I129" s="233"/>
      <c r="J129" s="148" t="s">
        <v>217</v>
      </c>
      <c r="K129" s="149">
        <v>220</v>
      </c>
      <c r="L129" s="234"/>
      <c r="M129" s="234"/>
      <c r="N129" s="235"/>
      <c r="O129" s="235"/>
      <c r="P129" s="235"/>
      <c r="Q129" s="235"/>
      <c r="R129" s="150"/>
      <c r="T129" s="151" t="s">
        <v>5</v>
      </c>
      <c r="U129" s="41" t="s">
        <v>43</v>
      </c>
      <c r="V129" s="152">
        <v>0.33700000000000002</v>
      </c>
      <c r="W129" s="152">
        <f t="shared" si="0"/>
        <v>74.14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337</v>
      </c>
      <c r="AT129" s="19" t="s">
        <v>207</v>
      </c>
      <c r="AU129" s="19" t="s">
        <v>87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337</v>
      </c>
      <c r="BM129" s="19" t="s">
        <v>2946</v>
      </c>
    </row>
    <row r="130" spans="2:65" s="1" customFormat="1" ht="25.5" customHeight="1" x14ac:dyDescent="0.3">
      <c r="B130" s="145"/>
      <c r="C130" s="156" t="s">
        <v>228</v>
      </c>
      <c r="D130" s="156" t="s">
        <v>214</v>
      </c>
      <c r="E130" s="157" t="s">
        <v>2947</v>
      </c>
      <c r="F130" s="236" t="s">
        <v>2948</v>
      </c>
      <c r="G130" s="236"/>
      <c r="H130" s="236"/>
      <c r="I130" s="236"/>
      <c r="J130" s="158" t="s">
        <v>217</v>
      </c>
      <c r="K130" s="159">
        <v>220</v>
      </c>
      <c r="L130" s="237"/>
      <c r="M130" s="237"/>
      <c r="N130" s="238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1.57E-3</v>
      </c>
      <c r="Y130" s="152">
        <f t="shared" si="1"/>
        <v>0.34539999999999998</v>
      </c>
      <c r="Z130" s="152">
        <v>0</v>
      </c>
      <c r="AA130" s="153">
        <f t="shared" si="2"/>
        <v>0</v>
      </c>
      <c r="AR130" s="19" t="s">
        <v>635</v>
      </c>
      <c r="AT130" s="19" t="s">
        <v>214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635</v>
      </c>
      <c r="BM130" s="19" t="s">
        <v>2949</v>
      </c>
    </row>
    <row r="131" spans="2:65" s="1" customFormat="1" ht="38.25" customHeight="1" x14ac:dyDescent="0.3">
      <c r="B131" s="145"/>
      <c r="C131" s="146" t="s">
        <v>249</v>
      </c>
      <c r="D131" s="146" t="s">
        <v>207</v>
      </c>
      <c r="E131" s="147" t="s">
        <v>2950</v>
      </c>
      <c r="F131" s="233" t="s">
        <v>2951</v>
      </c>
      <c r="G131" s="233"/>
      <c r="H131" s="233"/>
      <c r="I131" s="233"/>
      <c r="J131" s="148" t="s">
        <v>372</v>
      </c>
      <c r="K131" s="149">
        <v>169</v>
      </c>
      <c r="L131" s="234"/>
      <c r="M131" s="234"/>
      <c r="N131" s="235"/>
      <c r="O131" s="235"/>
      <c r="P131" s="235"/>
      <c r="Q131" s="235"/>
      <c r="R131" s="150"/>
      <c r="T131" s="151" t="s">
        <v>5</v>
      </c>
      <c r="U131" s="41" t="s">
        <v>43</v>
      </c>
      <c r="V131" s="152">
        <v>0.35099999999999998</v>
      </c>
      <c r="W131" s="152">
        <f t="shared" si="0"/>
        <v>59.318999999999996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337</v>
      </c>
      <c r="AT131" s="19" t="s">
        <v>207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337</v>
      </c>
      <c r="BM131" s="19" t="s">
        <v>2952</v>
      </c>
    </row>
    <row r="132" spans="2:65" s="1" customFormat="1" ht="25.5" customHeight="1" x14ac:dyDescent="0.3">
      <c r="B132" s="145"/>
      <c r="C132" s="156" t="s">
        <v>232</v>
      </c>
      <c r="D132" s="156" t="s">
        <v>214</v>
      </c>
      <c r="E132" s="157" t="s">
        <v>2953</v>
      </c>
      <c r="F132" s="236" t="s">
        <v>2954</v>
      </c>
      <c r="G132" s="236"/>
      <c r="H132" s="236"/>
      <c r="I132" s="236"/>
      <c r="J132" s="158" t="s">
        <v>372</v>
      </c>
      <c r="K132" s="159">
        <v>169</v>
      </c>
      <c r="L132" s="237"/>
      <c r="M132" s="237"/>
      <c r="N132" s="238"/>
      <c r="O132" s="235"/>
      <c r="P132" s="235"/>
      <c r="Q132" s="235"/>
      <c r="R132" s="150"/>
      <c r="T132" s="151" t="s">
        <v>5</v>
      </c>
      <c r="U132" s="41" t="s">
        <v>43</v>
      </c>
      <c r="V132" s="152">
        <v>0</v>
      </c>
      <c r="W132" s="152">
        <f t="shared" si="0"/>
        <v>0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635</v>
      </c>
      <c r="AT132" s="19" t="s">
        <v>214</v>
      </c>
      <c r="AU132" s="19" t="s">
        <v>87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635</v>
      </c>
      <c r="BM132" s="19" t="s">
        <v>2955</v>
      </c>
    </row>
    <row r="133" spans="2:65" s="1" customFormat="1" ht="16.5" customHeight="1" x14ac:dyDescent="0.3">
      <c r="B133" s="145"/>
      <c r="C133" s="146" t="s">
        <v>256</v>
      </c>
      <c r="D133" s="146" t="s">
        <v>207</v>
      </c>
      <c r="E133" s="147" t="s">
        <v>1634</v>
      </c>
      <c r="F133" s="233" t="s">
        <v>1635</v>
      </c>
      <c r="G133" s="233"/>
      <c r="H133" s="233"/>
      <c r="I133" s="233"/>
      <c r="J133" s="148" t="s">
        <v>217</v>
      </c>
      <c r="K133" s="149">
        <v>4318</v>
      </c>
      <c r="L133" s="234"/>
      <c r="M133" s="234"/>
      <c r="N133" s="235"/>
      <c r="O133" s="235"/>
      <c r="P133" s="235"/>
      <c r="Q133" s="235"/>
      <c r="R133" s="150"/>
      <c r="T133" s="151" t="s">
        <v>5</v>
      </c>
      <c r="U133" s="41" t="s">
        <v>43</v>
      </c>
      <c r="V133" s="152">
        <v>0.29499999999999998</v>
      </c>
      <c r="W133" s="152">
        <f t="shared" si="0"/>
        <v>1273.81</v>
      </c>
      <c r="X133" s="152">
        <v>0</v>
      </c>
      <c r="Y133" s="152">
        <f t="shared" si="1"/>
        <v>0</v>
      </c>
      <c r="Z133" s="152">
        <v>0</v>
      </c>
      <c r="AA133" s="153">
        <f t="shared" si="2"/>
        <v>0</v>
      </c>
      <c r="AR133" s="19" t="s">
        <v>337</v>
      </c>
      <c r="AT133" s="19" t="s">
        <v>207</v>
      </c>
      <c r="AU133" s="19" t="s">
        <v>87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337</v>
      </c>
      <c r="BM133" s="19" t="s">
        <v>2956</v>
      </c>
    </row>
    <row r="134" spans="2:65" s="1" customFormat="1" ht="38.25" customHeight="1" x14ac:dyDescent="0.3">
      <c r="B134" s="145"/>
      <c r="C134" s="156" t="s">
        <v>235</v>
      </c>
      <c r="D134" s="156" t="s">
        <v>214</v>
      </c>
      <c r="E134" s="157" t="s">
        <v>1637</v>
      </c>
      <c r="F134" s="236" t="s">
        <v>1638</v>
      </c>
      <c r="G134" s="236"/>
      <c r="H134" s="236"/>
      <c r="I134" s="236"/>
      <c r="J134" s="158" t="s">
        <v>217</v>
      </c>
      <c r="K134" s="159">
        <v>1060</v>
      </c>
      <c r="L134" s="237"/>
      <c r="M134" s="237"/>
      <c r="N134" s="238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 t="shared" si="0"/>
        <v>0</v>
      </c>
      <c r="X134" s="152">
        <v>1.2199999999999999E-3</v>
      </c>
      <c r="Y134" s="152">
        <f t="shared" si="1"/>
        <v>1.2931999999999999</v>
      </c>
      <c r="Z134" s="152">
        <v>0</v>
      </c>
      <c r="AA134" s="153">
        <f t="shared" si="2"/>
        <v>0</v>
      </c>
      <c r="AR134" s="19" t="s">
        <v>635</v>
      </c>
      <c r="AT134" s="19" t="s">
        <v>214</v>
      </c>
      <c r="AU134" s="19" t="s">
        <v>87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635</v>
      </c>
      <c r="BM134" s="19" t="s">
        <v>2957</v>
      </c>
    </row>
    <row r="135" spans="2:65" s="1" customFormat="1" ht="38.25" customHeight="1" x14ac:dyDescent="0.3">
      <c r="B135" s="145"/>
      <c r="C135" s="156" t="s">
        <v>263</v>
      </c>
      <c r="D135" s="156" t="s">
        <v>214</v>
      </c>
      <c r="E135" s="157" t="s">
        <v>1640</v>
      </c>
      <c r="F135" s="236" t="s">
        <v>1641</v>
      </c>
      <c r="G135" s="236"/>
      <c r="H135" s="236"/>
      <c r="I135" s="236"/>
      <c r="J135" s="158" t="s">
        <v>217</v>
      </c>
      <c r="K135" s="159">
        <v>910</v>
      </c>
      <c r="L135" s="237"/>
      <c r="M135" s="237"/>
      <c r="N135" s="238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1.41E-3</v>
      </c>
      <c r="Y135" s="152">
        <f t="shared" si="1"/>
        <v>1.2830999999999999</v>
      </c>
      <c r="Z135" s="152">
        <v>0</v>
      </c>
      <c r="AA135" s="153">
        <f t="shared" si="2"/>
        <v>0</v>
      </c>
      <c r="AR135" s="19" t="s">
        <v>635</v>
      </c>
      <c r="AT135" s="19" t="s">
        <v>214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635</v>
      </c>
      <c r="BM135" s="19" t="s">
        <v>2958</v>
      </c>
    </row>
    <row r="136" spans="2:65" s="1" customFormat="1" ht="38.25" customHeight="1" x14ac:dyDescent="0.3">
      <c r="B136" s="145"/>
      <c r="C136" s="156" t="s">
        <v>239</v>
      </c>
      <c r="D136" s="156" t="s">
        <v>214</v>
      </c>
      <c r="E136" s="157" t="s">
        <v>1643</v>
      </c>
      <c r="F136" s="236" t="s">
        <v>1644</v>
      </c>
      <c r="G136" s="236"/>
      <c r="H136" s="236"/>
      <c r="I136" s="236"/>
      <c r="J136" s="158" t="s">
        <v>217</v>
      </c>
      <c r="K136" s="159">
        <v>110</v>
      </c>
      <c r="L136" s="237"/>
      <c r="M136" s="237"/>
      <c r="N136" s="238"/>
      <c r="O136" s="235"/>
      <c r="P136" s="235"/>
      <c r="Q136" s="235"/>
      <c r="R136" s="150"/>
      <c r="T136" s="151" t="s">
        <v>5</v>
      </c>
      <c r="U136" s="41" t="s">
        <v>43</v>
      </c>
      <c r="V136" s="152">
        <v>0</v>
      </c>
      <c r="W136" s="152">
        <f t="shared" si="0"/>
        <v>0</v>
      </c>
      <c r="X136" s="152">
        <v>1.73E-3</v>
      </c>
      <c r="Y136" s="152">
        <f t="shared" si="1"/>
        <v>0.1903</v>
      </c>
      <c r="Z136" s="152">
        <v>0</v>
      </c>
      <c r="AA136" s="153">
        <f t="shared" si="2"/>
        <v>0</v>
      </c>
      <c r="AR136" s="19" t="s">
        <v>635</v>
      </c>
      <c r="AT136" s="19" t="s">
        <v>214</v>
      </c>
      <c r="AU136" s="19" t="s">
        <v>87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635</v>
      </c>
      <c r="BM136" s="19" t="s">
        <v>2959</v>
      </c>
    </row>
    <row r="137" spans="2:65" s="1" customFormat="1" ht="38.25" customHeight="1" x14ac:dyDescent="0.3">
      <c r="B137" s="145"/>
      <c r="C137" s="156" t="s">
        <v>270</v>
      </c>
      <c r="D137" s="156" t="s">
        <v>214</v>
      </c>
      <c r="E137" s="157" t="s">
        <v>1646</v>
      </c>
      <c r="F137" s="236" t="s">
        <v>1647</v>
      </c>
      <c r="G137" s="236"/>
      <c r="H137" s="236"/>
      <c r="I137" s="236"/>
      <c r="J137" s="158" t="s">
        <v>217</v>
      </c>
      <c r="K137" s="159">
        <v>1708</v>
      </c>
      <c r="L137" s="237"/>
      <c r="M137" s="237"/>
      <c r="N137" s="238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 t="shared" si="0"/>
        <v>0</v>
      </c>
      <c r="X137" s="152">
        <v>5.1000000000000004E-4</v>
      </c>
      <c r="Y137" s="152">
        <f t="shared" si="1"/>
        <v>0.87108000000000008</v>
      </c>
      <c r="Z137" s="152">
        <v>0</v>
      </c>
      <c r="AA137" s="153">
        <f t="shared" si="2"/>
        <v>0</v>
      </c>
      <c r="AR137" s="19" t="s">
        <v>635</v>
      </c>
      <c r="AT137" s="19" t="s">
        <v>214</v>
      </c>
      <c r="AU137" s="19" t="s">
        <v>87</v>
      </c>
      <c r="AY137" s="19" t="s">
        <v>206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87</v>
      </c>
      <c r="BK137" s="155">
        <f t="shared" si="8"/>
        <v>0</v>
      </c>
      <c r="BL137" s="19" t="s">
        <v>635</v>
      </c>
      <c r="BM137" s="19" t="s">
        <v>2960</v>
      </c>
    </row>
    <row r="138" spans="2:65" s="1" customFormat="1" ht="38.25" customHeight="1" x14ac:dyDescent="0.3">
      <c r="B138" s="145"/>
      <c r="C138" s="156" t="s">
        <v>10</v>
      </c>
      <c r="D138" s="156" t="s">
        <v>214</v>
      </c>
      <c r="E138" s="157" t="s">
        <v>1649</v>
      </c>
      <c r="F138" s="236" t="s">
        <v>1650</v>
      </c>
      <c r="G138" s="236"/>
      <c r="H138" s="236"/>
      <c r="I138" s="236"/>
      <c r="J138" s="158" t="s">
        <v>217</v>
      </c>
      <c r="K138" s="159">
        <v>530</v>
      </c>
      <c r="L138" s="237"/>
      <c r="M138" s="237"/>
      <c r="N138" s="238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 t="shared" si="0"/>
        <v>0</v>
      </c>
      <c r="X138" s="152">
        <v>1.73E-3</v>
      </c>
      <c r="Y138" s="152">
        <f t="shared" si="1"/>
        <v>0.91689999999999994</v>
      </c>
      <c r="Z138" s="152">
        <v>0</v>
      </c>
      <c r="AA138" s="153">
        <f t="shared" si="2"/>
        <v>0</v>
      </c>
      <c r="AR138" s="19" t="s">
        <v>635</v>
      </c>
      <c r="AT138" s="19" t="s">
        <v>214</v>
      </c>
      <c r="AU138" s="19" t="s">
        <v>87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635</v>
      </c>
      <c r="BM138" s="19" t="s">
        <v>2961</v>
      </c>
    </row>
    <row r="139" spans="2:65" s="1" customFormat="1" ht="38.25" customHeight="1" x14ac:dyDescent="0.3">
      <c r="B139" s="145"/>
      <c r="C139" s="146" t="s">
        <v>277</v>
      </c>
      <c r="D139" s="146" t="s">
        <v>207</v>
      </c>
      <c r="E139" s="147" t="s">
        <v>1622</v>
      </c>
      <c r="F139" s="233" t="s">
        <v>1623</v>
      </c>
      <c r="G139" s="233"/>
      <c r="H139" s="233"/>
      <c r="I139" s="233"/>
      <c r="J139" s="148" t="s">
        <v>217</v>
      </c>
      <c r="K139" s="149">
        <v>470</v>
      </c>
      <c r="L139" s="234"/>
      <c r="M139" s="234"/>
      <c r="N139" s="235"/>
      <c r="O139" s="235"/>
      <c r="P139" s="235"/>
      <c r="Q139" s="235"/>
      <c r="R139" s="150"/>
      <c r="T139" s="151" t="s">
        <v>5</v>
      </c>
      <c r="U139" s="41" t="s">
        <v>43</v>
      </c>
      <c r="V139" s="152">
        <v>0.109</v>
      </c>
      <c r="W139" s="152">
        <f t="shared" si="0"/>
        <v>51.23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337</v>
      </c>
      <c r="AT139" s="19" t="s">
        <v>207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337</v>
      </c>
      <c r="BM139" s="19" t="s">
        <v>2962</v>
      </c>
    </row>
    <row r="140" spans="2:65" s="1" customFormat="1" ht="25.5" customHeight="1" x14ac:dyDescent="0.3">
      <c r="B140" s="145"/>
      <c r="C140" s="156" t="s">
        <v>245</v>
      </c>
      <c r="D140" s="156" t="s">
        <v>214</v>
      </c>
      <c r="E140" s="157" t="s">
        <v>1625</v>
      </c>
      <c r="F140" s="236" t="s">
        <v>1626</v>
      </c>
      <c r="G140" s="236"/>
      <c r="H140" s="236"/>
      <c r="I140" s="236"/>
      <c r="J140" s="158" t="s">
        <v>217</v>
      </c>
      <c r="K140" s="159">
        <v>470</v>
      </c>
      <c r="L140" s="237"/>
      <c r="M140" s="237"/>
      <c r="N140" s="238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2.3000000000000001E-4</v>
      </c>
      <c r="Y140" s="152">
        <f t="shared" si="1"/>
        <v>0.1081</v>
      </c>
      <c r="Z140" s="152">
        <v>0</v>
      </c>
      <c r="AA140" s="153">
        <f t="shared" si="2"/>
        <v>0</v>
      </c>
      <c r="AR140" s="19" t="s">
        <v>635</v>
      </c>
      <c r="AT140" s="19" t="s">
        <v>214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635</v>
      </c>
      <c r="BM140" s="19" t="s">
        <v>2963</v>
      </c>
    </row>
    <row r="141" spans="2:65" s="1" customFormat="1" ht="25.5" customHeight="1" x14ac:dyDescent="0.3">
      <c r="B141" s="145"/>
      <c r="C141" s="146" t="s">
        <v>284</v>
      </c>
      <c r="D141" s="146" t="s">
        <v>207</v>
      </c>
      <c r="E141" s="147" t="s">
        <v>1628</v>
      </c>
      <c r="F141" s="233" t="s">
        <v>1629</v>
      </c>
      <c r="G141" s="233"/>
      <c r="H141" s="233"/>
      <c r="I141" s="233"/>
      <c r="J141" s="148" t="s">
        <v>217</v>
      </c>
      <c r="K141" s="149">
        <v>700</v>
      </c>
      <c r="L141" s="234"/>
      <c r="M141" s="234"/>
      <c r="N141" s="235"/>
      <c r="O141" s="235"/>
      <c r="P141" s="235"/>
      <c r="Q141" s="235"/>
      <c r="R141" s="150"/>
      <c r="T141" s="151" t="s">
        <v>5</v>
      </c>
      <c r="U141" s="41" t="s">
        <v>43</v>
      </c>
      <c r="V141" s="152">
        <v>0.11700000000000001</v>
      </c>
      <c r="W141" s="152">
        <f t="shared" si="0"/>
        <v>81.900000000000006</v>
      </c>
      <c r="X141" s="152">
        <v>0</v>
      </c>
      <c r="Y141" s="152">
        <f t="shared" si="1"/>
        <v>0</v>
      </c>
      <c r="Z141" s="152">
        <v>0</v>
      </c>
      <c r="AA141" s="153">
        <f t="shared" si="2"/>
        <v>0</v>
      </c>
      <c r="AR141" s="19" t="s">
        <v>337</v>
      </c>
      <c r="AT141" s="19" t="s">
        <v>207</v>
      </c>
      <c r="AU141" s="19" t="s">
        <v>87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337</v>
      </c>
      <c r="BM141" s="19" t="s">
        <v>2964</v>
      </c>
    </row>
    <row r="142" spans="2:65" s="1" customFormat="1" ht="16.5" customHeight="1" x14ac:dyDescent="0.3">
      <c r="B142" s="145"/>
      <c r="C142" s="156" t="s">
        <v>248</v>
      </c>
      <c r="D142" s="156" t="s">
        <v>214</v>
      </c>
      <c r="E142" s="157" t="s">
        <v>1631</v>
      </c>
      <c r="F142" s="236" t="s">
        <v>1632</v>
      </c>
      <c r="G142" s="236"/>
      <c r="H142" s="236"/>
      <c r="I142" s="236"/>
      <c r="J142" s="158" t="s">
        <v>217</v>
      </c>
      <c r="K142" s="159">
        <v>700</v>
      </c>
      <c r="L142" s="237"/>
      <c r="M142" s="237"/>
      <c r="N142" s="238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 t="shared" si="0"/>
        <v>0</v>
      </c>
      <c r="X142" s="152">
        <v>8.4999999999999995E-4</v>
      </c>
      <c r="Y142" s="152">
        <f t="shared" si="1"/>
        <v>0.59499999999999997</v>
      </c>
      <c r="Z142" s="152">
        <v>0</v>
      </c>
      <c r="AA142" s="153">
        <f t="shared" si="2"/>
        <v>0</v>
      </c>
      <c r="AR142" s="19" t="s">
        <v>635</v>
      </c>
      <c r="AT142" s="19" t="s">
        <v>214</v>
      </c>
      <c r="AU142" s="19" t="s">
        <v>87</v>
      </c>
      <c r="AY142" s="19" t="s">
        <v>206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87</v>
      </c>
      <c r="BK142" s="155">
        <f t="shared" si="8"/>
        <v>0</v>
      </c>
      <c r="BL142" s="19" t="s">
        <v>635</v>
      </c>
      <c r="BM142" s="19" t="s">
        <v>2965</v>
      </c>
    </row>
    <row r="143" spans="2:65" s="10" customFormat="1" ht="29.85" customHeight="1" x14ac:dyDescent="0.3">
      <c r="B143" s="134"/>
      <c r="C143" s="135"/>
      <c r="D143" s="144" t="s">
        <v>725</v>
      </c>
      <c r="E143" s="144"/>
      <c r="F143" s="144"/>
      <c r="G143" s="144"/>
      <c r="H143" s="144"/>
      <c r="I143" s="144"/>
      <c r="J143" s="144"/>
      <c r="K143" s="144"/>
      <c r="L143" s="144"/>
      <c r="M143" s="144"/>
      <c r="N143" s="240"/>
      <c r="O143" s="239"/>
      <c r="P143" s="239"/>
      <c r="Q143" s="239"/>
      <c r="R143" s="137"/>
      <c r="T143" s="138"/>
      <c r="U143" s="135"/>
      <c r="V143" s="135"/>
      <c r="W143" s="139">
        <f>SUM(W144:W145)</f>
        <v>1.7000000000000002</v>
      </c>
      <c r="X143" s="135"/>
      <c r="Y143" s="139">
        <f>SUM(Y144:Y145)</f>
        <v>1.2E-2</v>
      </c>
      <c r="Z143" s="135"/>
      <c r="AA143" s="140">
        <f>SUM(AA144:AA145)</f>
        <v>0</v>
      </c>
      <c r="AR143" s="141" t="s">
        <v>91</v>
      </c>
      <c r="AT143" s="142" t="s">
        <v>75</v>
      </c>
      <c r="AU143" s="142" t="s">
        <v>83</v>
      </c>
      <c r="AY143" s="141" t="s">
        <v>206</v>
      </c>
      <c r="BK143" s="143">
        <f>SUM(BK144:BK145)</f>
        <v>0</v>
      </c>
    </row>
    <row r="144" spans="2:65" s="1" customFormat="1" ht="16.5" customHeight="1" x14ac:dyDescent="0.3">
      <c r="B144" s="145"/>
      <c r="C144" s="146" t="s">
        <v>291</v>
      </c>
      <c r="D144" s="146" t="s">
        <v>207</v>
      </c>
      <c r="E144" s="147" t="s">
        <v>2966</v>
      </c>
      <c r="F144" s="233" t="s">
        <v>2967</v>
      </c>
      <c r="G144" s="233"/>
      <c r="H144" s="233"/>
      <c r="I144" s="233"/>
      <c r="J144" s="148" t="s">
        <v>217</v>
      </c>
      <c r="K144" s="149">
        <v>100</v>
      </c>
      <c r="L144" s="234"/>
      <c r="M144" s="234"/>
      <c r="N144" s="235"/>
      <c r="O144" s="235"/>
      <c r="P144" s="235"/>
      <c r="Q144" s="235"/>
      <c r="R144" s="150"/>
      <c r="T144" s="151" t="s">
        <v>5</v>
      </c>
      <c r="U144" s="41" t="s">
        <v>43</v>
      </c>
      <c r="V144" s="152">
        <v>1.7000000000000001E-2</v>
      </c>
      <c r="W144" s="152">
        <f>V144*K144</f>
        <v>1.7000000000000002</v>
      </c>
      <c r="X144" s="152">
        <v>0</v>
      </c>
      <c r="Y144" s="152">
        <f>X144*K144</f>
        <v>0</v>
      </c>
      <c r="Z144" s="152">
        <v>0</v>
      </c>
      <c r="AA144" s="153">
        <f>Z144*K144</f>
        <v>0</v>
      </c>
      <c r="AR144" s="19" t="s">
        <v>337</v>
      </c>
      <c r="AT144" s="19" t="s">
        <v>207</v>
      </c>
      <c r="AU144" s="19" t="s">
        <v>87</v>
      </c>
      <c r="AY144" s="19" t="s">
        <v>206</v>
      </c>
      <c r="BE144" s="154">
        <f>IF(U144="základná",N144,0)</f>
        <v>0</v>
      </c>
      <c r="BF144" s="154">
        <f>IF(U144="znížená",N144,0)</f>
        <v>0</v>
      </c>
      <c r="BG144" s="154">
        <f>IF(U144="zákl. prenesená",N144,0)</f>
        <v>0</v>
      </c>
      <c r="BH144" s="154">
        <f>IF(U144="zníž. prenesená",N144,0)</f>
        <v>0</v>
      </c>
      <c r="BI144" s="154">
        <f>IF(U144="nulová",N144,0)</f>
        <v>0</v>
      </c>
      <c r="BJ144" s="19" t="s">
        <v>87</v>
      </c>
      <c r="BK144" s="155">
        <f>ROUND(L144*K144,3)</f>
        <v>0</v>
      </c>
      <c r="BL144" s="19" t="s">
        <v>337</v>
      </c>
      <c r="BM144" s="19" t="s">
        <v>2968</v>
      </c>
    </row>
    <row r="145" spans="2:65" s="1" customFormat="1" ht="25.5" customHeight="1" x14ac:dyDescent="0.3">
      <c r="B145" s="145"/>
      <c r="C145" s="156" t="s">
        <v>252</v>
      </c>
      <c r="D145" s="156" t="s">
        <v>214</v>
      </c>
      <c r="E145" s="157" t="s">
        <v>2969</v>
      </c>
      <c r="F145" s="236" t="s">
        <v>2970</v>
      </c>
      <c r="G145" s="236"/>
      <c r="H145" s="236"/>
      <c r="I145" s="236"/>
      <c r="J145" s="158" t="s">
        <v>217</v>
      </c>
      <c r="K145" s="159">
        <v>100</v>
      </c>
      <c r="L145" s="237"/>
      <c r="M145" s="237"/>
      <c r="N145" s="238"/>
      <c r="O145" s="235"/>
      <c r="P145" s="235"/>
      <c r="Q145" s="235"/>
      <c r="R145" s="150"/>
      <c r="T145" s="151" t="s">
        <v>5</v>
      </c>
      <c r="U145" s="160" t="s">
        <v>43</v>
      </c>
      <c r="V145" s="161">
        <v>0</v>
      </c>
      <c r="W145" s="161">
        <f>V145*K145</f>
        <v>0</v>
      </c>
      <c r="X145" s="161">
        <v>1.2E-4</v>
      </c>
      <c r="Y145" s="161">
        <f>X145*K145</f>
        <v>1.2E-2</v>
      </c>
      <c r="Z145" s="161">
        <v>0</v>
      </c>
      <c r="AA145" s="162">
        <f>Z145*K145</f>
        <v>0</v>
      </c>
      <c r="AR145" s="19" t="s">
        <v>635</v>
      </c>
      <c r="AT145" s="19" t="s">
        <v>214</v>
      </c>
      <c r="AU145" s="19" t="s">
        <v>87</v>
      </c>
      <c r="AY145" s="19" t="s">
        <v>206</v>
      </c>
      <c r="BE145" s="154">
        <f>IF(U145="základná",N145,0)</f>
        <v>0</v>
      </c>
      <c r="BF145" s="154">
        <f>IF(U145="znížená",N145,0)</f>
        <v>0</v>
      </c>
      <c r="BG145" s="154">
        <f>IF(U145="zákl. prenesená",N145,0)</f>
        <v>0</v>
      </c>
      <c r="BH145" s="154">
        <f>IF(U145="zníž. prenesená",N145,0)</f>
        <v>0</v>
      </c>
      <c r="BI145" s="154">
        <f>IF(U145="nulová",N145,0)</f>
        <v>0</v>
      </c>
      <c r="BJ145" s="19" t="s">
        <v>87</v>
      </c>
      <c r="BK145" s="155">
        <f>ROUND(L145*K145,3)</f>
        <v>0</v>
      </c>
      <c r="BL145" s="19" t="s">
        <v>635</v>
      </c>
      <c r="BM145" s="19" t="s">
        <v>2971</v>
      </c>
    </row>
    <row r="146" spans="2:65" s="1" customFormat="1" ht="6.95" customHeight="1" x14ac:dyDescent="0.3">
      <c r="B146" s="56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8"/>
    </row>
  </sheetData>
  <mergeCells count="141">
    <mergeCell ref="H1:K1"/>
    <mergeCell ref="S2:AC2"/>
    <mergeCell ref="F142:I142"/>
    <mergeCell ref="L142:M142"/>
    <mergeCell ref="N142:Q142"/>
    <mergeCell ref="F144:I144"/>
    <mergeCell ref="L144:M144"/>
    <mergeCell ref="N144:Q144"/>
    <mergeCell ref="F145:I145"/>
    <mergeCell ref="L145:M145"/>
    <mergeCell ref="N145:Q145"/>
    <mergeCell ref="N143:Q143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5:I115"/>
    <mergeCell ref="L115:M115"/>
    <mergeCell ref="N115:Q115"/>
    <mergeCell ref="F119:I119"/>
    <mergeCell ref="L119:M119"/>
    <mergeCell ref="N119:Q119"/>
    <mergeCell ref="F120:I120"/>
    <mergeCell ref="L120:M120"/>
    <mergeCell ref="N120:Q120"/>
    <mergeCell ref="N116:Q116"/>
    <mergeCell ref="N117:Q117"/>
    <mergeCell ref="N118:Q118"/>
    <mergeCell ref="L97:Q97"/>
    <mergeCell ref="C103:Q103"/>
    <mergeCell ref="F105:P105"/>
    <mergeCell ref="F107:P107"/>
    <mergeCell ref="F106:P106"/>
    <mergeCell ref="F108:P108"/>
    <mergeCell ref="M110:P110"/>
    <mergeCell ref="M112:Q112"/>
    <mergeCell ref="M113:Q113"/>
    <mergeCell ref="M85:Q85"/>
    <mergeCell ref="M86:Q86"/>
    <mergeCell ref="C88:G88"/>
    <mergeCell ref="N88:Q88"/>
    <mergeCell ref="N90:Q90"/>
    <mergeCell ref="N91:Q91"/>
    <mergeCell ref="N92:Q92"/>
    <mergeCell ref="N93:Q93"/>
    <mergeCell ref="N95:Q95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8"/>
  <sheetViews>
    <sheetView showGridLines="0" workbookViewId="0">
      <pane ySplit="1" topLeftCell="A2" activePane="bottomLeft" state="frozen"/>
      <selection pane="bottomLeft" activeCell="O11" sqref="O11:P1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151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2913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2044</v>
      </c>
      <c r="E9" s="33"/>
      <c r="F9" s="178" t="s">
        <v>2972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ROUND((SUM(BG94:BG95)+SUM(BG115:BG127)),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ROUND((SUM(BH94:BH95)+SUM(BH115:BH127)),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ROUND((SUM(BI94:BI95)+SUM(BI115:BI127)),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2913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2044</v>
      </c>
      <c r="D81" s="33"/>
      <c r="E81" s="33"/>
      <c r="F81" s="190" t="str">
        <f>F9</f>
        <v>B. - Zabezpečovací systém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/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723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2973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1" customFormat="1" ht="21.75" customHeight="1" x14ac:dyDescent="0.3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47" s="1" customFormat="1" ht="29.25" customHeight="1" x14ac:dyDescent="0.3">
      <c r="B94" s="32"/>
      <c r="C94" s="117" t="s">
        <v>191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27"/>
      <c r="O94" s="230"/>
      <c r="P94" s="230"/>
      <c r="Q94" s="230"/>
      <c r="R94" s="34"/>
      <c r="T94" s="125"/>
      <c r="U94" s="126" t="s">
        <v>40</v>
      </c>
    </row>
    <row r="95" spans="2:47" s="1" customFormat="1" ht="18" customHeight="1" x14ac:dyDescent="0.3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 x14ac:dyDescent="0.3">
      <c r="B96" s="32"/>
      <c r="C96" s="108" t="s">
        <v>164</v>
      </c>
      <c r="D96" s="109"/>
      <c r="E96" s="109"/>
      <c r="F96" s="109"/>
      <c r="G96" s="109"/>
      <c r="H96" s="109"/>
      <c r="I96" s="109"/>
      <c r="J96" s="109"/>
      <c r="K96" s="109"/>
      <c r="L96" s="209"/>
      <c r="M96" s="209"/>
      <c r="N96" s="209"/>
      <c r="O96" s="209"/>
      <c r="P96" s="209"/>
      <c r="Q96" s="209"/>
      <c r="R96" s="34"/>
    </row>
    <row r="97" spans="2:18" s="1" customFormat="1" ht="6.95" customHeight="1" x14ac:dyDescent="0.3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8"/>
    </row>
    <row r="101" spans="2:18" s="1" customFormat="1" ht="6.95" customHeight="1" x14ac:dyDescent="0.3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</row>
    <row r="102" spans="2:18" s="1" customFormat="1" ht="36.950000000000003" customHeight="1" x14ac:dyDescent="0.3">
      <c r="B102" s="32"/>
      <c r="C102" s="174" t="s">
        <v>192</v>
      </c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34"/>
    </row>
    <row r="103" spans="2:18" s="1" customFormat="1" ht="6.95" customHeight="1" x14ac:dyDescent="0.3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18" s="1" customFormat="1" ht="30" customHeight="1" x14ac:dyDescent="0.3">
      <c r="B104" s="32"/>
      <c r="C104" s="29" t="s">
        <v>15</v>
      </c>
      <c r="D104" s="33"/>
      <c r="E104" s="33"/>
      <c r="F104" s="217" t="str">
        <f>F6</f>
        <v>Okresný úrad Košice - okolie, rekonštrukcia a modernizácia objektu</v>
      </c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33"/>
      <c r="R104" s="34"/>
    </row>
    <row r="105" spans="2:18" ht="30" customHeight="1" x14ac:dyDescent="0.3">
      <c r="B105" s="23"/>
      <c r="C105" s="29" t="s">
        <v>171</v>
      </c>
      <c r="D105" s="25"/>
      <c r="E105" s="25"/>
      <c r="F105" s="217" t="s">
        <v>2042</v>
      </c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25"/>
      <c r="R105" s="24"/>
    </row>
    <row r="106" spans="2:18" ht="30" customHeight="1" x14ac:dyDescent="0.3">
      <c r="B106" s="23"/>
      <c r="C106" s="29" t="s">
        <v>173</v>
      </c>
      <c r="D106" s="25"/>
      <c r="E106" s="25"/>
      <c r="F106" s="217" t="s">
        <v>2913</v>
      </c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25"/>
      <c r="R106" s="24"/>
    </row>
    <row r="107" spans="2:18" s="1" customFormat="1" ht="36.950000000000003" customHeight="1" x14ac:dyDescent="0.3">
      <c r="B107" s="32"/>
      <c r="C107" s="66" t="s">
        <v>2044</v>
      </c>
      <c r="D107" s="33"/>
      <c r="E107" s="33"/>
      <c r="F107" s="190" t="str">
        <f>F9</f>
        <v>B. - Zabezpečovací systém</v>
      </c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33"/>
      <c r="R107" s="34"/>
    </row>
    <row r="108" spans="2:18" s="1" customFormat="1" ht="6.95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18" s="1" customFormat="1" ht="18" customHeight="1" x14ac:dyDescent="0.3">
      <c r="B109" s="32"/>
      <c r="C109" s="29" t="s">
        <v>19</v>
      </c>
      <c r="D109" s="33"/>
      <c r="E109" s="33"/>
      <c r="F109" s="27" t="str">
        <f>F11</f>
        <v>Košice, Hroncova 13, čís. parc.: 2616/1</v>
      </c>
      <c r="G109" s="33"/>
      <c r="H109" s="33"/>
      <c r="I109" s="33"/>
      <c r="J109" s="33"/>
      <c r="K109" s="29" t="s">
        <v>21</v>
      </c>
      <c r="L109" s="33"/>
      <c r="M109" s="220"/>
      <c r="N109" s="220"/>
      <c r="O109" s="220"/>
      <c r="P109" s="220"/>
      <c r="Q109" s="33"/>
      <c r="R109" s="34"/>
    </row>
    <row r="110" spans="2:18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18" s="1" customFormat="1" ht="15" x14ac:dyDescent="0.3">
      <c r="B111" s="32"/>
      <c r="C111" s="29" t="s">
        <v>22</v>
      </c>
      <c r="D111" s="33"/>
      <c r="E111" s="33"/>
      <c r="F111" s="27" t="str">
        <f>E14</f>
        <v>Ministerstvo vnútra SR,Pribinova 2, Bratislava</v>
      </c>
      <c r="G111" s="33"/>
      <c r="H111" s="33"/>
      <c r="I111" s="33"/>
      <c r="J111" s="33"/>
      <c r="K111" s="29" t="s">
        <v>29</v>
      </c>
      <c r="L111" s="33"/>
      <c r="M111" s="176" t="str">
        <f>E20</f>
        <v>Cobra Bauart s.r.o. Športová 40, Balog nad Ipľom</v>
      </c>
      <c r="N111" s="176"/>
      <c r="O111" s="176"/>
      <c r="P111" s="176"/>
      <c r="Q111" s="176"/>
      <c r="R111" s="34"/>
    </row>
    <row r="112" spans="2:18" s="1" customFormat="1" ht="14.45" customHeight="1" x14ac:dyDescent="0.3">
      <c r="B112" s="32"/>
      <c r="C112" s="29" t="s">
        <v>27</v>
      </c>
      <c r="D112" s="33"/>
      <c r="E112" s="33"/>
      <c r="F112" s="27" t="str">
        <f>IF(E17="","",E17)</f>
        <v xml:space="preserve"> </v>
      </c>
      <c r="G112" s="33"/>
      <c r="H112" s="33"/>
      <c r="I112" s="33"/>
      <c r="J112" s="33"/>
      <c r="K112" s="29" t="s">
        <v>35</v>
      </c>
      <c r="L112" s="33"/>
      <c r="M112" s="176" t="str">
        <f>E23</f>
        <v xml:space="preserve"> </v>
      </c>
      <c r="N112" s="176"/>
      <c r="O112" s="176"/>
      <c r="P112" s="176"/>
      <c r="Q112" s="176"/>
      <c r="R112" s="34"/>
    </row>
    <row r="113" spans="2:65" s="1" customFormat="1" ht="10.3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9" customFormat="1" ht="29.25" customHeight="1" x14ac:dyDescent="0.3">
      <c r="B114" s="127"/>
      <c r="C114" s="128" t="s">
        <v>193</v>
      </c>
      <c r="D114" s="129" t="s">
        <v>194</v>
      </c>
      <c r="E114" s="129" t="s">
        <v>58</v>
      </c>
      <c r="F114" s="231" t="s">
        <v>195</v>
      </c>
      <c r="G114" s="231"/>
      <c r="H114" s="231"/>
      <c r="I114" s="231"/>
      <c r="J114" s="129" t="s">
        <v>196</v>
      </c>
      <c r="K114" s="129" t="s">
        <v>197</v>
      </c>
      <c r="L114" s="231" t="s">
        <v>198</v>
      </c>
      <c r="M114" s="231"/>
      <c r="N114" s="231" t="s">
        <v>181</v>
      </c>
      <c r="O114" s="231"/>
      <c r="P114" s="231"/>
      <c r="Q114" s="232"/>
      <c r="R114" s="130"/>
      <c r="T114" s="73" t="s">
        <v>199</v>
      </c>
      <c r="U114" s="74" t="s">
        <v>40</v>
      </c>
      <c r="V114" s="74" t="s">
        <v>200</v>
      </c>
      <c r="W114" s="74" t="s">
        <v>201</v>
      </c>
      <c r="X114" s="74" t="s">
        <v>202</v>
      </c>
      <c r="Y114" s="74" t="s">
        <v>203</v>
      </c>
      <c r="Z114" s="74" t="s">
        <v>204</v>
      </c>
      <c r="AA114" s="75" t="s">
        <v>205</v>
      </c>
    </row>
    <row r="115" spans="2:65" s="1" customFormat="1" ht="29.25" customHeight="1" x14ac:dyDescent="0.35">
      <c r="B115" s="32"/>
      <c r="C115" s="77" t="s">
        <v>177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243"/>
      <c r="O115" s="244"/>
      <c r="P115" s="244"/>
      <c r="Q115" s="244"/>
      <c r="R115" s="34"/>
      <c r="T115" s="76"/>
      <c r="U115" s="48"/>
      <c r="V115" s="48"/>
      <c r="W115" s="131">
        <f>W116</f>
        <v>74.5</v>
      </c>
      <c r="X115" s="48"/>
      <c r="Y115" s="131">
        <f>Y116</f>
        <v>0.15173</v>
      </c>
      <c r="Z115" s="48"/>
      <c r="AA115" s="132">
        <f>AA116</f>
        <v>0</v>
      </c>
      <c r="AT115" s="19" t="s">
        <v>75</v>
      </c>
      <c r="AU115" s="19" t="s">
        <v>183</v>
      </c>
      <c r="BK115" s="133">
        <f>BK116</f>
        <v>0</v>
      </c>
    </row>
    <row r="116" spans="2:65" s="10" customFormat="1" ht="37.35" customHeight="1" x14ac:dyDescent="0.35">
      <c r="B116" s="134"/>
      <c r="C116" s="135"/>
      <c r="D116" s="136" t="s">
        <v>723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45"/>
      <c r="O116" s="228"/>
      <c r="P116" s="228"/>
      <c r="Q116" s="228"/>
      <c r="R116" s="137"/>
      <c r="T116" s="138"/>
      <c r="U116" s="135"/>
      <c r="V116" s="135"/>
      <c r="W116" s="139">
        <f>W117</f>
        <v>74.5</v>
      </c>
      <c r="X116" s="135"/>
      <c r="Y116" s="139">
        <f>Y117</f>
        <v>0.15173</v>
      </c>
      <c r="Z116" s="135"/>
      <c r="AA116" s="140">
        <f>AA117</f>
        <v>0</v>
      </c>
      <c r="AR116" s="141" t="s">
        <v>91</v>
      </c>
      <c r="AT116" s="142" t="s">
        <v>75</v>
      </c>
      <c r="AU116" s="142" t="s">
        <v>76</v>
      </c>
      <c r="AY116" s="141" t="s">
        <v>206</v>
      </c>
      <c r="BK116" s="143">
        <f>BK117</f>
        <v>0</v>
      </c>
    </row>
    <row r="117" spans="2:65" s="10" customFormat="1" ht="19.899999999999999" customHeight="1" x14ac:dyDescent="0.3">
      <c r="B117" s="134"/>
      <c r="C117" s="135"/>
      <c r="D117" s="144" t="s">
        <v>2973</v>
      </c>
      <c r="E117" s="144"/>
      <c r="F117" s="144"/>
      <c r="G117" s="144"/>
      <c r="H117" s="144"/>
      <c r="I117" s="144"/>
      <c r="J117" s="144"/>
      <c r="K117" s="144"/>
      <c r="L117" s="144"/>
      <c r="M117" s="144"/>
      <c r="N117" s="246"/>
      <c r="O117" s="247"/>
      <c r="P117" s="247"/>
      <c r="Q117" s="247"/>
      <c r="R117" s="137"/>
      <c r="T117" s="138"/>
      <c r="U117" s="135"/>
      <c r="V117" s="135"/>
      <c r="W117" s="139">
        <f>SUM(W118:W127)</f>
        <v>74.5</v>
      </c>
      <c r="X117" s="135"/>
      <c r="Y117" s="139">
        <f>SUM(Y118:Y127)</f>
        <v>0.15173</v>
      </c>
      <c r="Z117" s="135"/>
      <c r="AA117" s="140">
        <f>SUM(AA118:AA127)</f>
        <v>0</v>
      </c>
      <c r="AR117" s="141" t="s">
        <v>91</v>
      </c>
      <c r="AT117" s="142" t="s">
        <v>75</v>
      </c>
      <c r="AU117" s="142" t="s">
        <v>83</v>
      </c>
      <c r="AY117" s="141" t="s">
        <v>206</v>
      </c>
      <c r="BK117" s="143">
        <f>SUM(BK118:BK127)</f>
        <v>0</v>
      </c>
    </row>
    <row r="118" spans="2:65" s="1" customFormat="1" ht="25.5" customHeight="1" x14ac:dyDescent="0.3">
      <c r="B118" s="145"/>
      <c r="C118" s="146" t="s">
        <v>83</v>
      </c>
      <c r="D118" s="146" t="s">
        <v>207</v>
      </c>
      <c r="E118" s="147" t="s">
        <v>2974</v>
      </c>
      <c r="F118" s="233" t="s">
        <v>2975</v>
      </c>
      <c r="G118" s="233"/>
      <c r="H118" s="233"/>
      <c r="I118" s="233"/>
      <c r="J118" s="148" t="s">
        <v>372</v>
      </c>
      <c r="K118" s="149">
        <v>1</v>
      </c>
      <c r="L118" s="234"/>
      <c r="M118" s="234"/>
      <c r="N118" s="235"/>
      <c r="O118" s="235"/>
      <c r="P118" s="235"/>
      <c r="Q118" s="235"/>
      <c r="R118" s="150"/>
      <c r="T118" s="151" t="s">
        <v>5</v>
      </c>
      <c r="U118" s="41" t="s">
        <v>43</v>
      </c>
      <c r="V118" s="152">
        <v>8</v>
      </c>
      <c r="W118" s="152">
        <f t="shared" ref="W118:W127" si="0">V118*K118</f>
        <v>8</v>
      </c>
      <c r="X118" s="152">
        <v>0</v>
      </c>
      <c r="Y118" s="152">
        <f t="shared" ref="Y118:Y127" si="1">X118*K118</f>
        <v>0</v>
      </c>
      <c r="Z118" s="152">
        <v>0</v>
      </c>
      <c r="AA118" s="153">
        <f t="shared" ref="AA118:AA127" si="2">Z118*K118</f>
        <v>0</v>
      </c>
      <c r="AR118" s="19" t="s">
        <v>337</v>
      </c>
      <c r="AT118" s="19" t="s">
        <v>207</v>
      </c>
      <c r="AU118" s="19" t="s">
        <v>87</v>
      </c>
      <c r="AY118" s="19" t="s">
        <v>206</v>
      </c>
      <c r="BE118" s="154">
        <f t="shared" ref="BE118:BE127" si="3">IF(U118="základná",N118,0)</f>
        <v>0</v>
      </c>
      <c r="BF118" s="154">
        <f t="shared" ref="BF118:BF127" si="4">IF(U118="znížená",N118,0)</f>
        <v>0</v>
      </c>
      <c r="BG118" s="154">
        <f t="shared" ref="BG118:BG127" si="5">IF(U118="zákl. prenesená",N118,0)</f>
        <v>0</v>
      </c>
      <c r="BH118" s="154">
        <f t="shared" ref="BH118:BH127" si="6">IF(U118="zníž. prenesená",N118,0)</f>
        <v>0</v>
      </c>
      <c r="BI118" s="154">
        <f t="shared" ref="BI118:BI127" si="7">IF(U118="nulová",N118,0)</f>
        <v>0</v>
      </c>
      <c r="BJ118" s="19" t="s">
        <v>87</v>
      </c>
      <c r="BK118" s="155">
        <f t="shared" ref="BK118:BK127" si="8">ROUND(L118*K118,3)</f>
        <v>0</v>
      </c>
      <c r="BL118" s="19" t="s">
        <v>337</v>
      </c>
      <c r="BM118" s="19" t="s">
        <v>2976</v>
      </c>
    </row>
    <row r="119" spans="2:65" s="1" customFormat="1" ht="16.5" customHeight="1" x14ac:dyDescent="0.3">
      <c r="B119" s="145"/>
      <c r="C119" s="156" t="s">
        <v>87</v>
      </c>
      <c r="D119" s="156" t="s">
        <v>214</v>
      </c>
      <c r="E119" s="157" t="s">
        <v>2977</v>
      </c>
      <c r="F119" s="236" t="s">
        <v>2978</v>
      </c>
      <c r="G119" s="236"/>
      <c r="H119" s="236"/>
      <c r="I119" s="236"/>
      <c r="J119" s="158" t="s">
        <v>217</v>
      </c>
      <c r="K119" s="159">
        <v>108</v>
      </c>
      <c r="L119" s="237"/>
      <c r="M119" s="237"/>
      <c r="N119" s="238"/>
      <c r="O119" s="235"/>
      <c r="P119" s="235"/>
      <c r="Q119" s="235"/>
      <c r="R119" s="150"/>
      <c r="T119" s="151" t="s">
        <v>5</v>
      </c>
      <c r="U119" s="41" t="s">
        <v>43</v>
      </c>
      <c r="V119" s="152">
        <v>0</v>
      </c>
      <c r="W119" s="152">
        <f t="shared" si="0"/>
        <v>0</v>
      </c>
      <c r="X119" s="152">
        <v>9.6000000000000002E-4</v>
      </c>
      <c r="Y119" s="152">
        <f t="shared" si="1"/>
        <v>0.10368000000000001</v>
      </c>
      <c r="Z119" s="152">
        <v>0</v>
      </c>
      <c r="AA119" s="153">
        <f t="shared" si="2"/>
        <v>0</v>
      </c>
      <c r="AR119" s="19" t="s">
        <v>1337</v>
      </c>
      <c r="AT119" s="19" t="s">
        <v>214</v>
      </c>
      <c r="AU119" s="19" t="s">
        <v>87</v>
      </c>
      <c r="AY119" s="19" t="s">
        <v>206</v>
      </c>
      <c r="BE119" s="154">
        <f t="shared" si="3"/>
        <v>0</v>
      </c>
      <c r="BF119" s="154">
        <f t="shared" si="4"/>
        <v>0</v>
      </c>
      <c r="BG119" s="154">
        <f t="shared" si="5"/>
        <v>0</v>
      </c>
      <c r="BH119" s="154">
        <f t="shared" si="6"/>
        <v>0</v>
      </c>
      <c r="BI119" s="154">
        <f t="shared" si="7"/>
        <v>0</v>
      </c>
      <c r="BJ119" s="19" t="s">
        <v>87</v>
      </c>
      <c r="BK119" s="155">
        <f t="shared" si="8"/>
        <v>0</v>
      </c>
      <c r="BL119" s="19" t="s">
        <v>337</v>
      </c>
      <c r="BM119" s="19" t="s">
        <v>2979</v>
      </c>
    </row>
    <row r="120" spans="2:65" s="1" customFormat="1" ht="25.5" customHeight="1" x14ac:dyDescent="0.3">
      <c r="B120" s="145"/>
      <c r="C120" s="156" t="s">
        <v>91</v>
      </c>
      <c r="D120" s="156" t="s">
        <v>214</v>
      </c>
      <c r="E120" s="157" t="s">
        <v>2980</v>
      </c>
      <c r="F120" s="236" t="s">
        <v>2981</v>
      </c>
      <c r="G120" s="236"/>
      <c r="H120" s="236"/>
      <c r="I120" s="236"/>
      <c r="J120" s="158" t="s">
        <v>372</v>
      </c>
      <c r="K120" s="159">
        <v>1</v>
      </c>
      <c r="L120" s="237"/>
      <c r="M120" s="237"/>
      <c r="N120" s="238"/>
      <c r="O120" s="235"/>
      <c r="P120" s="235"/>
      <c r="Q120" s="235"/>
      <c r="R120" s="150"/>
      <c r="T120" s="151" t="s">
        <v>5</v>
      </c>
      <c r="U120" s="41" t="s">
        <v>43</v>
      </c>
      <c r="V120" s="152">
        <v>0</v>
      </c>
      <c r="W120" s="152">
        <f t="shared" si="0"/>
        <v>0</v>
      </c>
      <c r="X120" s="152">
        <v>8.1999999999999998E-4</v>
      </c>
      <c r="Y120" s="152">
        <f t="shared" si="1"/>
        <v>8.1999999999999998E-4</v>
      </c>
      <c r="Z120" s="152">
        <v>0</v>
      </c>
      <c r="AA120" s="153">
        <f t="shared" si="2"/>
        <v>0</v>
      </c>
      <c r="AR120" s="19" t="s">
        <v>1337</v>
      </c>
      <c r="AT120" s="19" t="s">
        <v>214</v>
      </c>
      <c r="AU120" s="19" t="s">
        <v>87</v>
      </c>
      <c r="AY120" s="19" t="s">
        <v>206</v>
      </c>
      <c r="BE120" s="154">
        <f t="shared" si="3"/>
        <v>0</v>
      </c>
      <c r="BF120" s="154">
        <f t="shared" si="4"/>
        <v>0</v>
      </c>
      <c r="BG120" s="154">
        <f t="shared" si="5"/>
        <v>0</v>
      </c>
      <c r="BH120" s="154">
        <f t="shared" si="6"/>
        <v>0</v>
      </c>
      <c r="BI120" s="154">
        <f t="shared" si="7"/>
        <v>0</v>
      </c>
      <c r="BJ120" s="19" t="s">
        <v>87</v>
      </c>
      <c r="BK120" s="155">
        <f t="shared" si="8"/>
        <v>0</v>
      </c>
      <c r="BL120" s="19" t="s">
        <v>337</v>
      </c>
      <c r="BM120" s="19" t="s">
        <v>2982</v>
      </c>
    </row>
    <row r="121" spans="2:65" s="1" customFormat="1" ht="25.5" customHeight="1" x14ac:dyDescent="0.3">
      <c r="B121" s="145"/>
      <c r="C121" s="146" t="s">
        <v>96</v>
      </c>
      <c r="D121" s="146" t="s">
        <v>207</v>
      </c>
      <c r="E121" s="147" t="s">
        <v>2983</v>
      </c>
      <c r="F121" s="233" t="s">
        <v>2984</v>
      </c>
      <c r="G121" s="233"/>
      <c r="H121" s="233"/>
      <c r="I121" s="233"/>
      <c r="J121" s="148" t="s">
        <v>372</v>
      </c>
      <c r="K121" s="149">
        <v>7</v>
      </c>
      <c r="L121" s="234"/>
      <c r="M121" s="234"/>
      <c r="N121" s="235"/>
      <c r="O121" s="235"/>
      <c r="P121" s="235"/>
      <c r="Q121" s="235"/>
      <c r="R121" s="150"/>
      <c r="T121" s="151" t="s">
        <v>5</v>
      </c>
      <c r="U121" s="41" t="s">
        <v>43</v>
      </c>
      <c r="V121" s="152">
        <v>1</v>
      </c>
      <c r="W121" s="152">
        <f t="shared" si="0"/>
        <v>7</v>
      </c>
      <c r="X121" s="152">
        <v>0</v>
      </c>
      <c r="Y121" s="152">
        <f t="shared" si="1"/>
        <v>0</v>
      </c>
      <c r="Z121" s="152">
        <v>0</v>
      </c>
      <c r="AA121" s="153">
        <f t="shared" si="2"/>
        <v>0</v>
      </c>
      <c r="AR121" s="19" t="s">
        <v>337</v>
      </c>
      <c r="AT121" s="19" t="s">
        <v>207</v>
      </c>
      <c r="AU121" s="19" t="s">
        <v>87</v>
      </c>
      <c r="AY121" s="19" t="s">
        <v>206</v>
      </c>
      <c r="BE121" s="154">
        <f t="shared" si="3"/>
        <v>0</v>
      </c>
      <c r="BF121" s="154">
        <f t="shared" si="4"/>
        <v>0</v>
      </c>
      <c r="BG121" s="154">
        <f t="shared" si="5"/>
        <v>0</v>
      </c>
      <c r="BH121" s="154">
        <f t="shared" si="6"/>
        <v>0</v>
      </c>
      <c r="BI121" s="154">
        <f t="shared" si="7"/>
        <v>0</v>
      </c>
      <c r="BJ121" s="19" t="s">
        <v>87</v>
      </c>
      <c r="BK121" s="155">
        <f t="shared" si="8"/>
        <v>0</v>
      </c>
      <c r="BL121" s="19" t="s">
        <v>337</v>
      </c>
      <c r="BM121" s="19" t="s">
        <v>2985</v>
      </c>
    </row>
    <row r="122" spans="2:65" s="1" customFormat="1" ht="25.5" customHeight="1" x14ac:dyDescent="0.3">
      <c r="B122" s="145"/>
      <c r="C122" s="156" t="s">
        <v>222</v>
      </c>
      <c r="D122" s="156" t="s">
        <v>214</v>
      </c>
      <c r="E122" s="157" t="s">
        <v>2986</v>
      </c>
      <c r="F122" s="236" t="s">
        <v>2987</v>
      </c>
      <c r="G122" s="236"/>
      <c r="H122" s="236"/>
      <c r="I122" s="236"/>
      <c r="J122" s="158" t="s">
        <v>372</v>
      </c>
      <c r="K122" s="159">
        <v>7</v>
      </c>
      <c r="L122" s="237"/>
      <c r="M122" s="237"/>
      <c r="N122" s="238"/>
      <c r="O122" s="235"/>
      <c r="P122" s="235"/>
      <c r="Q122" s="235"/>
      <c r="R122" s="150"/>
      <c r="T122" s="151" t="s">
        <v>5</v>
      </c>
      <c r="U122" s="41" t="s">
        <v>43</v>
      </c>
      <c r="V122" s="152">
        <v>0</v>
      </c>
      <c r="W122" s="152">
        <f t="shared" si="0"/>
        <v>0</v>
      </c>
      <c r="X122" s="152">
        <v>7.5000000000000002E-4</v>
      </c>
      <c r="Y122" s="152">
        <f t="shared" si="1"/>
        <v>5.2500000000000003E-3</v>
      </c>
      <c r="Z122" s="152">
        <v>0</v>
      </c>
      <c r="AA122" s="153">
        <f t="shared" si="2"/>
        <v>0</v>
      </c>
      <c r="AR122" s="19" t="s">
        <v>635</v>
      </c>
      <c r="AT122" s="19" t="s">
        <v>214</v>
      </c>
      <c r="AU122" s="19" t="s">
        <v>87</v>
      </c>
      <c r="AY122" s="19" t="s">
        <v>206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87</v>
      </c>
      <c r="BK122" s="155">
        <f t="shared" si="8"/>
        <v>0</v>
      </c>
      <c r="BL122" s="19" t="s">
        <v>635</v>
      </c>
      <c r="BM122" s="19" t="s">
        <v>2988</v>
      </c>
    </row>
    <row r="123" spans="2:65" s="1" customFormat="1" ht="25.5" customHeight="1" x14ac:dyDescent="0.3">
      <c r="B123" s="145"/>
      <c r="C123" s="146" t="s">
        <v>219</v>
      </c>
      <c r="D123" s="146" t="s">
        <v>207</v>
      </c>
      <c r="E123" s="147" t="s">
        <v>2989</v>
      </c>
      <c r="F123" s="233" t="s">
        <v>2990</v>
      </c>
      <c r="G123" s="233"/>
      <c r="H123" s="233"/>
      <c r="I123" s="233"/>
      <c r="J123" s="148" t="s">
        <v>372</v>
      </c>
      <c r="K123" s="149">
        <v>7</v>
      </c>
      <c r="L123" s="234"/>
      <c r="M123" s="234"/>
      <c r="N123" s="235"/>
      <c r="O123" s="235"/>
      <c r="P123" s="235"/>
      <c r="Q123" s="235"/>
      <c r="R123" s="150"/>
      <c r="T123" s="151" t="s">
        <v>5</v>
      </c>
      <c r="U123" s="41" t="s">
        <v>43</v>
      </c>
      <c r="V123" s="152">
        <v>0.1</v>
      </c>
      <c r="W123" s="152">
        <f t="shared" si="0"/>
        <v>0.70000000000000007</v>
      </c>
      <c r="X123" s="152">
        <v>0</v>
      </c>
      <c r="Y123" s="152">
        <f t="shared" si="1"/>
        <v>0</v>
      </c>
      <c r="Z123" s="152">
        <v>0</v>
      </c>
      <c r="AA123" s="153">
        <f t="shared" si="2"/>
        <v>0</v>
      </c>
      <c r="AR123" s="19" t="s">
        <v>337</v>
      </c>
      <c r="AT123" s="19" t="s">
        <v>207</v>
      </c>
      <c r="AU123" s="19" t="s">
        <v>87</v>
      </c>
      <c r="AY123" s="19" t="s">
        <v>206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87</v>
      </c>
      <c r="BK123" s="155">
        <f t="shared" si="8"/>
        <v>0</v>
      </c>
      <c r="BL123" s="19" t="s">
        <v>337</v>
      </c>
      <c r="BM123" s="19" t="s">
        <v>2991</v>
      </c>
    </row>
    <row r="124" spans="2:65" s="1" customFormat="1" ht="38.25" customHeight="1" x14ac:dyDescent="0.3">
      <c r="B124" s="145"/>
      <c r="C124" s="156" t="s">
        <v>229</v>
      </c>
      <c r="D124" s="156" t="s">
        <v>214</v>
      </c>
      <c r="E124" s="157" t="s">
        <v>2992</v>
      </c>
      <c r="F124" s="236" t="s">
        <v>2993</v>
      </c>
      <c r="G124" s="236"/>
      <c r="H124" s="236"/>
      <c r="I124" s="236"/>
      <c r="J124" s="158" t="s">
        <v>372</v>
      </c>
      <c r="K124" s="159">
        <v>7</v>
      </c>
      <c r="L124" s="237"/>
      <c r="M124" s="237"/>
      <c r="N124" s="238"/>
      <c r="O124" s="235"/>
      <c r="P124" s="235"/>
      <c r="Q124" s="235"/>
      <c r="R124" s="150"/>
      <c r="T124" s="151" t="s">
        <v>5</v>
      </c>
      <c r="U124" s="41" t="s">
        <v>43</v>
      </c>
      <c r="V124" s="152">
        <v>0</v>
      </c>
      <c r="W124" s="152">
        <f t="shared" si="0"/>
        <v>0</v>
      </c>
      <c r="X124" s="152">
        <v>9.2000000000000003E-4</v>
      </c>
      <c r="Y124" s="152">
        <f t="shared" si="1"/>
        <v>6.4400000000000004E-3</v>
      </c>
      <c r="Z124" s="152">
        <v>0</v>
      </c>
      <c r="AA124" s="153">
        <f t="shared" si="2"/>
        <v>0</v>
      </c>
      <c r="AR124" s="19" t="s">
        <v>635</v>
      </c>
      <c r="AT124" s="19" t="s">
        <v>214</v>
      </c>
      <c r="AU124" s="19" t="s">
        <v>87</v>
      </c>
      <c r="AY124" s="19" t="s">
        <v>206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87</v>
      </c>
      <c r="BK124" s="155">
        <f t="shared" si="8"/>
        <v>0</v>
      </c>
      <c r="BL124" s="19" t="s">
        <v>635</v>
      </c>
      <c r="BM124" s="19" t="s">
        <v>2994</v>
      </c>
    </row>
    <row r="125" spans="2:65" s="1" customFormat="1" ht="25.5" customHeight="1" x14ac:dyDescent="0.3">
      <c r="B125" s="145"/>
      <c r="C125" s="146" t="s">
        <v>218</v>
      </c>
      <c r="D125" s="146" t="s">
        <v>207</v>
      </c>
      <c r="E125" s="147" t="s">
        <v>2995</v>
      </c>
      <c r="F125" s="233" t="s">
        <v>2996</v>
      </c>
      <c r="G125" s="233"/>
      <c r="H125" s="233"/>
      <c r="I125" s="233"/>
      <c r="J125" s="148" t="s">
        <v>372</v>
      </c>
      <c r="K125" s="149">
        <v>84</v>
      </c>
      <c r="L125" s="234"/>
      <c r="M125" s="234"/>
      <c r="N125" s="235"/>
      <c r="O125" s="235"/>
      <c r="P125" s="235"/>
      <c r="Q125" s="235"/>
      <c r="R125" s="150"/>
      <c r="T125" s="151" t="s">
        <v>5</v>
      </c>
      <c r="U125" s="41" t="s">
        <v>43</v>
      </c>
      <c r="V125" s="152">
        <v>0.7</v>
      </c>
      <c r="W125" s="152">
        <f t="shared" si="0"/>
        <v>58.8</v>
      </c>
      <c r="X125" s="152">
        <v>0</v>
      </c>
      <c r="Y125" s="152">
        <f t="shared" si="1"/>
        <v>0</v>
      </c>
      <c r="Z125" s="152">
        <v>0</v>
      </c>
      <c r="AA125" s="153">
        <f t="shared" si="2"/>
        <v>0</v>
      </c>
      <c r="AR125" s="19" t="s">
        <v>337</v>
      </c>
      <c r="AT125" s="19" t="s">
        <v>207</v>
      </c>
      <c r="AU125" s="19" t="s">
        <v>87</v>
      </c>
      <c r="AY125" s="19" t="s">
        <v>206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87</v>
      </c>
      <c r="BK125" s="155">
        <f t="shared" si="8"/>
        <v>0</v>
      </c>
      <c r="BL125" s="19" t="s">
        <v>337</v>
      </c>
      <c r="BM125" s="19" t="s">
        <v>2997</v>
      </c>
    </row>
    <row r="126" spans="2:65" s="1" customFormat="1" ht="25.5" customHeight="1" x14ac:dyDescent="0.3">
      <c r="B126" s="145"/>
      <c r="C126" s="156" t="s">
        <v>236</v>
      </c>
      <c r="D126" s="156" t="s">
        <v>214</v>
      </c>
      <c r="E126" s="157" t="s">
        <v>2998</v>
      </c>
      <c r="F126" s="236" t="s">
        <v>2999</v>
      </c>
      <c r="G126" s="236"/>
      <c r="H126" s="236"/>
      <c r="I126" s="236"/>
      <c r="J126" s="158" t="s">
        <v>372</v>
      </c>
      <c r="K126" s="159">
        <v>82</v>
      </c>
      <c r="L126" s="237"/>
      <c r="M126" s="237"/>
      <c r="N126" s="238"/>
      <c r="O126" s="235"/>
      <c r="P126" s="235"/>
      <c r="Q126" s="235"/>
      <c r="R126" s="150"/>
      <c r="T126" s="151" t="s">
        <v>5</v>
      </c>
      <c r="U126" s="41" t="s">
        <v>43</v>
      </c>
      <c r="V126" s="152">
        <v>0</v>
      </c>
      <c r="W126" s="152">
        <f t="shared" si="0"/>
        <v>0</v>
      </c>
      <c r="X126" s="152">
        <v>4.2000000000000002E-4</v>
      </c>
      <c r="Y126" s="152">
        <f t="shared" si="1"/>
        <v>3.4439999999999998E-2</v>
      </c>
      <c r="Z126" s="152">
        <v>0</v>
      </c>
      <c r="AA126" s="153">
        <f t="shared" si="2"/>
        <v>0</v>
      </c>
      <c r="AR126" s="19" t="s">
        <v>635</v>
      </c>
      <c r="AT126" s="19" t="s">
        <v>214</v>
      </c>
      <c r="AU126" s="19" t="s">
        <v>87</v>
      </c>
      <c r="AY126" s="19" t="s">
        <v>206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87</v>
      </c>
      <c r="BK126" s="155">
        <f t="shared" si="8"/>
        <v>0</v>
      </c>
      <c r="BL126" s="19" t="s">
        <v>635</v>
      </c>
      <c r="BM126" s="19" t="s">
        <v>3000</v>
      </c>
    </row>
    <row r="127" spans="2:65" s="1" customFormat="1" ht="38.25" customHeight="1" x14ac:dyDescent="0.3">
      <c r="B127" s="145"/>
      <c r="C127" s="156" t="s">
        <v>225</v>
      </c>
      <c r="D127" s="156" t="s">
        <v>214</v>
      </c>
      <c r="E127" s="157" t="s">
        <v>3001</v>
      </c>
      <c r="F127" s="236" t="s">
        <v>3002</v>
      </c>
      <c r="G127" s="236"/>
      <c r="H127" s="236"/>
      <c r="I127" s="236"/>
      <c r="J127" s="158" t="s">
        <v>372</v>
      </c>
      <c r="K127" s="159">
        <v>2</v>
      </c>
      <c r="L127" s="237"/>
      <c r="M127" s="237"/>
      <c r="N127" s="238"/>
      <c r="O127" s="235"/>
      <c r="P127" s="235"/>
      <c r="Q127" s="235"/>
      <c r="R127" s="150"/>
      <c r="T127" s="151" t="s">
        <v>5</v>
      </c>
      <c r="U127" s="160" t="s">
        <v>43</v>
      </c>
      <c r="V127" s="161">
        <v>0</v>
      </c>
      <c r="W127" s="161">
        <f t="shared" si="0"/>
        <v>0</v>
      </c>
      <c r="X127" s="161">
        <v>5.5000000000000003E-4</v>
      </c>
      <c r="Y127" s="161">
        <f t="shared" si="1"/>
        <v>1.1000000000000001E-3</v>
      </c>
      <c r="Z127" s="161">
        <v>0</v>
      </c>
      <c r="AA127" s="162">
        <f t="shared" si="2"/>
        <v>0</v>
      </c>
      <c r="AR127" s="19" t="s">
        <v>635</v>
      </c>
      <c r="AT127" s="19" t="s">
        <v>214</v>
      </c>
      <c r="AU127" s="19" t="s">
        <v>87</v>
      </c>
      <c r="AY127" s="19" t="s">
        <v>206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87</v>
      </c>
      <c r="BK127" s="155">
        <f t="shared" si="8"/>
        <v>0</v>
      </c>
      <c r="BL127" s="19" t="s">
        <v>635</v>
      </c>
      <c r="BM127" s="19" t="s">
        <v>3003</v>
      </c>
    </row>
    <row r="128" spans="2:65" s="1" customFormat="1" ht="6.95" customHeight="1" x14ac:dyDescent="0.3"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8"/>
    </row>
  </sheetData>
  <mergeCells count="91">
    <mergeCell ref="H1:K1"/>
    <mergeCell ref="S2:AC2"/>
    <mergeCell ref="F127:I127"/>
    <mergeCell ref="L127:M127"/>
    <mergeCell ref="N127:Q127"/>
    <mergeCell ref="N115:Q115"/>
    <mergeCell ref="N116:Q116"/>
    <mergeCell ref="N117:Q117"/>
    <mergeCell ref="F125:I125"/>
    <mergeCell ref="L125:M125"/>
    <mergeCell ref="N125:Q125"/>
    <mergeCell ref="F126:I126"/>
    <mergeCell ref="L126:M126"/>
    <mergeCell ref="N126:Q126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19:I119"/>
    <mergeCell ref="L119:M119"/>
    <mergeCell ref="N119:Q119"/>
    <mergeCell ref="F120:I120"/>
    <mergeCell ref="L120:M120"/>
    <mergeCell ref="N120:Q120"/>
    <mergeCell ref="M112:Q112"/>
    <mergeCell ref="F114:I114"/>
    <mergeCell ref="L114:M114"/>
    <mergeCell ref="N114:Q114"/>
    <mergeCell ref="F118:I118"/>
    <mergeCell ref="L118:M118"/>
    <mergeCell ref="N118:Q118"/>
    <mergeCell ref="F106:P106"/>
    <mergeCell ref="F105:P105"/>
    <mergeCell ref="F107:P107"/>
    <mergeCell ref="M109:P109"/>
    <mergeCell ref="M111:Q111"/>
    <mergeCell ref="N92:Q92"/>
    <mergeCell ref="N94:Q94"/>
    <mergeCell ref="L96:Q96"/>
    <mergeCell ref="C102:Q102"/>
    <mergeCell ref="F104:P104"/>
    <mergeCell ref="M86:Q86"/>
    <mergeCell ref="C88:G88"/>
    <mergeCell ref="N88:Q88"/>
    <mergeCell ref="N90:Q90"/>
    <mergeCell ref="N91:Q91"/>
    <mergeCell ref="F80:P80"/>
    <mergeCell ref="F79:P79"/>
    <mergeCell ref="F81:P81"/>
    <mergeCell ref="M83:P83"/>
    <mergeCell ref="M85:Q85"/>
    <mergeCell ref="H38:J38"/>
    <mergeCell ref="M38:P38"/>
    <mergeCell ref="L40:P40"/>
    <mergeCell ref="C76:Q76"/>
    <mergeCell ref="F78:P78"/>
    <mergeCell ref="H35:J35"/>
    <mergeCell ref="M35:P35"/>
    <mergeCell ref="H36:J36"/>
    <mergeCell ref="M36:P36"/>
    <mergeCell ref="H37:J37"/>
    <mergeCell ref="M37:P37"/>
    <mergeCell ref="E26:L26"/>
    <mergeCell ref="M29:P29"/>
    <mergeCell ref="M30:P30"/>
    <mergeCell ref="M32:P32"/>
    <mergeCell ref="H34:J34"/>
    <mergeCell ref="M34:P34"/>
    <mergeCell ref="O17:P17"/>
    <mergeCell ref="O19:P19"/>
    <mergeCell ref="O20:P20"/>
    <mergeCell ref="O22:P22"/>
    <mergeCell ref="O23:P23"/>
    <mergeCell ref="F9:P9"/>
    <mergeCell ref="O11:P11"/>
    <mergeCell ref="O13:P13"/>
    <mergeCell ref="O14:P14"/>
    <mergeCell ref="O16:P16"/>
    <mergeCell ref="C2:Q2"/>
    <mergeCell ref="C4:Q4"/>
    <mergeCell ref="F6:P6"/>
    <mergeCell ref="F8:P8"/>
    <mergeCell ref="F7:P7"/>
  </mergeCells>
  <hyperlinks>
    <hyperlink ref="F1:G1" location="C2" display="1) Krycí list rozpočtu"/>
    <hyperlink ref="H1:K1" location="C88" display="2) Rekapitulácia rozpočtu"/>
    <hyperlink ref="L1" location="C11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6"/>
  <sheetViews>
    <sheetView showGridLines="0" workbookViewId="0">
      <pane ySplit="1" topLeftCell="A90" activePane="bottomLeft" state="frozen"/>
      <selection pane="bottomLeft" activeCell="F107" sqref="F107:P10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152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2913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2044</v>
      </c>
      <c r="E9" s="33"/>
      <c r="F9" s="259" t="s">
        <v>3183</v>
      </c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ROUND((SUM(BG94:BG95)+SUM(BG115:BG135)), 2)</f>
        <v>0</v>
      </c>
      <c r="I36" s="219"/>
      <c r="J36" s="219"/>
      <c r="K36" s="33"/>
      <c r="L36" s="33"/>
      <c r="M36" s="222"/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ROUND((SUM(BH94:BH95)+SUM(BH115:BH135)), 2)</f>
        <v>0</v>
      </c>
      <c r="I37" s="219"/>
      <c r="J37" s="219"/>
      <c r="K37" s="33"/>
      <c r="L37" s="33"/>
      <c r="M37" s="222"/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ROUND((SUM(BI94:BI95)+SUM(BI115:BI135)), 2)</f>
        <v>0</v>
      </c>
      <c r="I38" s="219"/>
      <c r="J38" s="219"/>
      <c r="K38" s="33"/>
      <c r="L38" s="33"/>
      <c r="M38" s="222"/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2913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2044</v>
      </c>
      <c r="D81" s="33"/>
      <c r="E81" s="33"/>
      <c r="F81" s="261" t="str">
        <f>F9</f>
        <v>C. - Vyvolávací  systém- (dodávka investora)</v>
      </c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723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724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1" customFormat="1" ht="21.75" customHeight="1" x14ac:dyDescent="0.3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47" s="1" customFormat="1" ht="29.25" customHeight="1" x14ac:dyDescent="0.3">
      <c r="B94" s="32"/>
      <c r="C94" s="117" t="s">
        <v>191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27"/>
      <c r="O94" s="230"/>
      <c r="P94" s="230"/>
      <c r="Q94" s="230"/>
      <c r="R94" s="34"/>
      <c r="T94" s="125"/>
      <c r="U94" s="126" t="s">
        <v>40</v>
      </c>
    </row>
    <row r="95" spans="2:47" s="1" customFormat="1" ht="18" customHeight="1" x14ac:dyDescent="0.3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 x14ac:dyDescent="0.3">
      <c r="B96" s="32"/>
      <c r="C96" s="108" t="s">
        <v>164</v>
      </c>
      <c r="D96" s="109"/>
      <c r="E96" s="109"/>
      <c r="F96" s="109"/>
      <c r="G96" s="109"/>
      <c r="H96" s="109"/>
      <c r="I96" s="109"/>
      <c r="J96" s="109"/>
      <c r="K96" s="109"/>
      <c r="L96" s="209"/>
      <c r="M96" s="209"/>
      <c r="N96" s="209"/>
      <c r="O96" s="209"/>
      <c r="P96" s="209"/>
      <c r="Q96" s="209"/>
      <c r="R96" s="34"/>
    </row>
    <row r="97" spans="2:18" s="1" customFormat="1" ht="6.95" customHeight="1" x14ac:dyDescent="0.3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8"/>
    </row>
    <row r="101" spans="2:18" s="1" customFormat="1" ht="6.95" customHeight="1" x14ac:dyDescent="0.3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</row>
    <row r="102" spans="2:18" s="1" customFormat="1" ht="36.950000000000003" customHeight="1" x14ac:dyDescent="0.3">
      <c r="B102" s="32"/>
      <c r="C102" s="174" t="s">
        <v>192</v>
      </c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34"/>
    </row>
    <row r="103" spans="2:18" s="1" customFormat="1" ht="6.95" customHeight="1" x14ac:dyDescent="0.3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18" s="1" customFormat="1" ht="30" customHeight="1" x14ac:dyDescent="0.3">
      <c r="B104" s="32"/>
      <c r="C104" s="29" t="s">
        <v>15</v>
      </c>
      <c r="D104" s="33"/>
      <c r="E104" s="33"/>
      <c r="F104" s="217" t="str">
        <f>F6</f>
        <v>Okresný úrad Košice - okolie, rekonštrukcia a modernizácia objektu</v>
      </c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33"/>
      <c r="R104" s="34"/>
    </row>
    <row r="105" spans="2:18" ht="30" customHeight="1" x14ac:dyDescent="0.3">
      <c r="B105" s="23"/>
      <c r="C105" s="29" t="s">
        <v>171</v>
      </c>
      <c r="D105" s="25"/>
      <c r="E105" s="25"/>
      <c r="F105" s="217" t="s">
        <v>2042</v>
      </c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25"/>
      <c r="R105" s="24"/>
    </row>
    <row r="106" spans="2:18" ht="30" customHeight="1" x14ac:dyDescent="0.3">
      <c r="B106" s="23"/>
      <c r="C106" s="29" t="s">
        <v>173</v>
      </c>
      <c r="D106" s="25"/>
      <c r="E106" s="25"/>
      <c r="F106" s="217" t="s">
        <v>2913</v>
      </c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25"/>
      <c r="R106" s="24"/>
    </row>
    <row r="107" spans="2:18" s="1" customFormat="1" ht="36.950000000000003" customHeight="1" x14ac:dyDescent="0.3">
      <c r="B107" s="32"/>
      <c r="C107" s="66" t="s">
        <v>2044</v>
      </c>
      <c r="D107" s="33"/>
      <c r="E107" s="33"/>
      <c r="F107" s="261" t="str">
        <f>F9</f>
        <v>C. - Vyvolávací  systém- (dodávka investora)</v>
      </c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33"/>
      <c r="R107" s="34"/>
    </row>
    <row r="108" spans="2:18" s="1" customFormat="1" ht="6.95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18" s="1" customFormat="1" ht="18" customHeight="1" x14ac:dyDescent="0.3">
      <c r="B109" s="32"/>
      <c r="C109" s="29" t="s">
        <v>19</v>
      </c>
      <c r="D109" s="33"/>
      <c r="E109" s="33"/>
      <c r="F109" s="27" t="str">
        <f>F11</f>
        <v>Košice, Hroncova 13, čís. parc.: 2616/1</v>
      </c>
      <c r="G109" s="33"/>
      <c r="H109" s="33"/>
      <c r="I109" s="33"/>
      <c r="J109" s="33"/>
      <c r="K109" s="29" t="s">
        <v>21</v>
      </c>
      <c r="L109" s="33"/>
      <c r="M109" s="220" t="str">
        <f>IF(O11="","",O11)</f>
        <v/>
      </c>
      <c r="N109" s="220"/>
      <c r="O109" s="220"/>
      <c r="P109" s="220"/>
      <c r="Q109" s="33"/>
      <c r="R109" s="34"/>
    </row>
    <row r="110" spans="2:18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18" s="1" customFormat="1" ht="15" x14ac:dyDescent="0.3">
      <c r="B111" s="32"/>
      <c r="C111" s="29" t="s">
        <v>22</v>
      </c>
      <c r="D111" s="33"/>
      <c r="E111" s="33"/>
      <c r="F111" s="27" t="str">
        <f>E14</f>
        <v>Ministerstvo vnútra SR,Pribinova 2, Bratislava</v>
      </c>
      <c r="G111" s="33"/>
      <c r="H111" s="33"/>
      <c r="I111" s="33"/>
      <c r="J111" s="33"/>
      <c r="K111" s="29" t="s">
        <v>29</v>
      </c>
      <c r="L111" s="33"/>
      <c r="M111" s="176" t="str">
        <f>E20</f>
        <v>Cobra Bauart s.r.o. Športová 40, Balog nad Ipľom</v>
      </c>
      <c r="N111" s="176"/>
      <c r="O111" s="176"/>
      <c r="P111" s="176"/>
      <c r="Q111" s="176"/>
      <c r="R111" s="34"/>
    </row>
    <row r="112" spans="2:18" s="1" customFormat="1" ht="14.45" customHeight="1" x14ac:dyDescent="0.3">
      <c r="B112" s="32"/>
      <c r="C112" s="29" t="s">
        <v>27</v>
      </c>
      <c r="D112" s="33"/>
      <c r="E112" s="33"/>
      <c r="F112" s="27" t="str">
        <f>IF(E17="","",E17)</f>
        <v xml:space="preserve"> </v>
      </c>
      <c r="G112" s="33"/>
      <c r="H112" s="33"/>
      <c r="I112" s="33"/>
      <c r="J112" s="33"/>
      <c r="K112" s="29" t="s">
        <v>35</v>
      </c>
      <c r="L112" s="33"/>
      <c r="M112" s="176" t="str">
        <f>E23</f>
        <v xml:space="preserve"> </v>
      </c>
      <c r="N112" s="176"/>
      <c r="O112" s="176"/>
      <c r="P112" s="176"/>
      <c r="Q112" s="176"/>
      <c r="R112" s="34"/>
    </row>
    <row r="113" spans="2:65" s="1" customFormat="1" ht="10.3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9" customFormat="1" ht="29.25" customHeight="1" x14ac:dyDescent="0.3">
      <c r="B114" s="127"/>
      <c r="C114" s="128" t="s">
        <v>193</v>
      </c>
      <c r="D114" s="129" t="s">
        <v>194</v>
      </c>
      <c r="E114" s="129" t="s">
        <v>58</v>
      </c>
      <c r="F114" s="231" t="s">
        <v>195</v>
      </c>
      <c r="G114" s="231"/>
      <c r="H114" s="231"/>
      <c r="I114" s="231"/>
      <c r="J114" s="129" t="s">
        <v>196</v>
      </c>
      <c r="K114" s="129" t="s">
        <v>197</v>
      </c>
      <c r="L114" s="231" t="s">
        <v>198</v>
      </c>
      <c r="M114" s="231"/>
      <c r="N114" s="231" t="s">
        <v>181</v>
      </c>
      <c r="O114" s="231"/>
      <c r="P114" s="231"/>
      <c r="Q114" s="232"/>
      <c r="R114" s="130"/>
      <c r="T114" s="73" t="s">
        <v>199</v>
      </c>
      <c r="U114" s="74" t="s">
        <v>40</v>
      </c>
      <c r="V114" s="74" t="s">
        <v>200</v>
      </c>
      <c r="W114" s="74" t="s">
        <v>201</v>
      </c>
      <c r="X114" s="74" t="s">
        <v>202</v>
      </c>
      <c r="Y114" s="74" t="s">
        <v>203</v>
      </c>
      <c r="Z114" s="74" t="s">
        <v>204</v>
      </c>
      <c r="AA114" s="75" t="s">
        <v>205</v>
      </c>
    </row>
    <row r="115" spans="2:65" s="1" customFormat="1" ht="29.25" customHeight="1" x14ac:dyDescent="0.35">
      <c r="B115" s="32"/>
      <c r="C115" s="77" t="s">
        <v>177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243"/>
      <c r="O115" s="244"/>
      <c r="P115" s="244"/>
      <c r="Q115" s="244"/>
      <c r="R115" s="34"/>
      <c r="T115" s="76"/>
      <c r="U115" s="48"/>
      <c r="V115" s="48"/>
      <c r="W115" s="131">
        <f>W116</f>
        <v>60.344999999999999</v>
      </c>
      <c r="X115" s="48"/>
      <c r="Y115" s="131">
        <f>Y116</f>
        <v>0.39054999999999995</v>
      </c>
      <c r="Z115" s="48"/>
      <c r="AA115" s="132">
        <f>AA116</f>
        <v>0</v>
      </c>
      <c r="AT115" s="19" t="s">
        <v>75</v>
      </c>
      <c r="AU115" s="19" t="s">
        <v>183</v>
      </c>
      <c r="BK115" s="133">
        <f>BK116</f>
        <v>0</v>
      </c>
    </row>
    <row r="116" spans="2:65" s="10" customFormat="1" ht="37.35" customHeight="1" x14ac:dyDescent="0.35">
      <c r="B116" s="134"/>
      <c r="C116" s="135"/>
      <c r="D116" s="136" t="s">
        <v>723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45"/>
      <c r="O116" s="228"/>
      <c r="P116" s="228"/>
      <c r="Q116" s="228"/>
      <c r="R116" s="137"/>
      <c r="T116" s="138"/>
      <c r="U116" s="135"/>
      <c r="V116" s="135"/>
      <c r="W116" s="139">
        <f>W117</f>
        <v>60.344999999999999</v>
      </c>
      <c r="X116" s="135"/>
      <c r="Y116" s="139">
        <f>Y117</f>
        <v>0.39054999999999995</v>
      </c>
      <c r="Z116" s="135"/>
      <c r="AA116" s="140">
        <f>AA117</f>
        <v>0</v>
      </c>
      <c r="AR116" s="141" t="s">
        <v>91</v>
      </c>
      <c r="AT116" s="142" t="s">
        <v>75</v>
      </c>
      <c r="AU116" s="142" t="s">
        <v>76</v>
      </c>
      <c r="AY116" s="141" t="s">
        <v>206</v>
      </c>
      <c r="BK116" s="143">
        <f>BK117</f>
        <v>0</v>
      </c>
    </row>
    <row r="117" spans="2:65" s="10" customFormat="1" ht="19.899999999999999" customHeight="1" x14ac:dyDescent="0.3">
      <c r="B117" s="134"/>
      <c r="C117" s="135"/>
      <c r="D117" s="144" t="s">
        <v>724</v>
      </c>
      <c r="E117" s="144"/>
      <c r="F117" s="144"/>
      <c r="G117" s="144"/>
      <c r="H117" s="144"/>
      <c r="I117" s="144"/>
      <c r="J117" s="144"/>
      <c r="K117" s="144"/>
      <c r="L117" s="144"/>
      <c r="M117" s="144"/>
      <c r="N117" s="246"/>
      <c r="O117" s="247"/>
      <c r="P117" s="247"/>
      <c r="Q117" s="247"/>
      <c r="R117" s="137"/>
      <c r="T117" s="138"/>
      <c r="U117" s="135"/>
      <c r="V117" s="135"/>
      <c r="W117" s="139">
        <f>SUM(W118:W135)</f>
        <v>60.344999999999999</v>
      </c>
      <c r="X117" s="135"/>
      <c r="Y117" s="139">
        <f>SUM(Y118:Y135)</f>
        <v>0.39054999999999995</v>
      </c>
      <c r="Z117" s="135"/>
      <c r="AA117" s="140">
        <f>SUM(AA118:AA135)</f>
        <v>0</v>
      </c>
      <c r="AR117" s="141" t="s">
        <v>91</v>
      </c>
      <c r="AT117" s="142" t="s">
        <v>75</v>
      </c>
      <c r="AU117" s="142" t="s">
        <v>83</v>
      </c>
      <c r="AY117" s="141" t="s">
        <v>206</v>
      </c>
      <c r="BK117" s="143">
        <f>SUM(BK118:BK135)</f>
        <v>0</v>
      </c>
    </row>
    <row r="118" spans="2:65" s="1" customFormat="1" ht="16.5" customHeight="1" x14ac:dyDescent="0.3">
      <c r="B118" s="145"/>
      <c r="C118" s="146" t="s">
        <v>83</v>
      </c>
      <c r="D118" s="146" t="s">
        <v>207</v>
      </c>
      <c r="E118" s="147" t="s">
        <v>2914</v>
      </c>
      <c r="F118" s="233" t="s">
        <v>2915</v>
      </c>
      <c r="G118" s="233"/>
      <c r="H118" s="233"/>
      <c r="I118" s="233"/>
      <c r="J118" s="148" t="s">
        <v>217</v>
      </c>
      <c r="K118" s="149">
        <v>60</v>
      </c>
      <c r="L118" s="234"/>
      <c r="M118" s="234"/>
      <c r="N118" s="235"/>
      <c r="O118" s="235"/>
      <c r="P118" s="235"/>
      <c r="Q118" s="235"/>
      <c r="R118" s="150"/>
      <c r="T118" s="151" t="s">
        <v>5</v>
      </c>
      <c r="U118" s="41" t="s">
        <v>43</v>
      </c>
      <c r="V118" s="152">
        <v>0</v>
      </c>
      <c r="W118" s="152">
        <f t="shared" ref="W118:W135" si="0">V118*K118</f>
        <v>0</v>
      </c>
      <c r="X118" s="152">
        <v>0</v>
      </c>
      <c r="Y118" s="152">
        <f t="shared" ref="Y118:Y135" si="1">X118*K118</f>
        <v>0</v>
      </c>
      <c r="Z118" s="152">
        <v>0</v>
      </c>
      <c r="AA118" s="153">
        <f t="shared" ref="AA118:AA135" si="2">Z118*K118</f>
        <v>0</v>
      </c>
      <c r="AR118" s="19" t="s">
        <v>337</v>
      </c>
      <c r="AT118" s="19" t="s">
        <v>207</v>
      </c>
      <c r="AU118" s="19" t="s">
        <v>87</v>
      </c>
      <c r="AY118" s="19" t="s">
        <v>206</v>
      </c>
      <c r="BE118" s="154">
        <f t="shared" ref="BE118:BE135" si="3">IF(U118="základná",N118,0)</f>
        <v>0</v>
      </c>
      <c r="BF118" s="154">
        <f t="shared" ref="BF118:BF135" si="4">IF(U118="znížená",N118,0)</f>
        <v>0</v>
      </c>
      <c r="BG118" s="154">
        <f t="shared" ref="BG118:BG135" si="5">IF(U118="zákl. prenesená",N118,0)</f>
        <v>0</v>
      </c>
      <c r="BH118" s="154">
        <f t="shared" ref="BH118:BH135" si="6">IF(U118="zníž. prenesená",N118,0)</f>
        <v>0</v>
      </c>
      <c r="BI118" s="154">
        <f t="shared" ref="BI118:BI135" si="7">IF(U118="nulová",N118,0)</f>
        <v>0</v>
      </c>
      <c r="BJ118" s="19" t="s">
        <v>87</v>
      </c>
      <c r="BK118" s="155">
        <f t="shared" ref="BK118:BK135" si="8">ROUND(L118*K118,3)</f>
        <v>0</v>
      </c>
      <c r="BL118" s="19" t="s">
        <v>337</v>
      </c>
      <c r="BM118" s="19" t="s">
        <v>3004</v>
      </c>
    </row>
    <row r="119" spans="2:65" s="1" customFormat="1" ht="25.5" customHeight="1" x14ac:dyDescent="0.3">
      <c r="B119" s="145"/>
      <c r="C119" s="156" t="s">
        <v>87</v>
      </c>
      <c r="D119" s="156" t="s">
        <v>214</v>
      </c>
      <c r="E119" s="157" t="s">
        <v>2917</v>
      </c>
      <c r="F119" s="236" t="s">
        <v>2918</v>
      </c>
      <c r="G119" s="236"/>
      <c r="H119" s="236"/>
      <c r="I119" s="236"/>
      <c r="J119" s="158" t="s">
        <v>217</v>
      </c>
      <c r="K119" s="159">
        <v>60</v>
      </c>
      <c r="L119" s="237"/>
      <c r="M119" s="237"/>
      <c r="N119" s="238"/>
      <c r="O119" s="235"/>
      <c r="P119" s="235"/>
      <c r="Q119" s="235"/>
      <c r="R119" s="150"/>
      <c r="T119" s="151" t="s">
        <v>5</v>
      </c>
      <c r="U119" s="41" t="s">
        <v>43</v>
      </c>
      <c r="V119" s="152">
        <v>0</v>
      </c>
      <c r="W119" s="152">
        <f t="shared" si="0"/>
        <v>0</v>
      </c>
      <c r="X119" s="152">
        <v>5.0000000000000002E-5</v>
      </c>
      <c r="Y119" s="152">
        <f t="shared" si="1"/>
        <v>3.0000000000000001E-3</v>
      </c>
      <c r="Z119" s="152">
        <v>0</v>
      </c>
      <c r="AA119" s="153">
        <f t="shared" si="2"/>
        <v>0</v>
      </c>
      <c r="AR119" s="19" t="s">
        <v>635</v>
      </c>
      <c r="AT119" s="19" t="s">
        <v>214</v>
      </c>
      <c r="AU119" s="19" t="s">
        <v>87</v>
      </c>
      <c r="AY119" s="19" t="s">
        <v>206</v>
      </c>
      <c r="BE119" s="154">
        <f t="shared" si="3"/>
        <v>0</v>
      </c>
      <c r="BF119" s="154">
        <f t="shared" si="4"/>
        <v>0</v>
      </c>
      <c r="BG119" s="154">
        <f t="shared" si="5"/>
        <v>0</v>
      </c>
      <c r="BH119" s="154">
        <f t="shared" si="6"/>
        <v>0</v>
      </c>
      <c r="BI119" s="154">
        <f t="shared" si="7"/>
        <v>0</v>
      </c>
      <c r="BJ119" s="19" t="s">
        <v>87</v>
      </c>
      <c r="BK119" s="155">
        <f t="shared" si="8"/>
        <v>0</v>
      </c>
      <c r="BL119" s="19" t="s">
        <v>635</v>
      </c>
      <c r="BM119" s="19" t="s">
        <v>3005</v>
      </c>
    </row>
    <row r="120" spans="2:65" s="1" customFormat="1" ht="16.5" customHeight="1" x14ac:dyDescent="0.3">
      <c r="B120" s="145"/>
      <c r="C120" s="146" t="s">
        <v>91</v>
      </c>
      <c r="D120" s="146" t="s">
        <v>207</v>
      </c>
      <c r="E120" s="147" t="s">
        <v>2920</v>
      </c>
      <c r="F120" s="233" t="s">
        <v>3006</v>
      </c>
      <c r="G120" s="233"/>
      <c r="H120" s="233"/>
      <c r="I120" s="233"/>
      <c r="J120" s="148" t="s">
        <v>217</v>
      </c>
      <c r="K120" s="149">
        <v>170</v>
      </c>
      <c r="L120" s="234"/>
      <c r="M120" s="234"/>
      <c r="N120" s="235"/>
      <c r="O120" s="235"/>
      <c r="P120" s="235"/>
      <c r="Q120" s="235"/>
      <c r="R120" s="150"/>
      <c r="T120" s="151" t="s">
        <v>5</v>
      </c>
      <c r="U120" s="41" t="s">
        <v>43</v>
      </c>
      <c r="V120" s="152">
        <v>0</v>
      </c>
      <c r="W120" s="152">
        <f t="shared" si="0"/>
        <v>0</v>
      </c>
      <c r="X120" s="152">
        <v>0</v>
      </c>
      <c r="Y120" s="152">
        <f t="shared" si="1"/>
        <v>0</v>
      </c>
      <c r="Z120" s="152">
        <v>0</v>
      </c>
      <c r="AA120" s="153">
        <f t="shared" si="2"/>
        <v>0</v>
      </c>
      <c r="AR120" s="19" t="s">
        <v>337</v>
      </c>
      <c r="AT120" s="19" t="s">
        <v>207</v>
      </c>
      <c r="AU120" s="19" t="s">
        <v>87</v>
      </c>
      <c r="AY120" s="19" t="s">
        <v>206</v>
      </c>
      <c r="BE120" s="154">
        <f t="shared" si="3"/>
        <v>0</v>
      </c>
      <c r="BF120" s="154">
        <f t="shared" si="4"/>
        <v>0</v>
      </c>
      <c r="BG120" s="154">
        <f t="shared" si="5"/>
        <v>0</v>
      </c>
      <c r="BH120" s="154">
        <f t="shared" si="6"/>
        <v>0</v>
      </c>
      <c r="BI120" s="154">
        <f t="shared" si="7"/>
        <v>0</v>
      </c>
      <c r="BJ120" s="19" t="s">
        <v>87</v>
      </c>
      <c r="BK120" s="155">
        <f t="shared" si="8"/>
        <v>0</v>
      </c>
      <c r="BL120" s="19" t="s">
        <v>337</v>
      </c>
      <c r="BM120" s="19" t="s">
        <v>3007</v>
      </c>
    </row>
    <row r="121" spans="2:65" s="1" customFormat="1" ht="38.25" customHeight="1" x14ac:dyDescent="0.3">
      <c r="B121" s="145"/>
      <c r="C121" s="156" t="s">
        <v>96</v>
      </c>
      <c r="D121" s="156" t="s">
        <v>214</v>
      </c>
      <c r="E121" s="157" t="s">
        <v>3008</v>
      </c>
      <c r="F121" s="236" t="s">
        <v>3009</v>
      </c>
      <c r="G121" s="236"/>
      <c r="H121" s="236"/>
      <c r="I121" s="236"/>
      <c r="J121" s="158" t="s">
        <v>217</v>
      </c>
      <c r="K121" s="159">
        <v>170</v>
      </c>
      <c r="L121" s="237"/>
      <c r="M121" s="237"/>
      <c r="N121" s="238"/>
      <c r="O121" s="235"/>
      <c r="P121" s="235"/>
      <c r="Q121" s="235"/>
      <c r="R121" s="150"/>
      <c r="T121" s="151" t="s">
        <v>5</v>
      </c>
      <c r="U121" s="41" t="s">
        <v>43</v>
      </c>
      <c r="V121" s="152">
        <v>0</v>
      </c>
      <c r="W121" s="152">
        <f t="shared" si="0"/>
        <v>0</v>
      </c>
      <c r="X121" s="152">
        <v>7.3999999999999999E-4</v>
      </c>
      <c r="Y121" s="152">
        <f t="shared" si="1"/>
        <v>0.1258</v>
      </c>
      <c r="Z121" s="152">
        <v>0</v>
      </c>
      <c r="AA121" s="153">
        <f t="shared" si="2"/>
        <v>0</v>
      </c>
      <c r="AR121" s="19" t="s">
        <v>635</v>
      </c>
      <c r="AT121" s="19" t="s">
        <v>214</v>
      </c>
      <c r="AU121" s="19" t="s">
        <v>87</v>
      </c>
      <c r="AY121" s="19" t="s">
        <v>206</v>
      </c>
      <c r="BE121" s="154">
        <f t="shared" si="3"/>
        <v>0</v>
      </c>
      <c r="BF121" s="154">
        <f t="shared" si="4"/>
        <v>0</v>
      </c>
      <c r="BG121" s="154">
        <f t="shared" si="5"/>
        <v>0</v>
      </c>
      <c r="BH121" s="154">
        <f t="shared" si="6"/>
        <v>0</v>
      </c>
      <c r="BI121" s="154">
        <f t="shared" si="7"/>
        <v>0</v>
      </c>
      <c r="BJ121" s="19" t="s">
        <v>87</v>
      </c>
      <c r="BK121" s="155">
        <f t="shared" si="8"/>
        <v>0</v>
      </c>
      <c r="BL121" s="19" t="s">
        <v>635</v>
      </c>
      <c r="BM121" s="19" t="s">
        <v>3010</v>
      </c>
    </row>
    <row r="122" spans="2:65" s="1" customFormat="1" ht="25.5" customHeight="1" x14ac:dyDescent="0.3">
      <c r="B122" s="145"/>
      <c r="C122" s="146" t="s">
        <v>222</v>
      </c>
      <c r="D122" s="146" t="s">
        <v>207</v>
      </c>
      <c r="E122" s="147" t="s">
        <v>2938</v>
      </c>
      <c r="F122" s="233" t="s">
        <v>2939</v>
      </c>
      <c r="G122" s="233"/>
      <c r="H122" s="233"/>
      <c r="I122" s="233"/>
      <c r="J122" s="148" t="s">
        <v>217</v>
      </c>
      <c r="K122" s="149">
        <v>30</v>
      </c>
      <c r="L122" s="234"/>
      <c r="M122" s="234"/>
      <c r="N122" s="235"/>
      <c r="O122" s="235"/>
      <c r="P122" s="235"/>
      <c r="Q122" s="235"/>
      <c r="R122" s="150"/>
      <c r="T122" s="151" t="s">
        <v>5</v>
      </c>
      <c r="U122" s="41" t="s">
        <v>43</v>
      </c>
      <c r="V122" s="152">
        <v>0.245</v>
      </c>
      <c r="W122" s="152">
        <f t="shared" si="0"/>
        <v>7.35</v>
      </c>
      <c r="X122" s="152">
        <v>0</v>
      </c>
      <c r="Y122" s="152">
        <f t="shared" si="1"/>
        <v>0</v>
      </c>
      <c r="Z122" s="152">
        <v>0</v>
      </c>
      <c r="AA122" s="153">
        <f t="shared" si="2"/>
        <v>0</v>
      </c>
      <c r="AR122" s="19" t="s">
        <v>337</v>
      </c>
      <c r="AT122" s="19" t="s">
        <v>207</v>
      </c>
      <c r="AU122" s="19" t="s">
        <v>87</v>
      </c>
      <c r="AY122" s="19" t="s">
        <v>206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87</v>
      </c>
      <c r="BK122" s="155">
        <f t="shared" si="8"/>
        <v>0</v>
      </c>
      <c r="BL122" s="19" t="s">
        <v>337</v>
      </c>
      <c r="BM122" s="19" t="s">
        <v>3011</v>
      </c>
    </row>
    <row r="123" spans="2:65" s="1" customFormat="1" ht="25.5" customHeight="1" x14ac:dyDescent="0.3">
      <c r="B123" s="145"/>
      <c r="C123" s="156" t="s">
        <v>219</v>
      </c>
      <c r="D123" s="156" t="s">
        <v>214</v>
      </c>
      <c r="E123" s="157" t="s">
        <v>2941</v>
      </c>
      <c r="F123" s="236" t="s">
        <v>2942</v>
      </c>
      <c r="G123" s="236"/>
      <c r="H123" s="236"/>
      <c r="I123" s="236"/>
      <c r="J123" s="158" t="s">
        <v>217</v>
      </c>
      <c r="K123" s="159">
        <v>30</v>
      </c>
      <c r="L123" s="237"/>
      <c r="M123" s="237"/>
      <c r="N123" s="238"/>
      <c r="O123" s="235"/>
      <c r="P123" s="235"/>
      <c r="Q123" s="235"/>
      <c r="R123" s="150"/>
      <c r="T123" s="151" t="s">
        <v>5</v>
      </c>
      <c r="U123" s="41" t="s">
        <v>43</v>
      </c>
      <c r="V123" s="152">
        <v>0</v>
      </c>
      <c r="W123" s="152">
        <f t="shared" si="0"/>
        <v>0</v>
      </c>
      <c r="X123" s="152">
        <v>9.2000000000000003E-4</v>
      </c>
      <c r="Y123" s="152">
        <f t="shared" si="1"/>
        <v>2.76E-2</v>
      </c>
      <c r="Z123" s="152">
        <v>0</v>
      </c>
      <c r="AA123" s="153">
        <f t="shared" si="2"/>
        <v>0</v>
      </c>
      <c r="AR123" s="19" t="s">
        <v>635</v>
      </c>
      <c r="AT123" s="19" t="s">
        <v>214</v>
      </c>
      <c r="AU123" s="19" t="s">
        <v>87</v>
      </c>
      <c r="AY123" s="19" t="s">
        <v>206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87</v>
      </c>
      <c r="BK123" s="155">
        <f t="shared" si="8"/>
        <v>0</v>
      </c>
      <c r="BL123" s="19" t="s">
        <v>635</v>
      </c>
      <c r="BM123" s="19" t="s">
        <v>3012</v>
      </c>
    </row>
    <row r="124" spans="2:65" s="1" customFormat="1" ht="25.5" customHeight="1" x14ac:dyDescent="0.3">
      <c r="B124" s="145"/>
      <c r="C124" s="146" t="s">
        <v>229</v>
      </c>
      <c r="D124" s="146" t="s">
        <v>207</v>
      </c>
      <c r="E124" s="147" t="s">
        <v>2944</v>
      </c>
      <c r="F124" s="233" t="s">
        <v>2945</v>
      </c>
      <c r="G124" s="233"/>
      <c r="H124" s="233"/>
      <c r="I124" s="233"/>
      <c r="J124" s="148" t="s">
        <v>217</v>
      </c>
      <c r="K124" s="149">
        <v>30</v>
      </c>
      <c r="L124" s="234"/>
      <c r="M124" s="234"/>
      <c r="N124" s="235"/>
      <c r="O124" s="235"/>
      <c r="P124" s="235"/>
      <c r="Q124" s="235"/>
      <c r="R124" s="150"/>
      <c r="T124" s="151" t="s">
        <v>5</v>
      </c>
      <c r="U124" s="41" t="s">
        <v>43</v>
      </c>
      <c r="V124" s="152">
        <v>0.33700000000000002</v>
      </c>
      <c r="W124" s="152">
        <f t="shared" si="0"/>
        <v>10.110000000000001</v>
      </c>
      <c r="X124" s="152">
        <v>0</v>
      </c>
      <c r="Y124" s="152">
        <f t="shared" si="1"/>
        <v>0</v>
      </c>
      <c r="Z124" s="152">
        <v>0</v>
      </c>
      <c r="AA124" s="153">
        <f t="shared" si="2"/>
        <v>0</v>
      </c>
      <c r="AR124" s="19" t="s">
        <v>337</v>
      </c>
      <c r="AT124" s="19" t="s">
        <v>207</v>
      </c>
      <c r="AU124" s="19" t="s">
        <v>87</v>
      </c>
      <c r="AY124" s="19" t="s">
        <v>206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87</v>
      </c>
      <c r="BK124" s="155">
        <f t="shared" si="8"/>
        <v>0</v>
      </c>
      <c r="BL124" s="19" t="s">
        <v>337</v>
      </c>
      <c r="BM124" s="19" t="s">
        <v>3013</v>
      </c>
    </row>
    <row r="125" spans="2:65" s="1" customFormat="1" ht="25.5" customHeight="1" x14ac:dyDescent="0.3">
      <c r="B125" s="145"/>
      <c r="C125" s="156" t="s">
        <v>218</v>
      </c>
      <c r="D125" s="156" t="s">
        <v>214</v>
      </c>
      <c r="E125" s="157" t="s">
        <v>2947</v>
      </c>
      <c r="F125" s="236" t="s">
        <v>2948</v>
      </c>
      <c r="G125" s="236"/>
      <c r="H125" s="236"/>
      <c r="I125" s="236"/>
      <c r="J125" s="158" t="s">
        <v>217</v>
      </c>
      <c r="K125" s="159">
        <v>30</v>
      </c>
      <c r="L125" s="237"/>
      <c r="M125" s="237"/>
      <c r="N125" s="238"/>
      <c r="O125" s="235"/>
      <c r="P125" s="235"/>
      <c r="Q125" s="235"/>
      <c r="R125" s="150"/>
      <c r="T125" s="151" t="s">
        <v>5</v>
      </c>
      <c r="U125" s="41" t="s">
        <v>43</v>
      </c>
      <c r="V125" s="152">
        <v>0</v>
      </c>
      <c r="W125" s="152">
        <f t="shared" si="0"/>
        <v>0</v>
      </c>
      <c r="X125" s="152">
        <v>1.57E-3</v>
      </c>
      <c r="Y125" s="152">
        <f t="shared" si="1"/>
        <v>4.7100000000000003E-2</v>
      </c>
      <c r="Z125" s="152">
        <v>0</v>
      </c>
      <c r="AA125" s="153">
        <f t="shared" si="2"/>
        <v>0</v>
      </c>
      <c r="AR125" s="19" t="s">
        <v>635</v>
      </c>
      <c r="AT125" s="19" t="s">
        <v>214</v>
      </c>
      <c r="AU125" s="19" t="s">
        <v>87</v>
      </c>
      <c r="AY125" s="19" t="s">
        <v>206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87</v>
      </c>
      <c r="BK125" s="155">
        <f t="shared" si="8"/>
        <v>0</v>
      </c>
      <c r="BL125" s="19" t="s">
        <v>635</v>
      </c>
      <c r="BM125" s="19" t="s">
        <v>3014</v>
      </c>
    </row>
    <row r="126" spans="2:65" s="1" customFormat="1" ht="16.5" customHeight="1" x14ac:dyDescent="0.3">
      <c r="B126" s="145"/>
      <c r="C126" s="146" t="s">
        <v>236</v>
      </c>
      <c r="D126" s="146" t="s">
        <v>207</v>
      </c>
      <c r="E126" s="147" t="s">
        <v>1634</v>
      </c>
      <c r="F126" s="233" t="s">
        <v>1635</v>
      </c>
      <c r="G126" s="233"/>
      <c r="H126" s="233"/>
      <c r="I126" s="233"/>
      <c r="J126" s="148" t="s">
        <v>217</v>
      </c>
      <c r="K126" s="149">
        <v>115</v>
      </c>
      <c r="L126" s="234"/>
      <c r="M126" s="234"/>
      <c r="N126" s="235"/>
      <c r="O126" s="235"/>
      <c r="P126" s="235"/>
      <c r="Q126" s="235"/>
      <c r="R126" s="150"/>
      <c r="T126" s="151" t="s">
        <v>5</v>
      </c>
      <c r="U126" s="41" t="s">
        <v>43</v>
      </c>
      <c r="V126" s="152">
        <v>0.29499999999999998</v>
      </c>
      <c r="W126" s="152">
        <f t="shared" si="0"/>
        <v>33.924999999999997</v>
      </c>
      <c r="X126" s="152">
        <v>0</v>
      </c>
      <c r="Y126" s="152">
        <f t="shared" si="1"/>
        <v>0</v>
      </c>
      <c r="Z126" s="152">
        <v>0</v>
      </c>
      <c r="AA126" s="153">
        <f t="shared" si="2"/>
        <v>0</v>
      </c>
      <c r="AR126" s="19" t="s">
        <v>337</v>
      </c>
      <c r="AT126" s="19" t="s">
        <v>207</v>
      </c>
      <c r="AU126" s="19" t="s">
        <v>87</v>
      </c>
      <c r="AY126" s="19" t="s">
        <v>206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87</v>
      </c>
      <c r="BK126" s="155">
        <f t="shared" si="8"/>
        <v>0</v>
      </c>
      <c r="BL126" s="19" t="s">
        <v>337</v>
      </c>
      <c r="BM126" s="19" t="s">
        <v>3015</v>
      </c>
    </row>
    <row r="127" spans="2:65" s="1" customFormat="1" ht="38.25" customHeight="1" x14ac:dyDescent="0.3">
      <c r="B127" s="145"/>
      <c r="C127" s="156" t="s">
        <v>225</v>
      </c>
      <c r="D127" s="156" t="s">
        <v>214</v>
      </c>
      <c r="E127" s="157" t="s">
        <v>1637</v>
      </c>
      <c r="F127" s="236" t="s">
        <v>1638</v>
      </c>
      <c r="G127" s="236"/>
      <c r="H127" s="236"/>
      <c r="I127" s="236"/>
      <c r="J127" s="158" t="s">
        <v>217</v>
      </c>
      <c r="K127" s="159">
        <v>50</v>
      </c>
      <c r="L127" s="237"/>
      <c r="M127" s="237"/>
      <c r="N127" s="238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 t="shared" si="0"/>
        <v>0</v>
      </c>
      <c r="X127" s="152">
        <v>1.2199999999999999E-3</v>
      </c>
      <c r="Y127" s="152">
        <f t="shared" si="1"/>
        <v>6.0999999999999999E-2</v>
      </c>
      <c r="Z127" s="152">
        <v>0</v>
      </c>
      <c r="AA127" s="153">
        <f t="shared" si="2"/>
        <v>0</v>
      </c>
      <c r="AR127" s="19" t="s">
        <v>635</v>
      </c>
      <c r="AT127" s="19" t="s">
        <v>214</v>
      </c>
      <c r="AU127" s="19" t="s">
        <v>87</v>
      </c>
      <c r="AY127" s="19" t="s">
        <v>206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87</v>
      </c>
      <c r="BK127" s="155">
        <f t="shared" si="8"/>
        <v>0</v>
      </c>
      <c r="BL127" s="19" t="s">
        <v>635</v>
      </c>
      <c r="BM127" s="19" t="s">
        <v>3016</v>
      </c>
    </row>
    <row r="128" spans="2:65" s="1" customFormat="1" ht="38.25" customHeight="1" x14ac:dyDescent="0.3">
      <c r="B128" s="145"/>
      <c r="C128" s="156" t="s">
        <v>242</v>
      </c>
      <c r="D128" s="156" t="s">
        <v>214</v>
      </c>
      <c r="E128" s="157" t="s">
        <v>1640</v>
      </c>
      <c r="F128" s="236" t="s">
        <v>1641</v>
      </c>
      <c r="G128" s="236"/>
      <c r="H128" s="236"/>
      <c r="I128" s="236"/>
      <c r="J128" s="158" t="s">
        <v>217</v>
      </c>
      <c r="K128" s="159">
        <v>35</v>
      </c>
      <c r="L128" s="237"/>
      <c r="M128" s="237"/>
      <c r="N128" s="238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si="0"/>
        <v>0</v>
      </c>
      <c r="X128" s="152">
        <v>1.41E-3</v>
      </c>
      <c r="Y128" s="152">
        <f t="shared" si="1"/>
        <v>4.9349999999999998E-2</v>
      </c>
      <c r="Z128" s="152">
        <v>0</v>
      </c>
      <c r="AA128" s="153">
        <f t="shared" si="2"/>
        <v>0</v>
      </c>
      <c r="AR128" s="19" t="s">
        <v>635</v>
      </c>
      <c r="AT128" s="19" t="s">
        <v>214</v>
      </c>
      <c r="AU128" s="19" t="s">
        <v>87</v>
      </c>
      <c r="AY128" s="19" t="s">
        <v>206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87</v>
      </c>
      <c r="BK128" s="155">
        <f t="shared" si="8"/>
        <v>0</v>
      </c>
      <c r="BL128" s="19" t="s">
        <v>635</v>
      </c>
      <c r="BM128" s="19" t="s">
        <v>3017</v>
      </c>
    </row>
    <row r="129" spans="2:65" s="1" customFormat="1" ht="38.25" customHeight="1" x14ac:dyDescent="0.3">
      <c r="B129" s="145"/>
      <c r="C129" s="156" t="s">
        <v>228</v>
      </c>
      <c r="D129" s="156" t="s">
        <v>214</v>
      </c>
      <c r="E129" s="157" t="s">
        <v>1643</v>
      </c>
      <c r="F129" s="236" t="s">
        <v>1644</v>
      </c>
      <c r="G129" s="236"/>
      <c r="H129" s="236"/>
      <c r="I129" s="236"/>
      <c r="J129" s="158" t="s">
        <v>217</v>
      </c>
      <c r="K129" s="159">
        <v>10</v>
      </c>
      <c r="L129" s="237"/>
      <c r="M129" s="237"/>
      <c r="N129" s="238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 t="shared" si="0"/>
        <v>0</v>
      </c>
      <c r="X129" s="152">
        <v>1.73E-3</v>
      </c>
      <c r="Y129" s="152">
        <f t="shared" si="1"/>
        <v>1.7299999999999999E-2</v>
      </c>
      <c r="Z129" s="152">
        <v>0</v>
      </c>
      <c r="AA129" s="153">
        <f t="shared" si="2"/>
        <v>0</v>
      </c>
      <c r="AR129" s="19" t="s">
        <v>635</v>
      </c>
      <c r="AT129" s="19" t="s">
        <v>214</v>
      </c>
      <c r="AU129" s="19" t="s">
        <v>87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635</v>
      </c>
      <c r="BM129" s="19" t="s">
        <v>3018</v>
      </c>
    </row>
    <row r="130" spans="2:65" s="1" customFormat="1" ht="38.25" customHeight="1" x14ac:dyDescent="0.3">
      <c r="B130" s="145"/>
      <c r="C130" s="156" t="s">
        <v>249</v>
      </c>
      <c r="D130" s="156" t="s">
        <v>214</v>
      </c>
      <c r="E130" s="157" t="s">
        <v>1646</v>
      </c>
      <c r="F130" s="236" t="s">
        <v>1647</v>
      </c>
      <c r="G130" s="236"/>
      <c r="H130" s="236"/>
      <c r="I130" s="236"/>
      <c r="J130" s="158" t="s">
        <v>217</v>
      </c>
      <c r="K130" s="159">
        <v>10</v>
      </c>
      <c r="L130" s="237"/>
      <c r="M130" s="237"/>
      <c r="N130" s="238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5.1000000000000004E-4</v>
      </c>
      <c r="Y130" s="152">
        <f t="shared" si="1"/>
        <v>5.1000000000000004E-3</v>
      </c>
      <c r="Z130" s="152">
        <v>0</v>
      </c>
      <c r="AA130" s="153">
        <f t="shared" si="2"/>
        <v>0</v>
      </c>
      <c r="AR130" s="19" t="s">
        <v>635</v>
      </c>
      <c r="AT130" s="19" t="s">
        <v>214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635</v>
      </c>
      <c r="BM130" s="19" t="s">
        <v>3019</v>
      </c>
    </row>
    <row r="131" spans="2:65" s="1" customFormat="1" ht="38.25" customHeight="1" x14ac:dyDescent="0.3">
      <c r="B131" s="145"/>
      <c r="C131" s="156" t="s">
        <v>232</v>
      </c>
      <c r="D131" s="156" t="s">
        <v>214</v>
      </c>
      <c r="E131" s="157" t="s">
        <v>1649</v>
      </c>
      <c r="F131" s="236" t="s">
        <v>1650</v>
      </c>
      <c r="G131" s="236"/>
      <c r="H131" s="236"/>
      <c r="I131" s="236"/>
      <c r="J131" s="158" t="s">
        <v>217</v>
      </c>
      <c r="K131" s="159">
        <v>10</v>
      </c>
      <c r="L131" s="237"/>
      <c r="M131" s="237"/>
      <c r="N131" s="238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1.73E-3</v>
      </c>
      <c r="Y131" s="152">
        <f t="shared" si="1"/>
        <v>1.7299999999999999E-2</v>
      </c>
      <c r="Z131" s="152">
        <v>0</v>
      </c>
      <c r="AA131" s="153">
        <f t="shared" si="2"/>
        <v>0</v>
      </c>
      <c r="AR131" s="19" t="s">
        <v>635</v>
      </c>
      <c r="AT131" s="19" t="s">
        <v>214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635</v>
      </c>
      <c r="BM131" s="19" t="s">
        <v>3020</v>
      </c>
    </row>
    <row r="132" spans="2:65" s="1" customFormat="1" ht="38.25" customHeight="1" x14ac:dyDescent="0.3">
      <c r="B132" s="145"/>
      <c r="C132" s="146" t="s">
        <v>256</v>
      </c>
      <c r="D132" s="146" t="s">
        <v>207</v>
      </c>
      <c r="E132" s="147" t="s">
        <v>1622</v>
      </c>
      <c r="F132" s="233" t="s">
        <v>1623</v>
      </c>
      <c r="G132" s="233"/>
      <c r="H132" s="233"/>
      <c r="I132" s="233"/>
      <c r="J132" s="148" t="s">
        <v>217</v>
      </c>
      <c r="K132" s="149">
        <v>50</v>
      </c>
      <c r="L132" s="234"/>
      <c r="M132" s="234"/>
      <c r="N132" s="235"/>
      <c r="O132" s="235"/>
      <c r="P132" s="235"/>
      <c r="Q132" s="235"/>
      <c r="R132" s="150"/>
      <c r="T132" s="151" t="s">
        <v>5</v>
      </c>
      <c r="U132" s="41" t="s">
        <v>43</v>
      </c>
      <c r="V132" s="152">
        <v>0.109</v>
      </c>
      <c r="W132" s="152">
        <f t="shared" si="0"/>
        <v>5.45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337</v>
      </c>
      <c r="AT132" s="19" t="s">
        <v>207</v>
      </c>
      <c r="AU132" s="19" t="s">
        <v>87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337</v>
      </c>
      <c r="BM132" s="19" t="s">
        <v>3021</v>
      </c>
    </row>
    <row r="133" spans="2:65" s="1" customFormat="1" ht="25.5" customHeight="1" x14ac:dyDescent="0.3">
      <c r="B133" s="145"/>
      <c r="C133" s="156" t="s">
        <v>235</v>
      </c>
      <c r="D133" s="156" t="s">
        <v>214</v>
      </c>
      <c r="E133" s="157" t="s">
        <v>1625</v>
      </c>
      <c r="F133" s="236" t="s">
        <v>1626</v>
      </c>
      <c r="G133" s="236"/>
      <c r="H133" s="236"/>
      <c r="I133" s="236"/>
      <c r="J133" s="158" t="s">
        <v>217</v>
      </c>
      <c r="K133" s="159">
        <v>50</v>
      </c>
      <c r="L133" s="237"/>
      <c r="M133" s="237"/>
      <c r="N133" s="238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2.3000000000000001E-4</v>
      </c>
      <c r="Y133" s="152">
        <f t="shared" si="1"/>
        <v>1.15E-2</v>
      </c>
      <c r="Z133" s="152">
        <v>0</v>
      </c>
      <c r="AA133" s="153">
        <f t="shared" si="2"/>
        <v>0</v>
      </c>
      <c r="AR133" s="19" t="s">
        <v>635</v>
      </c>
      <c r="AT133" s="19" t="s">
        <v>214</v>
      </c>
      <c r="AU133" s="19" t="s">
        <v>87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635</v>
      </c>
      <c r="BM133" s="19" t="s">
        <v>3022</v>
      </c>
    </row>
    <row r="134" spans="2:65" s="1" customFormat="1" ht="25.5" customHeight="1" x14ac:dyDescent="0.3">
      <c r="B134" s="145"/>
      <c r="C134" s="146" t="s">
        <v>263</v>
      </c>
      <c r="D134" s="146" t="s">
        <v>207</v>
      </c>
      <c r="E134" s="147" t="s">
        <v>1628</v>
      </c>
      <c r="F134" s="233" t="s">
        <v>1629</v>
      </c>
      <c r="G134" s="233"/>
      <c r="H134" s="233"/>
      <c r="I134" s="233"/>
      <c r="J134" s="148" t="s">
        <v>217</v>
      </c>
      <c r="K134" s="149">
        <v>30</v>
      </c>
      <c r="L134" s="234"/>
      <c r="M134" s="234"/>
      <c r="N134" s="235"/>
      <c r="O134" s="235"/>
      <c r="P134" s="235"/>
      <c r="Q134" s="235"/>
      <c r="R134" s="150"/>
      <c r="T134" s="151" t="s">
        <v>5</v>
      </c>
      <c r="U134" s="41" t="s">
        <v>43</v>
      </c>
      <c r="V134" s="152">
        <v>0.11700000000000001</v>
      </c>
      <c r="W134" s="152">
        <f t="shared" si="0"/>
        <v>3.5100000000000002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337</v>
      </c>
      <c r="AT134" s="19" t="s">
        <v>207</v>
      </c>
      <c r="AU134" s="19" t="s">
        <v>87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337</v>
      </c>
      <c r="BM134" s="19" t="s">
        <v>3023</v>
      </c>
    </row>
    <row r="135" spans="2:65" s="1" customFormat="1" ht="16.5" customHeight="1" x14ac:dyDescent="0.3">
      <c r="B135" s="145"/>
      <c r="C135" s="156" t="s">
        <v>239</v>
      </c>
      <c r="D135" s="156" t="s">
        <v>214</v>
      </c>
      <c r="E135" s="157" t="s">
        <v>1631</v>
      </c>
      <c r="F135" s="236" t="s">
        <v>1632</v>
      </c>
      <c r="G135" s="236"/>
      <c r="H135" s="236"/>
      <c r="I135" s="236"/>
      <c r="J135" s="158" t="s">
        <v>217</v>
      </c>
      <c r="K135" s="159">
        <v>30</v>
      </c>
      <c r="L135" s="237"/>
      <c r="M135" s="237"/>
      <c r="N135" s="238"/>
      <c r="O135" s="235"/>
      <c r="P135" s="235"/>
      <c r="Q135" s="235"/>
      <c r="R135" s="150"/>
      <c r="T135" s="151" t="s">
        <v>5</v>
      </c>
      <c r="U135" s="160" t="s">
        <v>43</v>
      </c>
      <c r="V135" s="161">
        <v>0</v>
      </c>
      <c r="W135" s="161">
        <f t="shared" si="0"/>
        <v>0</v>
      </c>
      <c r="X135" s="161">
        <v>8.4999999999999995E-4</v>
      </c>
      <c r="Y135" s="161">
        <f t="shared" si="1"/>
        <v>2.5499999999999998E-2</v>
      </c>
      <c r="Z135" s="161">
        <v>0</v>
      </c>
      <c r="AA135" s="162">
        <f t="shared" si="2"/>
        <v>0</v>
      </c>
      <c r="AR135" s="19" t="s">
        <v>635</v>
      </c>
      <c r="AT135" s="19" t="s">
        <v>214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635</v>
      </c>
      <c r="BM135" s="19" t="s">
        <v>3024</v>
      </c>
    </row>
    <row r="136" spans="2:65" s="1" customFormat="1" ht="6.95" customHeight="1" x14ac:dyDescent="0.3">
      <c r="B136" s="56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8"/>
    </row>
  </sheetData>
  <mergeCells count="115">
    <mergeCell ref="N115:Q115"/>
    <mergeCell ref="N116:Q116"/>
    <mergeCell ref="N117:Q117"/>
    <mergeCell ref="H1:K1"/>
    <mergeCell ref="S2:AC2"/>
    <mergeCell ref="F133:I133"/>
    <mergeCell ref="L133:M133"/>
    <mergeCell ref="N133:Q133"/>
    <mergeCell ref="F134:I134"/>
    <mergeCell ref="L134:M134"/>
    <mergeCell ref="N134:Q134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C102:Q102"/>
    <mergeCell ref="F104:P104"/>
    <mergeCell ref="F106:P106"/>
    <mergeCell ref="F105:P105"/>
    <mergeCell ref="F107:P107"/>
    <mergeCell ref="M109:P109"/>
    <mergeCell ref="M111:Q111"/>
    <mergeCell ref="M112:Q112"/>
    <mergeCell ref="F114:I114"/>
    <mergeCell ref="L114:M114"/>
    <mergeCell ref="N114:Q114"/>
    <mergeCell ref="M85:Q85"/>
    <mergeCell ref="M86:Q86"/>
    <mergeCell ref="C88:G88"/>
    <mergeCell ref="N88:Q88"/>
    <mergeCell ref="N90:Q90"/>
    <mergeCell ref="N91:Q91"/>
    <mergeCell ref="N92:Q92"/>
    <mergeCell ref="N94:Q94"/>
    <mergeCell ref="L96:Q96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1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9"/>
  <sheetViews>
    <sheetView showGridLines="0" workbookViewId="0">
      <pane ySplit="1" topLeftCell="A90" activePane="bottomLeft" state="frozen"/>
      <selection pane="bottomLeft" activeCell="F108" sqref="F108:P10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153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2913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2044</v>
      </c>
      <c r="E9" s="33"/>
      <c r="F9" s="259" t="s">
        <v>3184</v>
      </c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ROUND((SUM(BG95:BG96)+SUM(BG116:BG128)), 2)</f>
        <v>0</v>
      </c>
      <c r="I36" s="219"/>
      <c r="J36" s="219"/>
      <c r="K36" s="33"/>
      <c r="L36" s="33"/>
      <c r="M36" s="222"/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ROUND((SUM(BH95:BH96)+SUM(BH116:BH128)), 2)</f>
        <v>0</v>
      </c>
      <c r="I37" s="219"/>
      <c r="J37" s="219"/>
      <c r="K37" s="33"/>
      <c r="L37" s="33"/>
      <c r="M37" s="222"/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ROUND((SUM(BI95:BI96)+SUM(BI116:BI128)), 2)</f>
        <v>0</v>
      </c>
      <c r="I38" s="219"/>
      <c r="J38" s="219"/>
      <c r="K38" s="33"/>
      <c r="L38" s="33"/>
      <c r="M38" s="222"/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2913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2044</v>
      </c>
      <c r="D81" s="33"/>
      <c r="E81" s="33"/>
      <c r="F81" s="261" t="str">
        <f>F9</f>
        <v>D. - Kamerový systém- (dodávka investora)</v>
      </c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723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724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8" customFormat="1" ht="19.899999999999999" customHeight="1" x14ac:dyDescent="0.3">
      <c r="B93" s="122"/>
      <c r="C93" s="95"/>
      <c r="D93" s="123" t="s">
        <v>725</v>
      </c>
      <c r="E93" s="95"/>
      <c r="F93" s="95"/>
      <c r="G93" s="95"/>
      <c r="H93" s="95"/>
      <c r="I93" s="95"/>
      <c r="J93" s="95"/>
      <c r="K93" s="95"/>
      <c r="L93" s="95"/>
      <c r="M93" s="95"/>
      <c r="N93" s="205"/>
      <c r="O93" s="206"/>
      <c r="P93" s="206"/>
      <c r="Q93" s="206"/>
      <c r="R93" s="124"/>
    </row>
    <row r="94" spans="2:47" s="1" customFormat="1" ht="21.75" customHeight="1" x14ac:dyDescent="0.3"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2:47" s="1" customFormat="1" ht="29.25" customHeight="1" x14ac:dyDescent="0.3">
      <c r="B95" s="32"/>
      <c r="C95" s="117" t="s">
        <v>191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227"/>
      <c r="O95" s="230"/>
      <c r="P95" s="230"/>
      <c r="Q95" s="230"/>
      <c r="R95" s="34"/>
      <c r="T95" s="125"/>
      <c r="U95" s="126" t="s">
        <v>40</v>
      </c>
    </row>
    <row r="96" spans="2:47" s="1" customFormat="1" ht="18" customHeight="1" x14ac:dyDescent="0.3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18" s="1" customFormat="1" ht="29.25" customHeight="1" x14ac:dyDescent="0.3">
      <c r="B97" s="32"/>
      <c r="C97" s="108" t="s">
        <v>164</v>
      </c>
      <c r="D97" s="109"/>
      <c r="E97" s="109"/>
      <c r="F97" s="109"/>
      <c r="G97" s="109"/>
      <c r="H97" s="109"/>
      <c r="I97" s="109"/>
      <c r="J97" s="109"/>
      <c r="K97" s="109"/>
      <c r="L97" s="209"/>
      <c r="M97" s="209"/>
      <c r="N97" s="209"/>
      <c r="O97" s="209"/>
      <c r="P97" s="209"/>
      <c r="Q97" s="209"/>
      <c r="R97" s="34"/>
    </row>
    <row r="98" spans="2:18" s="1" customFormat="1" ht="6.95" customHeight="1" x14ac:dyDescent="0.3"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8"/>
    </row>
    <row r="102" spans="2:18" s="1" customFormat="1" ht="6.95" customHeight="1" x14ac:dyDescent="0.3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3" spans="2:18" s="1" customFormat="1" ht="36.950000000000003" customHeight="1" x14ac:dyDescent="0.3">
      <c r="B103" s="32"/>
      <c r="C103" s="174" t="s">
        <v>192</v>
      </c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34"/>
    </row>
    <row r="104" spans="2:18" s="1" customFormat="1" ht="6.95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18" s="1" customFormat="1" ht="30" customHeight="1" x14ac:dyDescent="0.3">
      <c r="B105" s="32"/>
      <c r="C105" s="29" t="s">
        <v>15</v>
      </c>
      <c r="D105" s="33"/>
      <c r="E105" s="33"/>
      <c r="F105" s="217" t="str">
        <f>F6</f>
        <v>Okresný úrad Košice - okolie, rekonštrukcia a modernizácia objektu</v>
      </c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33"/>
      <c r="R105" s="34"/>
    </row>
    <row r="106" spans="2:18" ht="30" customHeight="1" x14ac:dyDescent="0.3">
      <c r="B106" s="23"/>
      <c r="C106" s="29" t="s">
        <v>171</v>
      </c>
      <c r="D106" s="25"/>
      <c r="E106" s="25"/>
      <c r="F106" s="217" t="s">
        <v>2042</v>
      </c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25"/>
      <c r="R106" s="24"/>
    </row>
    <row r="107" spans="2:18" ht="30" customHeight="1" x14ac:dyDescent="0.3">
      <c r="B107" s="23"/>
      <c r="C107" s="29" t="s">
        <v>173</v>
      </c>
      <c r="D107" s="25"/>
      <c r="E107" s="25"/>
      <c r="F107" s="217" t="s">
        <v>2913</v>
      </c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25"/>
      <c r="R107" s="24"/>
    </row>
    <row r="108" spans="2:18" s="1" customFormat="1" ht="36.950000000000003" customHeight="1" x14ac:dyDescent="0.3">
      <c r="B108" s="32"/>
      <c r="C108" s="66" t="s">
        <v>2044</v>
      </c>
      <c r="D108" s="33"/>
      <c r="E108" s="33"/>
      <c r="F108" s="261" t="str">
        <f>F9</f>
        <v>D. - Kamerový systém- (dodávka investora)</v>
      </c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33"/>
      <c r="R108" s="34"/>
    </row>
    <row r="109" spans="2:18" s="1" customFormat="1" ht="6.9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8" customHeight="1" x14ac:dyDescent="0.3">
      <c r="B110" s="32"/>
      <c r="C110" s="29" t="s">
        <v>19</v>
      </c>
      <c r="D110" s="33"/>
      <c r="E110" s="33"/>
      <c r="F110" s="27" t="str">
        <f>F11</f>
        <v>Košice, Hroncova 13, čís. parc.: 2616/1</v>
      </c>
      <c r="G110" s="33"/>
      <c r="H110" s="33"/>
      <c r="I110" s="33"/>
      <c r="J110" s="33"/>
      <c r="K110" s="29" t="s">
        <v>21</v>
      </c>
      <c r="L110" s="33"/>
      <c r="M110" s="220" t="str">
        <f>IF(O11="","",O11)</f>
        <v/>
      </c>
      <c r="N110" s="220"/>
      <c r="O110" s="220"/>
      <c r="P110" s="220"/>
      <c r="Q110" s="33"/>
      <c r="R110" s="34"/>
    </row>
    <row r="111" spans="2:18" s="1" customFormat="1" ht="6.95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18" s="1" customFormat="1" ht="15" x14ac:dyDescent="0.3">
      <c r="B112" s="32"/>
      <c r="C112" s="29" t="s">
        <v>22</v>
      </c>
      <c r="D112" s="33"/>
      <c r="E112" s="33"/>
      <c r="F112" s="27" t="str">
        <f>E14</f>
        <v>Ministerstvo vnútra SR,Pribinova 2, Bratislava</v>
      </c>
      <c r="G112" s="33"/>
      <c r="H112" s="33"/>
      <c r="I112" s="33"/>
      <c r="J112" s="33"/>
      <c r="K112" s="29" t="s">
        <v>29</v>
      </c>
      <c r="L112" s="33"/>
      <c r="M112" s="176" t="str">
        <f>E20</f>
        <v>Cobra Bauart s.r.o. Športová 40, Balog nad Ipľom</v>
      </c>
      <c r="N112" s="176"/>
      <c r="O112" s="176"/>
      <c r="P112" s="176"/>
      <c r="Q112" s="176"/>
      <c r="R112" s="34"/>
    </row>
    <row r="113" spans="2:65" s="1" customFormat="1" ht="14.45" customHeight="1" x14ac:dyDescent="0.3">
      <c r="B113" s="32"/>
      <c r="C113" s="29" t="s">
        <v>27</v>
      </c>
      <c r="D113" s="33"/>
      <c r="E113" s="33"/>
      <c r="F113" s="27" t="str">
        <f>IF(E17="","",E17)</f>
        <v xml:space="preserve"> </v>
      </c>
      <c r="G113" s="33"/>
      <c r="H113" s="33"/>
      <c r="I113" s="33"/>
      <c r="J113" s="33"/>
      <c r="K113" s="29" t="s">
        <v>35</v>
      </c>
      <c r="L113" s="33"/>
      <c r="M113" s="176" t="str">
        <f>E23</f>
        <v xml:space="preserve"> </v>
      </c>
      <c r="N113" s="176"/>
      <c r="O113" s="176"/>
      <c r="P113" s="176"/>
      <c r="Q113" s="176"/>
      <c r="R113" s="34"/>
    </row>
    <row r="114" spans="2:65" s="1" customFormat="1" ht="10.35" customHeight="1" x14ac:dyDescent="0.3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9" customFormat="1" ht="29.25" customHeight="1" x14ac:dyDescent="0.3">
      <c r="B115" s="127"/>
      <c r="C115" s="128" t="s">
        <v>193</v>
      </c>
      <c r="D115" s="129" t="s">
        <v>194</v>
      </c>
      <c r="E115" s="129" t="s">
        <v>58</v>
      </c>
      <c r="F115" s="231" t="s">
        <v>195</v>
      </c>
      <c r="G115" s="231"/>
      <c r="H115" s="231"/>
      <c r="I115" s="231"/>
      <c r="J115" s="129" t="s">
        <v>196</v>
      </c>
      <c r="K115" s="129" t="s">
        <v>197</v>
      </c>
      <c r="L115" s="231" t="s">
        <v>198</v>
      </c>
      <c r="M115" s="231"/>
      <c r="N115" s="231" t="s">
        <v>181</v>
      </c>
      <c r="O115" s="231"/>
      <c r="P115" s="231"/>
      <c r="Q115" s="232"/>
      <c r="R115" s="130"/>
      <c r="T115" s="73" t="s">
        <v>199</v>
      </c>
      <c r="U115" s="74" t="s">
        <v>40</v>
      </c>
      <c r="V115" s="74" t="s">
        <v>200</v>
      </c>
      <c r="W115" s="74" t="s">
        <v>201</v>
      </c>
      <c r="X115" s="74" t="s">
        <v>202</v>
      </c>
      <c r="Y115" s="74" t="s">
        <v>203</v>
      </c>
      <c r="Z115" s="74" t="s">
        <v>204</v>
      </c>
      <c r="AA115" s="75" t="s">
        <v>205</v>
      </c>
    </row>
    <row r="116" spans="2:65" s="1" customFormat="1" ht="29.25" customHeight="1" x14ac:dyDescent="0.35">
      <c r="B116" s="32"/>
      <c r="C116" s="77" t="s">
        <v>177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243"/>
      <c r="O116" s="244"/>
      <c r="P116" s="244"/>
      <c r="Q116" s="244"/>
      <c r="R116" s="34"/>
      <c r="T116" s="76"/>
      <c r="U116" s="48"/>
      <c r="V116" s="48"/>
      <c r="W116" s="131">
        <f>W117</f>
        <v>9.5709999999999997</v>
      </c>
      <c r="X116" s="48"/>
      <c r="Y116" s="131">
        <f>Y117</f>
        <v>7.5600000000000007E-3</v>
      </c>
      <c r="Z116" s="48"/>
      <c r="AA116" s="132">
        <f>AA117</f>
        <v>0</v>
      </c>
      <c r="AT116" s="19" t="s">
        <v>75</v>
      </c>
      <c r="AU116" s="19" t="s">
        <v>183</v>
      </c>
      <c r="BK116" s="133">
        <f>BK117</f>
        <v>0</v>
      </c>
    </row>
    <row r="117" spans="2:65" s="10" customFormat="1" ht="37.35" customHeight="1" x14ac:dyDescent="0.35">
      <c r="B117" s="134"/>
      <c r="C117" s="135"/>
      <c r="D117" s="136" t="s">
        <v>723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45"/>
      <c r="O117" s="228"/>
      <c r="P117" s="228"/>
      <c r="Q117" s="228"/>
      <c r="R117" s="137"/>
      <c r="T117" s="138"/>
      <c r="U117" s="135"/>
      <c r="V117" s="135"/>
      <c r="W117" s="139">
        <f>W118+W124</f>
        <v>9.5709999999999997</v>
      </c>
      <c r="X117" s="135"/>
      <c r="Y117" s="139">
        <f>Y118+Y124</f>
        <v>7.5600000000000007E-3</v>
      </c>
      <c r="Z117" s="135"/>
      <c r="AA117" s="140">
        <f>AA118+AA124</f>
        <v>0</v>
      </c>
      <c r="AR117" s="141" t="s">
        <v>83</v>
      </c>
      <c r="AT117" s="142" t="s">
        <v>75</v>
      </c>
      <c r="AU117" s="142" t="s">
        <v>76</v>
      </c>
      <c r="AY117" s="141" t="s">
        <v>206</v>
      </c>
      <c r="BK117" s="143">
        <f>BK118+BK124</f>
        <v>0</v>
      </c>
    </row>
    <row r="118" spans="2:65" s="10" customFormat="1" ht="19.899999999999999" customHeight="1" x14ac:dyDescent="0.3">
      <c r="B118" s="134"/>
      <c r="C118" s="135"/>
      <c r="D118" s="144" t="s">
        <v>724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246"/>
      <c r="O118" s="247"/>
      <c r="P118" s="247"/>
      <c r="Q118" s="247"/>
      <c r="R118" s="137"/>
      <c r="T118" s="138"/>
      <c r="U118" s="135"/>
      <c r="V118" s="135"/>
      <c r="W118" s="139">
        <f>SUM(W119:W123)</f>
        <v>6.4740000000000002</v>
      </c>
      <c r="X118" s="135"/>
      <c r="Y118" s="139">
        <f>SUM(Y119:Y123)</f>
        <v>7.5600000000000007E-3</v>
      </c>
      <c r="Z118" s="135"/>
      <c r="AA118" s="140">
        <f>SUM(AA119:AA123)</f>
        <v>0</v>
      </c>
      <c r="AR118" s="141" t="s">
        <v>91</v>
      </c>
      <c r="AT118" s="142" t="s">
        <v>75</v>
      </c>
      <c r="AU118" s="142" t="s">
        <v>83</v>
      </c>
      <c r="AY118" s="141" t="s">
        <v>206</v>
      </c>
      <c r="BK118" s="143">
        <f>SUM(BK119:BK123)</f>
        <v>0</v>
      </c>
    </row>
    <row r="119" spans="2:65" s="1" customFormat="1" ht="38.25" customHeight="1" x14ac:dyDescent="0.3">
      <c r="B119" s="145"/>
      <c r="C119" s="146" t="s">
        <v>83</v>
      </c>
      <c r="D119" s="146" t="s">
        <v>207</v>
      </c>
      <c r="E119" s="147" t="s">
        <v>3025</v>
      </c>
      <c r="F119" s="233" t="s">
        <v>3026</v>
      </c>
      <c r="G119" s="233"/>
      <c r="H119" s="233"/>
      <c r="I119" s="233"/>
      <c r="J119" s="148" t="s">
        <v>372</v>
      </c>
      <c r="K119" s="149">
        <v>6</v>
      </c>
      <c r="L119" s="234"/>
      <c r="M119" s="234"/>
      <c r="N119" s="235"/>
      <c r="O119" s="235"/>
      <c r="P119" s="235"/>
      <c r="Q119" s="235"/>
      <c r="R119" s="150"/>
      <c r="T119" s="151" t="s">
        <v>5</v>
      </c>
      <c r="U119" s="41" t="s">
        <v>43</v>
      </c>
      <c r="V119" s="152">
        <v>7.9000000000000001E-2</v>
      </c>
      <c r="W119" s="152">
        <f>V119*K119</f>
        <v>0.47399999999999998</v>
      </c>
      <c r="X119" s="152">
        <v>0</v>
      </c>
      <c r="Y119" s="152">
        <f>X119*K119</f>
        <v>0</v>
      </c>
      <c r="Z119" s="152">
        <v>0</v>
      </c>
      <c r="AA119" s="153">
        <f>Z119*K119</f>
        <v>0</v>
      </c>
      <c r="AR119" s="19" t="s">
        <v>337</v>
      </c>
      <c r="AT119" s="19" t="s">
        <v>207</v>
      </c>
      <c r="AU119" s="19" t="s">
        <v>87</v>
      </c>
      <c r="AY119" s="19" t="s">
        <v>206</v>
      </c>
      <c r="BE119" s="154">
        <f>IF(U119="základná",N119,0)</f>
        <v>0</v>
      </c>
      <c r="BF119" s="154">
        <f>IF(U119="znížená",N119,0)</f>
        <v>0</v>
      </c>
      <c r="BG119" s="154">
        <f>IF(U119="zákl. prenesená",N119,0)</f>
        <v>0</v>
      </c>
      <c r="BH119" s="154">
        <f>IF(U119="zníž. prenesená",N119,0)</f>
        <v>0</v>
      </c>
      <c r="BI119" s="154">
        <f>IF(U119="nulová",N119,0)</f>
        <v>0</v>
      </c>
      <c r="BJ119" s="19" t="s">
        <v>87</v>
      </c>
      <c r="BK119" s="155">
        <f>ROUND(L119*K119,3)</f>
        <v>0</v>
      </c>
      <c r="BL119" s="19" t="s">
        <v>337</v>
      </c>
      <c r="BM119" s="19" t="s">
        <v>3027</v>
      </c>
    </row>
    <row r="120" spans="2:65" s="1" customFormat="1" ht="16.5" customHeight="1" x14ac:dyDescent="0.3">
      <c r="B120" s="145"/>
      <c r="C120" s="156" t="s">
        <v>87</v>
      </c>
      <c r="D120" s="156" t="s">
        <v>214</v>
      </c>
      <c r="E120" s="157" t="s">
        <v>3028</v>
      </c>
      <c r="F120" s="236" t="s">
        <v>3029</v>
      </c>
      <c r="G120" s="236"/>
      <c r="H120" s="236"/>
      <c r="I120" s="236"/>
      <c r="J120" s="158" t="s">
        <v>372</v>
      </c>
      <c r="K120" s="159">
        <v>6</v>
      </c>
      <c r="L120" s="237"/>
      <c r="M120" s="237"/>
      <c r="N120" s="238"/>
      <c r="O120" s="235"/>
      <c r="P120" s="235"/>
      <c r="Q120" s="235"/>
      <c r="R120" s="150"/>
      <c r="T120" s="151" t="s">
        <v>5</v>
      </c>
      <c r="U120" s="41" t="s">
        <v>43</v>
      </c>
      <c r="V120" s="152">
        <v>0</v>
      </c>
      <c r="W120" s="152">
        <f>V120*K120</f>
        <v>0</v>
      </c>
      <c r="X120" s="152">
        <v>1.2600000000000001E-3</v>
      </c>
      <c r="Y120" s="152">
        <f>X120*K120</f>
        <v>7.5600000000000007E-3</v>
      </c>
      <c r="Z120" s="152">
        <v>0</v>
      </c>
      <c r="AA120" s="153">
        <f>Z120*K120</f>
        <v>0</v>
      </c>
      <c r="AR120" s="19" t="s">
        <v>635</v>
      </c>
      <c r="AT120" s="19" t="s">
        <v>214</v>
      </c>
      <c r="AU120" s="19" t="s">
        <v>87</v>
      </c>
      <c r="AY120" s="19" t="s">
        <v>206</v>
      </c>
      <c r="BE120" s="154">
        <f>IF(U120="základná",N120,0)</f>
        <v>0</v>
      </c>
      <c r="BF120" s="154">
        <f>IF(U120="znížená",N120,0)</f>
        <v>0</v>
      </c>
      <c r="BG120" s="154">
        <f>IF(U120="zákl. prenesená",N120,0)</f>
        <v>0</v>
      </c>
      <c r="BH120" s="154">
        <f>IF(U120="zníž. prenesená",N120,0)</f>
        <v>0</v>
      </c>
      <c r="BI120" s="154">
        <f>IF(U120="nulová",N120,0)</f>
        <v>0</v>
      </c>
      <c r="BJ120" s="19" t="s">
        <v>87</v>
      </c>
      <c r="BK120" s="155">
        <f>ROUND(L120*K120,3)</f>
        <v>0</v>
      </c>
      <c r="BL120" s="19" t="s">
        <v>635</v>
      </c>
      <c r="BM120" s="19" t="s">
        <v>3030</v>
      </c>
    </row>
    <row r="121" spans="2:65" s="1" customFormat="1" ht="16.5" customHeight="1" x14ac:dyDescent="0.3">
      <c r="B121" s="145"/>
      <c r="C121" s="146" t="s">
        <v>91</v>
      </c>
      <c r="D121" s="146" t="s">
        <v>207</v>
      </c>
      <c r="E121" s="147" t="s">
        <v>3031</v>
      </c>
      <c r="F121" s="233" t="s">
        <v>3032</v>
      </c>
      <c r="G121" s="233"/>
      <c r="H121" s="233"/>
      <c r="I121" s="233"/>
      <c r="J121" s="148" t="s">
        <v>372</v>
      </c>
      <c r="K121" s="149">
        <v>6</v>
      </c>
      <c r="L121" s="234"/>
      <c r="M121" s="234"/>
      <c r="N121" s="235"/>
      <c r="O121" s="235"/>
      <c r="P121" s="235"/>
      <c r="Q121" s="235"/>
      <c r="R121" s="150"/>
      <c r="T121" s="151" t="s">
        <v>5</v>
      </c>
      <c r="U121" s="41" t="s">
        <v>43</v>
      </c>
      <c r="V121" s="152">
        <v>1</v>
      </c>
      <c r="W121" s="152">
        <f>V121*K121</f>
        <v>6</v>
      </c>
      <c r="X121" s="152">
        <v>0</v>
      </c>
      <c r="Y121" s="152">
        <f>X121*K121</f>
        <v>0</v>
      </c>
      <c r="Z121" s="152">
        <v>0</v>
      </c>
      <c r="AA121" s="153">
        <f>Z121*K121</f>
        <v>0</v>
      </c>
      <c r="AR121" s="19" t="s">
        <v>337</v>
      </c>
      <c r="AT121" s="19" t="s">
        <v>207</v>
      </c>
      <c r="AU121" s="19" t="s">
        <v>87</v>
      </c>
      <c r="AY121" s="19" t="s">
        <v>206</v>
      </c>
      <c r="BE121" s="154">
        <f>IF(U121="základná",N121,0)</f>
        <v>0</v>
      </c>
      <c r="BF121" s="154">
        <f>IF(U121="znížená",N121,0)</f>
        <v>0</v>
      </c>
      <c r="BG121" s="154">
        <f>IF(U121="zákl. prenesená",N121,0)</f>
        <v>0</v>
      </c>
      <c r="BH121" s="154">
        <f>IF(U121="zníž. prenesená",N121,0)</f>
        <v>0</v>
      </c>
      <c r="BI121" s="154">
        <f>IF(U121="nulová",N121,0)</f>
        <v>0</v>
      </c>
      <c r="BJ121" s="19" t="s">
        <v>87</v>
      </c>
      <c r="BK121" s="155">
        <f>ROUND(L121*K121,3)</f>
        <v>0</v>
      </c>
      <c r="BL121" s="19" t="s">
        <v>337</v>
      </c>
      <c r="BM121" s="19" t="s">
        <v>3033</v>
      </c>
    </row>
    <row r="122" spans="2:65" s="1" customFormat="1" ht="16.5" customHeight="1" x14ac:dyDescent="0.3">
      <c r="B122" s="145"/>
      <c r="C122" s="156" t="s">
        <v>96</v>
      </c>
      <c r="D122" s="156" t="s">
        <v>214</v>
      </c>
      <c r="E122" s="157" t="s">
        <v>3034</v>
      </c>
      <c r="F122" s="236" t="s">
        <v>3035</v>
      </c>
      <c r="G122" s="236"/>
      <c r="H122" s="236"/>
      <c r="I122" s="236"/>
      <c r="J122" s="158" t="s">
        <v>372</v>
      </c>
      <c r="K122" s="159">
        <v>4</v>
      </c>
      <c r="L122" s="237"/>
      <c r="M122" s="237"/>
      <c r="N122" s="238"/>
      <c r="O122" s="235"/>
      <c r="P122" s="235"/>
      <c r="Q122" s="235"/>
      <c r="R122" s="150"/>
      <c r="T122" s="151" t="s">
        <v>5</v>
      </c>
      <c r="U122" s="41" t="s">
        <v>43</v>
      </c>
      <c r="V122" s="152">
        <v>0</v>
      </c>
      <c r="W122" s="152">
        <f>V122*K122</f>
        <v>0</v>
      </c>
      <c r="X122" s="152">
        <v>0</v>
      </c>
      <c r="Y122" s="152">
        <f>X122*K122</f>
        <v>0</v>
      </c>
      <c r="Z122" s="152">
        <v>0</v>
      </c>
      <c r="AA122" s="153">
        <f>Z122*K122</f>
        <v>0</v>
      </c>
      <c r="AR122" s="19" t="s">
        <v>1337</v>
      </c>
      <c r="AT122" s="19" t="s">
        <v>214</v>
      </c>
      <c r="AU122" s="19" t="s">
        <v>87</v>
      </c>
      <c r="AY122" s="19" t="s">
        <v>206</v>
      </c>
      <c r="BE122" s="154">
        <f>IF(U122="základná",N122,0)</f>
        <v>0</v>
      </c>
      <c r="BF122" s="154">
        <f>IF(U122="znížená",N122,0)</f>
        <v>0</v>
      </c>
      <c r="BG122" s="154">
        <f>IF(U122="zákl. prenesená",N122,0)</f>
        <v>0</v>
      </c>
      <c r="BH122" s="154">
        <f>IF(U122="zníž. prenesená",N122,0)</f>
        <v>0</v>
      </c>
      <c r="BI122" s="154">
        <f>IF(U122="nulová",N122,0)</f>
        <v>0</v>
      </c>
      <c r="BJ122" s="19" t="s">
        <v>87</v>
      </c>
      <c r="BK122" s="155">
        <f>ROUND(L122*K122,3)</f>
        <v>0</v>
      </c>
      <c r="BL122" s="19" t="s">
        <v>337</v>
      </c>
      <c r="BM122" s="19" t="s">
        <v>3036</v>
      </c>
    </row>
    <row r="123" spans="2:65" s="1" customFormat="1" ht="16.5" customHeight="1" x14ac:dyDescent="0.3">
      <c r="B123" s="145"/>
      <c r="C123" s="156" t="s">
        <v>222</v>
      </c>
      <c r="D123" s="156" t="s">
        <v>214</v>
      </c>
      <c r="E123" s="157" t="s">
        <v>3037</v>
      </c>
      <c r="F123" s="236" t="s">
        <v>3038</v>
      </c>
      <c r="G123" s="236"/>
      <c r="H123" s="236"/>
      <c r="I123" s="236"/>
      <c r="J123" s="158" t="s">
        <v>372</v>
      </c>
      <c r="K123" s="159">
        <v>2</v>
      </c>
      <c r="L123" s="237"/>
      <c r="M123" s="237"/>
      <c r="N123" s="238"/>
      <c r="O123" s="235"/>
      <c r="P123" s="235"/>
      <c r="Q123" s="235"/>
      <c r="R123" s="150"/>
      <c r="T123" s="151" t="s">
        <v>5</v>
      </c>
      <c r="U123" s="41" t="s">
        <v>43</v>
      </c>
      <c r="V123" s="152">
        <v>0</v>
      </c>
      <c r="W123" s="152">
        <f>V123*K123</f>
        <v>0</v>
      </c>
      <c r="X123" s="152">
        <v>0</v>
      </c>
      <c r="Y123" s="152">
        <f>X123*K123</f>
        <v>0</v>
      </c>
      <c r="Z123" s="152">
        <v>0</v>
      </c>
      <c r="AA123" s="153">
        <f>Z123*K123</f>
        <v>0</v>
      </c>
      <c r="AR123" s="19" t="s">
        <v>1337</v>
      </c>
      <c r="AT123" s="19" t="s">
        <v>214</v>
      </c>
      <c r="AU123" s="19" t="s">
        <v>87</v>
      </c>
      <c r="AY123" s="19" t="s">
        <v>206</v>
      </c>
      <c r="BE123" s="154">
        <f>IF(U123="základná",N123,0)</f>
        <v>0</v>
      </c>
      <c r="BF123" s="154">
        <f>IF(U123="znížená",N123,0)</f>
        <v>0</v>
      </c>
      <c r="BG123" s="154">
        <f>IF(U123="zákl. prenesená",N123,0)</f>
        <v>0</v>
      </c>
      <c r="BH123" s="154">
        <f>IF(U123="zníž. prenesená",N123,0)</f>
        <v>0</v>
      </c>
      <c r="BI123" s="154">
        <f>IF(U123="nulová",N123,0)</f>
        <v>0</v>
      </c>
      <c r="BJ123" s="19" t="s">
        <v>87</v>
      </c>
      <c r="BK123" s="155">
        <f>ROUND(L123*K123,3)</f>
        <v>0</v>
      </c>
      <c r="BL123" s="19" t="s">
        <v>337</v>
      </c>
      <c r="BM123" s="19" t="s">
        <v>3039</v>
      </c>
    </row>
    <row r="124" spans="2:65" s="10" customFormat="1" ht="29.85" customHeight="1" x14ac:dyDescent="0.3">
      <c r="B124" s="134"/>
      <c r="C124" s="135"/>
      <c r="D124" s="144" t="s">
        <v>725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240"/>
      <c r="O124" s="239"/>
      <c r="P124" s="239"/>
      <c r="Q124" s="239"/>
      <c r="R124" s="137"/>
      <c r="T124" s="138"/>
      <c r="U124" s="135"/>
      <c r="V124" s="135"/>
      <c r="W124" s="139">
        <f>SUM(W125:W128)</f>
        <v>3.097</v>
      </c>
      <c r="X124" s="135"/>
      <c r="Y124" s="139">
        <f>SUM(Y125:Y128)</f>
        <v>0</v>
      </c>
      <c r="Z124" s="135"/>
      <c r="AA124" s="140">
        <f>SUM(AA125:AA128)</f>
        <v>0</v>
      </c>
      <c r="AR124" s="141" t="s">
        <v>91</v>
      </c>
      <c r="AT124" s="142" t="s">
        <v>75</v>
      </c>
      <c r="AU124" s="142" t="s">
        <v>83</v>
      </c>
      <c r="AY124" s="141" t="s">
        <v>206</v>
      </c>
      <c r="BK124" s="143">
        <f>SUM(BK125:BK128)</f>
        <v>0</v>
      </c>
    </row>
    <row r="125" spans="2:65" s="1" customFormat="1" ht="38.25" customHeight="1" x14ac:dyDescent="0.3">
      <c r="B125" s="145"/>
      <c r="C125" s="146" t="s">
        <v>219</v>
      </c>
      <c r="D125" s="146" t="s">
        <v>207</v>
      </c>
      <c r="E125" s="147" t="s">
        <v>3040</v>
      </c>
      <c r="F125" s="233" t="s">
        <v>3041</v>
      </c>
      <c r="G125" s="233"/>
      <c r="H125" s="233"/>
      <c r="I125" s="233"/>
      <c r="J125" s="148" t="s">
        <v>372</v>
      </c>
      <c r="K125" s="149">
        <v>1</v>
      </c>
      <c r="L125" s="234"/>
      <c r="M125" s="234"/>
      <c r="N125" s="235"/>
      <c r="O125" s="235"/>
      <c r="P125" s="235"/>
      <c r="Q125" s="235"/>
      <c r="R125" s="150"/>
      <c r="T125" s="151" t="s">
        <v>5</v>
      </c>
      <c r="U125" s="41" t="s">
        <v>43</v>
      </c>
      <c r="V125" s="152">
        <v>1.837</v>
      </c>
      <c r="W125" s="152">
        <f>V125*K125</f>
        <v>1.837</v>
      </c>
      <c r="X125" s="152">
        <v>0</v>
      </c>
      <c r="Y125" s="152">
        <f>X125*K125</f>
        <v>0</v>
      </c>
      <c r="Z125" s="152">
        <v>0</v>
      </c>
      <c r="AA125" s="153">
        <f>Z125*K125</f>
        <v>0</v>
      </c>
      <c r="AR125" s="19" t="s">
        <v>337</v>
      </c>
      <c r="AT125" s="19" t="s">
        <v>207</v>
      </c>
      <c r="AU125" s="19" t="s">
        <v>87</v>
      </c>
      <c r="AY125" s="19" t="s">
        <v>206</v>
      </c>
      <c r="BE125" s="154">
        <f>IF(U125="základná",N125,0)</f>
        <v>0</v>
      </c>
      <c r="BF125" s="154">
        <f>IF(U125="znížená",N125,0)</f>
        <v>0</v>
      </c>
      <c r="BG125" s="154">
        <f>IF(U125="zákl. prenesená",N125,0)</f>
        <v>0</v>
      </c>
      <c r="BH125" s="154">
        <f>IF(U125="zníž. prenesená",N125,0)</f>
        <v>0</v>
      </c>
      <c r="BI125" s="154">
        <f>IF(U125="nulová",N125,0)</f>
        <v>0</v>
      </c>
      <c r="BJ125" s="19" t="s">
        <v>87</v>
      </c>
      <c r="BK125" s="155">
        <f>ROUND(L125*K125,3)</f>
        <v>0</v>
      </c>
      <c r="BL125" s="19" t="s">
        <v>337</v>
      </c>
      <c r="BM125" s="19" t="s">
        <v>3042</v>
      </c>
    </row>
    <row r="126" spans="2:65" s="1" customFormat="1" ht="38.25" customHeight="1" x14ac:dyDescent="0.3">
      <c r="B126" s="145"/>
      <c r="C126" s="156" t="s">
        <v>229</v>
      </c>
      <c r="D126" s="156" t="s">
        <v>214</v>
      </c>
      <c r="E126" s="157" t="s">
        <v>3043</v>
      </c>
      <c r="F126" s="236" t="s">
        <v>3044</v>
      </c>
      <c r="G126" s="236"/>
      <c r="H126" s="236"/>
      <c r="I126" s="236"/>
      <c r="J126" s="158" t="s">
        <v>372</v>
      </c>
      <c r="K126" s="159">
        <v>1</v>
      </c>
      <c r="L126" s="237"/>
      <c r="M126" s="237"/>
      <c r="N126" s="238"/>
      <c r="O126" s="235"/>
      <c r="P126" s="235"/>
      <c r="Q126" s="235"/>
      <c r="R126" s="150"/>
      <c r="T126" s="151" t="s">
        <v>5</v>
      </c>
      <c r="U126" s="41" t="s">
        <v>43</v>
      </c>
      <c r="V126" s="152">
        <v>0</v>
      </c>
      <c r="W126" s="152">
        <f>V126*K126</f>
        <v>0</v>
      </c>
      <c r="X126" s="152">
        <v>0</v>
      </c>
      <c r="Y126" s="152">
        <f>X126*K126</f>
        <v>0</v>
      </c>
      <c r="Z126" s="152">
        <v>0</v>
      </c>
      <c r="AA126" s="153">
        <f>Z126*K126</f>
        <v>0</v>
      </c>
      <c r="AR126" s="19" t="s">
        <v>1337</v>
      </c>
      <c r="AT126" s="19" t="s">
        <v>214</v>
      </c>
      <c r="AU126" s="19" t="s">
        <v>87</v>
      </c>
      <c r="AY126" s="19" t="s">
        <v>206</v>
      </c>
      <c r="BE126" s="154">
        <f>IF(U126="základná",N126,0)</f>
        <v>0</v>
      </c>
      <c r="BF126" s="154">
        <f>IF(U126="znížená",N126,0)</f>
        <v>0</v>
      </c>
      <c r="BG126" s="154">
        <f>IF(U126="zákl. prenesená",N126,0)</f>
        <v>0</v>
      </c>
      <c r="BH126" s="154">
        <f>IF(U126="zníž. prenesená",N126,0)</f>
        <v>0</v>
      </c>
      <c r="BI126" s="154">
        <f>IF(U126="nulová",N126,0)</f>
        <v>0</v>
      </c>
      <c r="BJ126" s="19" t="s">
        <v>87</v>
      </c>
      <c r="BK126" s="155">
        <f>ROUND(L126*K126,3)</f>
        <v>0</v>
      </c>
      <c r="BL126" s="19" t="s">
        <v>337</v>
      </c>
      <c r="BM126" s="19" t="s">
        <v>3045</v>
      </c>
    </row>
    <row r="127" spans="2:65" s="1" customFormat="1" ht="16.5" customHeight="1" x14ac:dyDescent="0.3">
      <c r="B127" s="145"/>
      <c r="C127" s="146" t="s">
        <v>218</v>
      </c>
      <c r="D127" s="146" t="s">
        <v>207</v>
      </c>
      <c r="E127" s="147" t="s">
        <v>3046</v>
      </c>
      <c r="F127" s="233" t="s">
        <v>3047</v>
      </c>
      <c r="G127" s="233"/>
      <c r="H127" s="233"/>
      <c r="I127" s="233"/>
      <c r="J127" s="148" t="s">
        <v>372</v>
      </c>
      <c r="K127" s="149">
        <v>1</v>
      </c>
      <c r="L127" s="234"/>
      <c r="M127" s="234"/>
      <c r="N127" s="235"/>
      <c r="O127" s="235"/>
      <c r="P127" s="235"/>
      <c r="Q127" s="235"/>
      <c r="R127" s="150"/>
      <c r="T127" s="151" t="s">
        <v>5</v>
      </c>
      <c r="U127" s="41" t="s">
        <v>43</v>
      </c>
      <c r="V127" s="152">
        <v>1.26</v>
      </c>
      <c r="W127" s="152">
        <f>V127*K127</f>
        <v>1.26</v>
      </c>
      <c r="X127" s="152">
        <v>0</v>
      </c>
      <c r="Y127" s="152">
        <f>X127*K127</f>
        <v>0</v>
      </c>
      <c r="Z127" s="152">
        <v>0</v>
      </c>
      <c r="AA127" s="153">
        <f>Z127*K127</f>
        <v>0</v>
      </c>
      <c r="AR127" s="19" t="s">
        <v>337</v>
      </c>
      <c r="AT127" s="19" t="s">
        <v>207</v>
      </c>
      <c r="AU127" s="19" t="s">
        <v>87</v>
      </c>
      <c r="AY127" s="19" t="s">
        <v>206</v>
      </c>
      <c r="BE127" s="154">
        <f>IF(U127="základná",N127,0)</f>
        <v>0</v>
      </c>
      <c r="BF127" s="154">
        <f>IF(U127="znížená",N127,0)</f>
        <v>0</v>
      </c>
      <c r="BG127" s="154">
        <f>IF(U127="zákl. prenesená",N127,0)</f>
        <v>0</v>
      </c>
      <c r="BH127" s="154">
        <f>IF(U127="zníž. prenesená",N127,0)</f>
        <v>0</v>
      </c>
      <c r="BI127" s="154">
        <f>IF(U127="nulová",N127,0)</f>
        <v>0</v>
      </c>
      <c r="BJ127" s="19" t="s">
        <v>87</v>
      </c>
      <c r="BK127" s="155">
        <f>ROUND(L127*K127,3)</f>
        <v>0</v>
      </c>
      <c r="BL127" s="19" t="s">
        <v>337</v>
      </c>
      <c r="BM127" s="19" t="s">
        <v>3048</v>
      </c>
    </row>
    <row r="128" spans="2:65" s="1" customFormat="1" ht="63.75" customHeight="1" x14ac:dyDescent="0.3">
      <c r="B128" s="145"/>
      <c r="C128" s="156" t="s">
        <v>236</v>
      </c>
      <c r="D128" s="156" t="s">
        <v>214</v>
      </c>
      <c r="E128" s="157" t="s">
        <v>3049</v>
      </c>
      <c r="F128" s="236" t="s">
        <v>3050</v>
      </c>
      <c r="G128" s="236"/>
      <c r="H128" s="236"/>
      <c r="I128" s="236"/>
      <c r="J128" s="158" t="s">
        <v>372</v>
      </c>
      <c r="K128" s="159">
        <v>1</v>
      </c>
      <c r="L128" s="237"/>
      <c r="M128" s="237"/>
      <c r="N128" s="238"/>
      <c r="O128" s="235"/>
      <c r="P128" s="235"/>
      <c r="Q128" s="235"/>
      <c r="R128" s="150"/>
      <c r="T128" s="151" t="s">
        <v>5</v>
      </c>
      <c r="U128" s="160" t="s">
        <v>43</v>
      </c>
      <c r="V128" s="161">
        <v>0</v>
      </c>
      <c r="W128" s="161">
        <f>V128*K128</f>
        <v>0</v>
      </c>
      <c r="X128" s="161">
        <v>0</v>
      </c>
      <c r="Y128" s="161">
        <f>X128*K128</f>
        <v>0</v>
      </c>
      <c r="Z128" s="161">
        <v>0</v>
      </c>
      <c r="AA128" s="162">
        <f>Z128*K128</f>
        <v>0</v>
      </c>
      <c r="AR128" s="19" t="s">
        <v>1337</v>
      </c>
      <c r="AT128" s="19" t="s">
        <v>214</v>
      </c>
      <c r="AU128" s="19" t="s">
        <v>87</v>
      </c>
      <c r="AY128" s="19" t="s">
        <v>206</v>
      </c>
      <c r="BE128" s="154">
        <f>IF(U128="základná",N128,0)</f>
        <v>0</v>
      </c>
      <c r="BF128" s="154">
        <f>IF(U128="znížená",N128,0)</f>
        <v>0</v>
      </c>
      <c r="BG128" s="154">
        <f>IF(U128="zákl. prenesená",N128,0)</f>
        <v>0</v>
      </c>
      <c r="BH128" s="154">
        <f>IF(U128="zníž. prenesená",N128,0)</f>
        <v>0</v>
      </c>
      <c r="BI128" s="154">
        <f>IF(U128="nulová",N128,0)</f>
        <v>0</v>
      </c>
      <c r="BJ128" s="19" t="s">
        <v>87</v>
      </c>
      <c r="BK128" s="155">
        <f>ROUND(L128*K128,3)</f>
        <v>0</v>
      </c>
      <c r="BL128" s="19" t="s">
        <v>337</v>
      </c>
      <c r="BM128" s="19" t="s">
        <v>3051</v>
      </c>
    </row>
    <row r="129" spans="2:18" s="1" customFormat="1" ht="6.95" customHeight="1" x14ac:dyDescent="0.3">
      <c r="B129" s="56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8"/>
    </row>
  </sheetData>
  <mergeCells count="90">
    <mergeCell ref="H1:K1"/>
    <mergeCell ref="S2:AC2"/>
    <mergeCell ref="F128:I128"/>
    <mergeCell ref="L128:M128"/>
    <mergeCell ref="N128:Q128"/>
    <mergeCell ref="N116:Q116"/>
    <mergeCell ref="N117:Q117"/>
    <mergeCell ref="N118:Q118"/>
    <mergeCell ref="N124:Q124"/>
    <mergeCell ref="F126:I126"/>
    <mergeCell ref="L126:M126"/>
    <mergeCell ref="N126:Q126"/>
    <mergeCell ref="F127:I127"/>
    <mergeCell ref="L127:M127"/>
    <mergeCell ref="N127:Q127"/>
    <mergeCell ref="F123:I123"/>
    <mergeCell ref="L123:M123"/>
    <mergeCell ref="N123:Q123"/>
    <mergeCell ref="F125:I125"/>
    <mergeCell ref="L125:M125"/>
    <mergeCell ref="N125:Q125"/>
    <mergeCell ref="F121:I121"/>
    <mergeCell ref="L121:M121"/>
    <mergeCell ref="N121:Q121"/>
    <mergeCell ref="F122:I122"/>
    <mergeCell ref="L122:M122"/>
    <mergeCell ref="N122:Q122"/>
    <mergeCell ref="F119:I119"/>
    <mergeCell ref="L119:M119"/>
    <mergeCell ref="N119:Q119"/>
    <mergeCell ref="F120:I120"/>
    <mergeCell ref="L120:M120"/>
    <mergeCell ref="N120:Q120"/>
    <mergeCell ref="M112:Q112"/>
    <mergeCell ref="M113:Q113"/>
    <mergeCell ref="F115:I115"/>
    <mergeCell ref="L115:M115"/>
    <mergeCell ref="N115:Q115"/>
    <mergeCell ref="F105:P105"/>
    <mergeCell ref="F107:P107"/>
    <mergeCell ref="F106:P106"/>
    <mergeCell ref="F108:P108"/>
    <mergeCell ref="M110:P110"/>
    <mergeCell ref="N92:Q92"/>
    <mergeCell ref="N93:Q93"/>
    <mergeCell ref="N95:Q95"/>
    <mergeCell ref="L97:Q97"/>
    <mergeCell ref="C103:Q103"/>
    <mergeCell ref="M86:Q86"/>
    <mergeCell ref="C88:G88"/>
    <mergeCell ref="N88:Q88"/>
    <mergeCell ref="N90:Q90"/>
    <mergeCell ref="N91:Q91"/>
    <mergeCell ref="F80:P80"/>
    <mergeCell ref="F79:P79"/>
    <mergeCell ref="F81:P81"/>
    <mergeCell ref="M83:P83"/>
    <mergeCell ref="M85:Q85"/>
    <mergeCell ref="H38:J38"/>
    <mergeCell ref="M38:P38"/>
    <mergeCell ref="L40:P40"/>
    <mergeCell ref="C76:Q76"/>
    <mergeCell ref="F78:P78"/>
    <mergeCell ref="H35:J35"/>
    <mergeCell ref="M35:P35"/>
    <mergeCell ref="H36:J36"/>
    <mergeCell ref="M36:P36"/>
    <mergeCell ref="H37:J37"/>
    <mergeCell ref="M37:P37"/>
    <mergeCell ref="E26:L26"/>
    <mergeCell ref="M29:P29"/>
    <mergeCell ref="M30:P30"/>
    <mergeCell ref="M32:P32"/>
    <mergeCell ref="H34:J34"/>
    <mergeCell ref="M34:P34"/>
    <mergeCell ref="O17:P17"/>
    <mergeCell ref="O19:P19"/>
    <mergeCell ref="O20:P20"/>
    <mergeCell ref="O22:P22"/>
    <mergeCell ref="O23:P23"/>
    <mergeCell ref="F9:P9"/>
    <mergeCell ref="O11:P11"/>
    <mergeCell ref="O13:P13"/>
    <mergeCell ref="O14:P14"/>
    <mergeCell ref="O16:P16"/>
    <mergeCell ref="C2:Q2"/>
    <mergeCell ref="C4:Q4"/>
    <mergeCell ref="F6:P6"/>
    <mergeCell ref="F8:P8"/>
    <mergeCell ref="F7:P7"/>
  </mergeCells>
  <hyperlinks>
    <hyperlink ref="F1:G1" location="C2" display="1) Krycí list rozpočtu"/>
    <hyperlink ref="H1:K1" location="C88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8"/>
  <sheetViews>
    <sheetView showGridLines="0" workbookViewId="0">
      <pane ySplit="1" topLeftCell="A2" activePane="bottomLeft" state="frozen"/>
      <selection pane="bottomLeft" activeCell="AC160" sqref="AC16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155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2913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2044</v>
      </c>
      <c r="E9" s="33"/>
      <c r="F9" s="178" t="s">
        <v>3052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ROUND((SUM(BG94:BG95)+SUM(BG115:BG147)), 2)</f>
        <v>0</v>
      </c>
      <c r="I36" s="219"/>
      <c r="J36" s="219"/>
      <c r="K36" s="33"/>
      <c r="L36" s="33"/>
      <c r="M36" s="222"/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ROUND((SUM(BH94:BH95)+SUM(BH115:BH147)), 2)</f>
        <v>0</v>
      </c>
      <c r="I37" s="219"/>
      <c r="J37" s="219"/>
      <c r="K37" s="33"/>
      <c r="L37" s="33"/>
      <c r="M37" s="222"/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ROUND((SUM(BI94:BI95)+SUM(BI115:BI147)), 2)</f>
        <v>0</v>
      </c>
      <c r="I38" s="219"/>
      <c r="J38" s="219"/>
      <c r="K38" s="33"/>
      <c r="L38" s="33"/>
      <c r="M38" s="222"/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2913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2044</v>
      </c>
      <c r="D81" s="33"/>
      <c r="E81" s="33"/>
      <c r="F81" s="190" t="str">
        <f>F9</f>
        <v>E. - Varovný rozhlas a individuálne hlásiče požiaru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723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724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1" customFormat="1" ht="21.75" customHeight="1" x14ac:dyDescent="0.3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47" s="1" customFormat="1" ht="29.25" customHeight="1" x14ac:dyDescent="0.3">
      <c r="B94" s="32"/>
      <c r="C94" s="117" t="s">
        <v>191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27"/>
      <c r="O94" s="230"/>
      <c r="P94" s="230"/>
      <c r="Q94" s="230"/>
      <c r="R94" s="34"/>
      <c r="T94" s="125"/>
      <c r="U94" s="126" t="s">
        <v>40</v>
      </c>
    </row>
    <row r="95" spans="2:47" s="1" customFormat="1" ht="18" customHeight="1" x14ac:dyDescent="0.3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 x14ac:dyDescent="0.3">
      <c r="B96" s="32"/>
      <c r="C96" s="108" t="s">
        <v>164</v>
      </c>
      <c r="D96" s="109"/>
      <c r="E96" s="109"/>
      <c r="F96" s="109"/>
      <c r="G96" s="109"/>
      <c r="H96" s="109"/>
      <c r="I96" s="109"/>
      <c r="J96" s="109"/>
      <c r="K96" s="109"/>
      <c r="L96" s="209"/>
      <c r="M96" s="209"/>
      <c r="N96" s="209"/>
      <c r="O96" s="209"/>
      <c r="P96" s="209"/>
      <c r="Q96" s="209"/>
      <c r="R96" s="34"/>
    </row>
    <row r="97" spans="2:18" s="1" customFormat="1" ht="6.95" customHeight="1" x14ac:dyDescent="0.3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8"/>
    </row>
    <row r="101" spans="2:18" s="1" customFormat="1" ht="6.95" customHeight="1" x14ac:dyDescent="0.3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</row>
    <row r="102" spans="2:18" s="1" customFormat="1" ht="36.950000000000003" customHeight="1" x14ac:dyDescent="0.3">
      <c r="B102" s="32"/>
      <c r="C102" s="174" t="s">
        <v>192</v>
      </c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34"/>
    </row>
    <row r="103" spans="2:18" s="1" customFormat="1" ht="6.95" customHeight="1" x14ac:dyDescent="0.3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18" s="1" customFormat="1" ht="30" customHeight="1" x14ac:dyDescent="0.3">
      <c r="B104" s="32"/>
      <c r="C104" s="29" t="s">
        <v>15</v>
      </c>
      <c r="D104" s="33"/>
      <c r="E104" s="33"/>
      <c r="F104" s="217" t="str">
        <f>F6</f>
        <v>Okresný úrad Košice - okolie, rekonštrukcia a modernizácia objektu</v>
      </c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33"/>
      <c r="R104" s="34"/>
    </row>
    <row r="105" spans="2:18" ht="30" customHeight="1" x14ac:dyDescent="0.3">
      <c r="B105" s="23"/>
      <c r="C105" s="29" t="s">
        <v>171</v>
      </c>
      <c r="D105" s="25"/>
      <c r="E105" s="25"/>
      <c r="F105" s="217" t="s">
        <v>2042</v>
      </c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25"/>
      <c r="R105" s="24"/>
    </row>
    <row r="106" spans="2:18" ht="30" customHeight="1" x14ac:dyDescent="0.3">
      <c r="B106" s="23"/>
      <c r="C106" s="29" t="s">
        <v>173</v>
      </c>
      <c r="D106" s="25"/>
      <c r="E106" s="25"/>
      <c r="F106" s="217" t="s">
        <v>2913</v>
      </c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25"/>
      <c r="R106" s="24"/>
    </row>
    <row r="107" spans="2:18" s="1" customFormat="1" ht="36.950000000000003" customHeight="1" x14ac:dyDescent="0.3">
      <c r="B107" s="32"/>
      <c r="C107" s="66" t="s">
        <v>2044</v>
      </c>
      <c r="D107" s="33"/>
      <c r="E107" s="33"/>
      <c r="F107" s="190" t="str">
        <f>F9</f>
        <v>E. - Varovný rozhlas a individuálne hlásiče požiaru</v>
      </c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33"/>
      <c r="R107" s="34"/>
    </row>
    <row r="108" spans="2:18" s="1" customFormat="1" ht="6.95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18" s="1" customFormat="1" ht="18" customHeight="1" x14ac:dyDescent="0.3">
      <c r="B109" s="32"/>
      <c r="C109" s="29" t="s">
        <v>19</v>
      </c>
      <c r="D109" s="33"/>
      <c r="E109" s="33"/>
      <c r="F109" s="27" t="str">
        <f>F11</f>
        <v>Košice, Hroncova 13, čís. parc.: 2616/1</v>
      </c>
      <c r="G109" s="33"/>
      <c r="H109" s="33"/>
      <c r="I109" s="33"/>
      <c r="J109" s="33"/>
      <c r="K109" s="29" t="s">
        <v>21</v>
      </c>
      <c r="L109" s="33"/>
      <c r="M109" s="220" t="str">
        <f>IF(O11="","",O11)</f>
        <v/>
      </c>
      <c r="N109" s="220"/>
      <c r="O109" s="220"/>
      <c r="P109" s="220"/>
      <c r="Q109" s="33"/>
      <c r="R109" s="34"/>
    </row>
    <row r="110" spans="2:18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18" s="1" customFormat="1" ht="15" x14ac:dyDescent="0.3">
      <c r="B111" s="32"/>
      <c r="C111" s="29" t="s">
        <v>22</v>
      </c>
      <c r="D111" s="33"/>
      <c r="E111" s="33"/>
      <c r="F111" s="27" t="str">
        <f>E14</f>
        <v>Ministerstvo vnútra SR,Pribinova 2, Bratislava</v>
      </c>
      <c r="G111" s="33"/>
      <c r="H111" s="33"/>
      <c r="I111" s="33"/>
      <c r="J111" s="33"/>
      <c r="K111" s="29" t="s">
        <v>29</v>
      </c>
      <c r="L111" s="33"/>
      <c r="M111" s="176" t="str">
        <f>E20</f>
        <v>Cobra Bauart s.r.o. Športová 40, Balog nad Ipľom</v>
      </c>
      <c r="N111" s="176"/>
      <c r="O111" s="176"/>
      <c r="P111" s="176"/>
      <c r="Q111" s="176"/>
      <c r="R111" s="34"/>
    </row>
    <row r="112" spans="2:18" s="1" customFormat="1" ht="14.45" customHeight="1" x14ac:dyDescent="0.3">
      <c r="B112" s="32"/>
      <c r="C112" s="29" t="s">
        <v>27</v>
      </c>
      <c r="D112" s="33"/>
      <c r="E112" s="33"/>
      <c r="F112" s="27" t="str">
        <f>IF(E17="","",E17)</f>
        <v xml:space="preserve"> </v>
      </c>
      <c r="G112" s="33"/>
      <c r="H112" s="33"/>
      <c r="I112" s="33"/>
      <c r="J112" s="33"/>
      <c r="K112" s="29" t="s">
        <v>35</v>
      </c>
      <c r="L112" s="33"/>
      <c r="M112" s="176" t="str">
        <f>E23</f>
        <v xml:space="preserve"> </v>
      </c>
      <c r="N112" s="176"/>
      <c r="O112" s="176"/>
      <c r="P112" s="176"/>
      <c r="Q112" s="176"/>
      <c r="R112" s="34"/>
    </row>
    <row r="113" spans="2:65" s="1" customFormat="1" ht="10.3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9" customFormat="1" ht="29.25" customHeight="1" x14ac:dyDescent="0.3">
      <c r="B114" s="127"/>
      <c r="C114" s="128" t="s">
        <v>193</v>
      </c>
      <c r="D114" s="129" t="s">
        <v>194</v>
      </c>
      <c r="E114" s="129" t="s">
        <v>58</v>
      </c>
      <c r="F114" s="231" t="s">
        <v>195</v>
      </c>
      <c r="G114" s="231"/>
      <c r="H114" s="231"/>
      <c r="I114" s="231"/>
      <c r="J114" s="129" t="s">
        <v>196</v>
      </c>
      <c r="K114" s="129" t="s">
        <v>197</v>
      </c>
      <c r="L114" s="231" t="s">
        <v>198</v>
      </c>
      <c r="M114" s="231"/>
      <c r="N114" s="231" t="s">
        <v>181</v>
      </c>
      <c r="O114" s="231"/>
      <c r="P114" s="231"/>
      <c r="Q114" s="232"/>
      <c r="R114" s="130"/>
      <c r="T114" s="73" t="s">
        <v>199</v>
      </c>
      <c r="U114" s="74" t="s">
        <v>40</v>
      </c>
      <c r="V114" s="74" t="s">
        <v>200</v>
      </c>
      <c r="W114" s="74" t="s">
        <v>201</v>
      </c>
      <c r="X114" s="74" t="s">
        <v>202</v>
      </c>
      <c r="Y114" s="74" t="s">
        <v>203</v>
      </c>
      <c r="Z114" s="74" t="s">
        <v>204</v>
      </c>
      <c r="AA114" s="75" t="s">
        <v>205</v>
      </c>
    </row>
    <row r="115" spans="2:65" s="1" customFormat="1" ht="29.25" customHeight="1" x14ac:dyDescent="0.35">
      <c r="B115" s="32"/>
      <c r="C115" s="77" t="s">
        <v>177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243"/>
      <c r="O115" s="244"/>
      <c r="P115" s="244"/>
      <c r="Q115" s="244"/>
      <c r="R115" s="34"/>
      <c r="T115" s="76"/>
      <c r="U115" s="48"/>
      <c r="V115" s="48"/>
      <c r="W115" s="131">
        <f>W116</f>
        <v>1206.7850800000001</v>
      </c>
      <c r="X115" s="48"/>
      <c r="Y115" s="131">
        <f>Y116</f>
        <v>5.4291199999999993</v>
      </c>
      <c r="Z115" s="48"/>
      <c r="AA115" s="132">
        <f>AA116</f>
        <v>0</v>
      </c>
      <c r="AT115" s="19" t="s">
        <v>75</v>
      </c>
      <c r="AU115" s="19" t="s">
        <v>183</v>
      </c>
      <c r="BK115" s="133">
        <f>BK116</f>
        <v>0</v>
      </c>
    </row>
    <row r="116" spans="2:65" s="10" customFormat="1" ht="37.35" customHeight="1" x14ac:dyDescent="0.35">
      <c r="B116" s="134"/>
      <c r="C116" s="135"/>
      <c r="D116" s="136" t="s">
        <v>723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45"/>
      <c r="O116" s="228"/>
      <c r="P116" s="228"/>
      <c r="Q116" s="228"/>
      <c r="R116" s="137"/>
      <c r="T116" s="138"/>
      <c r="U116" s="135"/>
      <c r="V116" s="135"/>
      <c r="W116" s="139">
        <f>W117</f>
        <v>1206.7850800000001</v>
      </c>
      <c r="X116" s="135"/>
      <c r="Y116" s="139">
        <f>Y117</f>
        <v>5.4291199999999993</v>
      </c>
      <c r="Z116" s="135"/>
      <c r="AA116" s="140">
        <f>AA117</f>
        <v>0</v>
      </c>
      <c r="AR116" s="141" t="s">
        <v>91</v>
      </c>
      <c r="AT116" s="142" t="s">
        <v>75</v>
      </c>
      <c r="AU116" s="142" t="s">
        <v>76</v>
      </c>
      <c r="AY116" s="141" t="s">
        <v>206</v>
      </c>
      <c r="BK116" s="143">
        <f>BK117</f>
        <v>0</v>
      </c>
    </row>
    <row r="117" spans="2:65" s="10" customFormat="1" ht="19.899999999999999" customHeight="1" x14ac:dyDescent="0.3">
      <c r="B117" s="134"/>
      <c r="C117" s="135"/>
      <c r="D117" s="144" t="s">
        <v>724</v>
      </c>
      <c r="E117" s="144"/>
      <c r="F117" s="144"/>
      <c r="G117" s="144"/>
      <c r="H117" s="144"/>
      <c r="I117" s="144"/>
      <c r="J117" s="144"/>
      <c r="K117" s="144"/>
      <c r="L117" s="144"/>
      <c r="M117" s="144"/>
      <c r="N117" s="246"/>
      <c r="O117" s="247"/>
      <c r="P117" s="247"/>
      <c r="Q117" s="247"/>
      <c r="R117" s="137"/>
      <c r="T117" s="138"/>
      <c r="U117" s="135"/>
      <c r="V117" s="135"/>
      <c r="W117" s="139">
        <f>SUM(W118:W147)</f>
        <v>1206.7850800000001</v>
      </c>
      <c r="X117" s="135"/>
      <c r="Y117" s="139">
        <f>SUM(Y118:Y147)</f>
        <v>5.4291199999999993</v>
      </c>
      <c r="Z117" s="135"/>
      <c r="AA117" s="140">
        <f>SUM(AA118:AA147)</f>
        <v>0</v>
      </c>
      <c r="AR117" s="141" t="s">
        <v>91</v>
      </c>
      <c r="AT117" s="142" t="s">
        <v>75</v>
      </c>
      <c r="AU117" s="142" t="s">
        <v>83</v>
      </c>
      <c r="AY117" s="141" t="s">
        <v>206</v>
      </c>
      <c r="BK117" s="143">
        <f>SUM(BK118:BK147)</f>
        <v>0</v>
      </c>
    </row>
    <row r="118" spans="2:65" s="1" customFormat="1" ht="16.5" customHeight="1" x14ac:dyDescent="0.3">
      <c r="B118" s="145"/>
      <c r="C118" s="146" t="s">
        <v>83</v>
      </c>
      <c r="D118" s="146" t="s">
        <v>207</v>
      </c>
      <c r="E118" s="147" t="s">
        <v>3053</v>
      </c>
      <c r="F118" s="233" t="s">
        <v>3054</v>
      </c>
      <c r="G118" s="233"/>
      <c r="H118" s="233"/>
      <c r="I118" s="233"/>
      <c r="J118" s="148" t="s">
        <v>372</v>
      </c>
      <c r="K118" s="149">
        <v>265</v>
      </c>
      <c r="L118" s="234"/>
      <c r="M118" s="234"/>
      <c r="N118" s="235"/>
      <c r="O118" s="235"/>
      <c r="P118" s="235"/>
      <c r="Q118" s="235"/>
      <c r="R118" s="150"/>
      <c r="T118" s="151" t="s">
        <v>5</v>
      </c>
      <c r="U118" s="41" t="s">
        <v>43</v>
      </c>
      <c r="V118" s="152">
        <v>0.2</v>
      </c>
      <c r="W118" s="152">
        <f t="shared" ref="W118:W147" si="0">V118*K118</f>
        <v>53</v>
      </c>
      <c r="X118" s="152">
        <v>0</v>
      </c>
      <c r="Y118" s="152">
        <f t="shared" ref="Y118:Y147" si="1">X118*K118</f>
        <v>0</v>
      </c>
      <c r="Z118" s="152">
        <v>0</v>
      </c>
      <c r="AA118" s="153">
        <f t="shared" ref="AA118:AA147" si="2">Z118*K118</f>
        <v>0</v>
      </c>
      <c r="AR118" s="19" t="s">
        <v>337</v>
      </c>
      <c r="AT118" s="19" t="s">
        <v>207</v>
      </c>
      <c r="AU118" s="19" t="s">
        <v>87</v>
      </c>
      <c r="AY118" s="19" t="s">
        <v>206</v>
      </c>
      <c r="BE118" s="154">
        <f t="shared" ref="BE118:BE147" si="3">IF(U118="základná",N118,0)</f>
        <v>0</v>
      </c>
      <c r="BF118" s="154">
        <f t="shared" ref="BF118:BF147" si="4">IF(U118="znížená",N118,0)</f>
        <v>0</v>
      </c>
      <c r="BG118" s="154">
        <f t="shared" ref="BG118:BG147" si="5">IF(U118="zákl. prenesená",N118,0)</f>
        <v>0</v>
      </c>
      <c r="BH118" s="154">
        <f t="shared" ref="BH118:BH147" si="6">IF(U118="zníž. prenesená",N118,0)</f>
        <v>0</v>
      </c>
      <c r="BI118" s="154">
        <f t="shared" ref="BI118:BI147" si="7">IF(U118="nulová",N118,0)</f>
        <v>0</v>
      </c>
      <c r="BJ118" s="19" t="s">
        <v>87</v>
      </c>
      <c r="BK118" s="155">
        <f t="shared" ref="BK118:BK147" si="8">ROUND(L118*K118,3)</f>
        <v>0</v>
      </c>
      <c r="BL118" s="19" t="s">
        <v>337</v>
      </c>
      <c r="BM118" s="19" t="s">
        <v>3055</v>
      </c>
    </row>
    <row r="119" spans="2:65" s="1" customFormat="1" ht="25.5" customHeight="1" x14ac:dyDescent="0.3">
      <c r="B119" s="145"/>
      <c r="C119" s="156" t="s">
        <v>87</v>
      </c>
      <c r="D119" s="156" t="s">
        <v>214</v>
      </c>
      <c r="E119" s="157" t="s">
        <v>3056</v>
      </c>
      <c r="F119" s="236" t="s">
        <v>3057</v>
      </c>
      <c r="G119" s="236"/>
      <c r="H119" s="236"/>
      <c r="I119" s="236"/>
      <c r="J119" s="158" t="s">
        <v>372</v>
      </c>
      <c r="K119" s="159">
        <v>265</v>
      </c>
      <c r="L119" s="237"/>
      <c r="M119" s="237"/>
      <c r="N119" s="238"/>
      <c r="O119" s="235"/>
      <c r="P119" s="235"/>
      <c r="Q119" s="235"/>
      <c r="R119" s="150"/>
      <c r="T119" s="151" t="s">
        <v>5</v>
      </c>
      <c r="U119" s="41" t="s">
        <v>43</v>
      </c>
      <c r="V119" s="152">
        <v>0</v>
      </c>
      <c r="W119" s="152">
        <f t="shared" si="0"/>
        <v>0</v>
      </c>
      <c r="X119" s="152">
        <v>1E-4</v>
      </c>
      <c r="Y119" s="152">
        <f t="shared" si="1"/>
        <v>2.6500000000000003E-2</v>
      </c>
      <c r="Z119" s="152">
        <v>0</v>
      </c>
      <c r="AA119" s="153">
        <f t="shared" si="2"/>
        <v>0</v>
      </c>
      <c r="AR119" s="19" t="s">
        <v>635</v>
      </c>
      <c r="AT119" s="19" t="s">
        <v>214</v>
      </c>
      <c r="AU119" s="19" t="s">
        <v>87</v>
      </c>
      <c r="AY119" s="19" t="s">
        <v>206</v>
      </c>
      <c r="BE119" s="154">
        <f t="shared" si="3"/>
        <v>0</v>
      </c>
      <c r="BF119" s="154">
        <f t="shared" si="4"/>
        <v>0</v>
      </c>
      <c r="BG119" s="154">
        <f t="shared" si="5"/>
        <v>0</v>
      </c>
      <c r="BH119" s="154">
        <f t="shared" si="6"/>
        <v>0</v>
      </c>
      <c r="BI119" s="154">
        <f t="shared" si="7"/>
        <v>0</v>
      </c>
      <c r="BJ119" s="19" t="s">
        <v>87</v>
      </c>
      <c r="BK119" s="155">
        <f t="shared" si="8"/>
        <v>0</v>
      </c>
      <c r="BL119" s="19" t="s">
        <v>635</v>
      </c>
      <c r="BM119" s="19" t="s">
        <v>3058</v>
      </c>
    </row>
    <row r="120" spans="2:65" s="1" customFormat="1" ht="25.5" customHeight="1" x14ac:dyDescent="0.3">
      <c r="B120" s="145"/>
      <c r="C120" s="146" t="s">
        <v>91</v>
      </c>
      <c r="D120" s="146" t="s">
        <v>207</v>
      </c>
      <c r="E120" s="147" t="s">
        <v>3059</v>
      </c>
      <c r="F120" s="233" t="s">
        <v>3060</v>
      </c>
      <c r="G120" s="233"/>
      <c r="H120" s="233"/>
      <c r="I120" s="233"/>
      <c r="J120" s="148" t="s">
        <v>372</v>
      </c>
      <c r="K120" s="149">
        <v>251</v>
      </c>
      <c r="L120" s="234"/>
      <c r="M120" s="234"/>
      <c r="N120" s="235"/>
      <c r="O120" s="235"/>
      <c r="P120" s="235"/>
      <c r="Q120" s="235"/>
      <c r="R120" s="150"/>
      <c r="T120" s="151" t="s">
        <v>5</v>
      </c>
      <c r="U120" s="41" t="s">
        <v>43</v>
      </c>
      <c r="V120" s="152">
        <v>0.83508000000000004</v>
      </c>
      <c r="W120" s="152">
        <f t="shared" si="0"/>
        <v>209.60508000000002</v>
      </c>
      <c r="X120" s="152">
        <v>0</v>
      </c>
      <c r="Y120" s="152">
        <f t="shared" si="1"/>
        <v>0</v>
      </c>
      <c r="Z120" s="152">
        <v>0</v>
      </c>
      <c r="AA120" s="153">
        <f t="shared" si="2"/>
        <v>0</v>
      </c>
      <c r="AR120" s="19" t="s">
        <v>337</v>
      </c>
      <c r="AT120" s="19" t="s">
        <v>207</v>
      </c>
      <c r="AU120" s="19" t="s">
        <v>87</v>
      </c>
      <c r="AY120" s="19" t="s">
        <v>206</v>
      </c>
      <c r="BE120" s="154">
        <f t="shared" si="3"/>
        <v>0</v>
      </c>
      <c r="BF120" s="154">
        <f t="shared" si="4"/>
        <v>0</v>
      </c>
      <c r="BG120" s="154">
        <f t="shared" si="5"/>
        <v>0</v>
      </c>
      <c r="BH120" s="154">
        <f t="shared" si="6"/>
        <v>0</v>
      </c>
      <c r="BI120" s="154">
        <f t="shared" si="7"/>
        <v>0</v>
      </c>
      <c r="BJ120" s="19" t="s">
        <v>87</v>
      </c>
      <c r="BK120" s="155">
        <f t="shared" si="8"/>
        <v>0</v>
      </c>
      <c r="BL120" s="19" t="s">
        <v>337</v>
      </c>
      <c r="BM120" s="19" t="s">
        <v>3061</v>
      </c>
    </row>
    <row r="121" spans="2:65" s="1" customFormat="1" ht="25.5" customHeight="1" x14ac:dyDescent="0.3">
      <c r="B121" s="145"/>
      <c r="C121" s="156" t="s">
        <v>96</v>
      </c>
      <c r="D121" s="156" t="s">
        <v>214</v>
      </c>
      <c r="E121" s="157" t="s">
        <v>3062</v>
      </c>
      <c r="F121" s="236" t="s">
        <v>3063</v>
      </c>
      <c r="G121" s="236"/>
      <c r="H121" s="236"/>
      <c r="I121" s="236"/>
      <c r="J121" s="158" t="s">
        <v>372</v>
      </c>
      <c r="K121" s="159">
        <v>251</v>
      </c>
      <c r="L121" s="237"/>
      <c r="M121" s="237"/>
      <c r="N121" s="238"/>
      <c r="O121" s="235"/>
      <c r="P121" s="235"/>
      <c r="Q121" s="235"/>
      <c r="R121" s="150"/>
      <c r="T121" s="151" t="s">
        <v>5</v>
      </c>
      <c r="U121" s="41" t="s">
        <v>43</v>
      </c>
      <c r="V121" s="152">
        <v>0</v>
      </c>
      <c r="W121" s="152">
        <f t="shared" si="0"/>
        <v>0</v>
      </c>
      <c r="X121" s="152">
        <v>4.8000000000000001E-4</v>
      </c>
      <c r="Y121" s="152">
        <f t="shared" si="1"/>
        <v>0.12048</v>
      </c>
      <c r="Z121" s="152">
        <v>0</v>
      </c>
      <c r="AA121" s="153">
        <f t="shared" si="2"/>
        <v>0</v>
      </c>
      <c r="AR121" s="19" t="s">
        <v>635</v>
      </c>
      <c r="AT121" s="19" t="s">
        <v>214</v>
      </c>
      <c r="AU121" s="19" t="s">
        <v>87</v>
      </c>
      <c r="AY121" s="19" t="s">
        <v>206</v>
      </c>
      <c r="BE121" s="154">
        <f t="shared" si="3"/>
        <v>0</v>
      </c>
      <c r="BF121" s="154">
        <f t="shared" si="4"/>
        <v>0</v>
      </c>
      <c r="BG121" s="154">
        <f t="shared" si="5"/>
        <v>0</v>
      </c>
      <c r="BH121" s="154">
        <f t="shared" si="6"/>
        <v>0</v>
      </c>
      <c r="BI121" s="154">
        <f t="shared" si="7"/>
        <v>0</v>
      </c>
      <c r="BJ121" s="19" t="s">
        <v>87</v>
      </c>
      <c r="BK121" s="155">
        <f t="shared" si="8"/>
        <v>0</v>
      </c>
      <c r="BL121" s="19" t="s">
        <v>635</v>
      </c>
      <c r="BM121" s="19" t="s">
        <v>3064</v>
      </c>
    </row>
    <row r="122" spans="2:65" s="1" customFormat="1" ht="63.75" customHeight="1" x14ac:dyDescent="0.3">
      <c r="B122" s="145"/>
      <c r="C122" s="146" t="s">
        <v>222</v>
      </c>
      <c r="D122" s="146" t="s">
        <v>207</v>
      </c>
      <c r="E122" s="147" t="s">
        <v>3065</v>
      </c>
      <c r="F122" s="233" t="s">
        <v>3066</v>
      </c>
      <c r="G122" s="233"/>
      <c r="H122" s="233"/>
      <c r="I122" s="233"/>
      <c r="J122" s="148" t="s">
        <v>372</v>
      </c>
      <c r="K122" s="149">
        <v>1</v>
      </c>
      <c r="L122" s="234"/>
      <c r="M122" s="234"/>
      <c r="N122" s="235"/>
      <c r="O122" s="235"/>
      <c r="P122" s="235"/>
      <c r="Q122" s="235"/>
      <c r="R122" s="150"/>
      <c r="T122" s="151" t="s">
        <v>5</v>
      </c>
      <c r="U122" s="41" t="s">
        <v>43</v>
      </c>
      <c r="V122" s="152">
        <v>25</v>
      </c>
      <c r="W122" s="152">
        <f t="shared" si="0"/>
        <v>25</v>
      </c>
      <c r="X122" s="152">
        <v>0</v>
      </c>
      <c r="Y122" s="152">
        <f t="shared" si="1"/>
        <v>0</v>
      </c>
      <c r="Z122" s="152">
        <v>0</v>
      </c>
      <c r="AA122" s="153">
        <f t="shared" si="2"/>
        <v>0</v>
      </c>
      <c r="AR122" s="19" t="s">
        <v>337</v>
      </c>
      <c r="AT122" s="19" t="s">
        <v>207</v>
      </c>
      <c r="AU122" s="19" t="s">
        <v>87</v>
      </c>
      <c r="AY122" s="19" t="s">
        <v>206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87</v>
      </c>
      <c r="BK122" s="155">
        <f t="shared" si="8"/>
        <v>0</v>
      </c>
      <c r="BL122" s="19" t="s">
        <v>337</v>
      </c>
      <c r="BM122" s="19" t="s">
        <v>3067</v>
      </c>
    </row>
    <row r="123" spans="2:65" s="1" customFormat="1" ht="38.25" customHeight="1" x14ac:dyDescent="0.3">
      <c r="B123" s="145"/>
      <c r="C123" s="156" t="s">
        <v>219</v>
      </c>
      <c r="D123" s="156" t="s">
        <v>214</v>
      </c>
      <c r="E123" s="157" t="s">
        <v>3068</v>
      </c>
      <c r="F123" s="236" t="s">
        <v>3069</v>
      </c>
      <c r="G123" s="236"/>
      <c r="H123" s="236"/>
      <c r="I123" s="236"/>
      <c r="J123" s="158" t="s">
        <v>372</v>
      </c>
      <c r="K123" s="159">
        <v>1</v>
      </c>
      <c r="L123" s="237"/>
      <c r="M123" s="237"/>
      <c r="N123" s="238"/>
      <c r="O123" s="235"/>
      <c r="P123" s="235"/>
      <c r="Q123" s="235"/>
      <c r="R123" s="150"/>
      <c r="T123" s="151" t="s">
        <v>5</v>
      </c>
      <c r="U123" s="41" t="s">
        <v>43</v>
      </c>
      <c r="V123" s="152">
        <v>0</v>
      </c>
      <c r="W123" s="152">
        <f t="shared" si="0"/>
        <v>0</v>
      </c>
      <c r="X123" s="152">
        <v>8.3700000000000007E-3</v>
      </c>
      <c r="Y123" s="152">
        <f t="shared" si="1"/>
        <v>8.3700000000000007E-3</v>
      </c>
      <c r="Z123" s="152">
        <v>0</v>
      </c>
      <c r="AA123" s="153">
        <f t="shared" si="2"/>
        <v>0</v>
      </c>
      <c r="AR123" s="19" t="s">
        <v>635</v>
      </c>
      <c r="AT123" s="19" t="s">
        <v>214</v>
      </c>
      <c r="AU123" s="19" t="s">
        <v>87</v>
      </c>
      <c r="AY123" s="19" t="s">
        <v>206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87</v>
      </c>
      <c r="BK123" s="155">
        <f t="shared" si="8"/>
        <v>0</v>
      </c>
      <c r="BL123" s="19" t="s">
        <v>635</v>
      </c>
      <c r="BM123" s="19" t="s">
        <v>3070</v>
      </c>
    </row>
    <row r="124" spans="2:65" s="1" customFormat="1" ht="16.5" customHeight="1" x14ac:dyDescent="0.3">
      <c r="B124" s="145"/>
      <c r="C124" s="156" t="s">
        <v>229</v>
      </c>
      <c r="D124" s="156" t="s">
        <v>214</v>
      </c>
      <c r="E124" s="157" t="s">
        <v>3071</v>
      </c>
      <c r="F124" s="236" t="s">
        <v>3072</v>
      </c>
      <c r="G124" s="236"/>
      <c r="H124" s="236"/>
      <c r="I124" s="236"/>
      <c r="J124" s="158" t="s">
        <v>372</v>
      </c>
      <c r="K124" s="159">
        <v>1</v>
      </c>
      <c r="L124" s="237"/>
      <c r="M124" s="237"/>
      <c r="N124" s="238"/>
      <c r="O124" s="235"/>
      <c r="P124" s="235"/>
      <c r="Q124" s="235"/>
      <c r="R124" s="150"/>
      <c r="T124" s="151" t="s">
        <v>5</v>
      </c>
      <c r="U124" s="41" t="s">
        <v>43</v>
      </c>
      <c r="V124" s="152">
        <v>0</v>
      </c>
      <c r="W124" s="152">
        <f t="shared" si="0"/>
        <v>0</v>
      </c>
      <c r="X124" s="152">
        <v>4.0999999999999999E-4</v>
      </c>
      <c r="Y124" s="152">
        <f t="shared" si="1"/>
        <v>4.0999999999999999E-4</v>
      </c>
      <c r="Z124" s="152">
        <v>0</v>
      </c>
      <c r="AA124" s="153">
        <f t="shared" si="2"/>
        <v>0</v>
      </c>
      <c r="AR124" s="19" t="s">
        <v>635</v>
      </c>
      <c r="AT124" s="19" t="s">
        <v>214</v>
      </c>
      <c r="AU124" s="19" t="s">
        <v>87</v>
      </c>
      <c r="AY124" s="19" t="s">
        <v>206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87</v>
      </c>
      <c r="BK124" s="155">
        <f t="shared" si="8"/>
        <v>0</v>
      </c>
      <c r="BL124" s="19" t="s">
        <v>635</v>
      </c>
      <c r="BM124" s="19" t="s">
        <v>3073</v>
      </c>
    </row>
    <row r="125" spans="2:65" s="1" customFormat="1" ht="16.5" customHeight="1" x14ac:dyDescent="0.3">
      <c r="B125" s="145"/>
      <c r="C125" s="156" t="s">
        <v>218</v>
      </c>
      <c r="D125" s="156" t="s">
        <v>214</v>
      </c>
      <c r="E125" s="157" t="s">
        <v>3074</v>
      </c>
      <c r="F125" s="236" t="s">
        <v>3075</v>
      </c>
      <c r="G125" s="236"/>
      <c r="H125" s="236"/>
      <c r="I125" s="236"/>
      <c r="J125" s="158" t="s">
        <v>372</v>
      </c>
      <c r="K125" s="159">
        <v>1</v>
      </c>
      <c r="L125" s="237"/>
      <c r="M125" s="237"/>
      <c r="N125" s="238"/>
      <c r="O125" s="235"/>
      <c r="P125" s="235"/>
      <c r="Q125" s="235"/>
      <c r="R125" s="150"/>
      <c r="T125" s="151" t="s">
        <v>5</v>
      </c>
      <c r="U125" s="41" t="s">
        <v>43</v>
      </c>
      <c r="V125" s="152">
        <v>0</v>
      </c>
      <c r="W125" s="152">
        <f t="shared" si="0"/>
        <v>0</v>
      </c>
      <c r="X125" s="152">
        <v>3.4099999999999998E-3</v>
      </c>
      <c r="Y125" s="152">
        <f t="shared" si="1"/>
        <v>3.4099999999999998E-3</v>
      </c>
      <c r="Z125" s="152">
        <v>0</v>
      </c>
      <c r="AA125" s="153">
        <f t="shared" si="2"/>
        <v>0</v>
      </c>
      <c r="AR125" s="19" t="s">
        <v>635</v>
      </c>
      <c r="AT125" s="19" t="s">
        <v>214</v>
      </c>
      <c r="AU125" s="19" t="s">
        <v>87</v>
      </c>
      <c r="AY125" s="19" t="s">
        <v>206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87</v>
      </c>
      <c r="BK125" s="155">
        <f t="shared" si="8"/>
        <v>0</v>
      </c>
      <c r="BL125" s="19" t="s">
        <v>635</v>
      </c>
      <c r="BM125" s="19" t="s">
        <v>3076</v>
      </c>
    </row>
    <row r="126" spans="2:65" s="1" customFormat="1" ht="16.5" customHeight="1" x14ac:dyDescent="0.3">
      <c r="B126" s="145"/>
      <c r="C126" s="156" t="s">
        <v>236</v>
      </c>
      <c r="D126" s="156" t="s">
        <v>214</v>
      </c>
      <c r="E126" s="157" t="s">
        <v>3077</v>
      </c>
      <c r="F126" s="236" t="s">
        <v>3078</v>
      </c>
      <c r="G126" s="236"/>
      <c r="H126" s="236"/>
      <c r="I126" s="236"/>
      <c r="J126" s="158" t="s">
        <v>372</v>
      </c>
      <c r="K126" s="159">
        <v>1</v>
      </c>
      <c r="L126" s="237"/>
      <c r="M126" s="237"/>
      <c r="N126" s="238"/>
      <c r="O126" s="235"/>
      <c r="P126" s="235"/>
      <c r="Q126" s="235"/>
      <c r="R126" s="150"/>
      <c r="T126" s="151" t="s">
        <v>5</v>
      </c>
      <c r="U126" s="41" t="s">
        <v>43</v>
      </c>
      <c r="V126" s="152">
        <v>0</v>
      </c>
      <c r="W126" s="152">
        <f t="shared" si="0"/>
        <v>0</v>
      </c>
      <c r="X126" s="152">
        <v>8.43E-3</v>
      </c>
      <c r="Y126" s="152">
        <f t="shared" si="1"/>
        <v>8.43E-3</v>
      </c>
      <c r="Z126" s="152">
        <v>0</v>
      </c>
      <c r="AA126" s="153">
        <f t="shared" si="2"/>
        <v>0</v>
      </c>
      <c r="AR126" s="19" t="s">
        <v>635</v>
      </c>
      <c r="AT126" s="19" t="s">
        <v>214</v>
      </c>
      <c r="AU126" s="19" t="s">
        <v>87</v>
      </c>
      <c r="AY126" s="19" t="s">
        <v>206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87</v>
      </c>
      <c r="BK126" s="155">
        <f t="shared" si="8"/>
        <v>0</v>
      </c>
      <c r="BL126" s="19" t="s">
        <v>635</v>
      </c>
      <c r="BM126" s="19" t="s">
        <v>3079</v>
      </c>
    </row>
    <row r="127" spans="2:65" s="1" customFormat="1" ht="16.5" customHeight="1" x14ac:dyDescent="0.3">
      <c r="B127" s="145"/>
      <c r="C127" s="156" t="s">
        <v>225</v>
      </c>
      <c r="D127" s="156" t="s">
        <v>214</v>
      </c>
      <c r="E127" s="157" t="s">
        <v>3080</v>
      </c>
      <c r="F127" s="236" t="s">
        <v>3081</v>
      </c>
      <c r="G127" s="236"/>
      <c r="H127" s="236"/>
      <c r="I127" s="236"/>
      <c r="J127" s="158" t="s">
        <v>372</v>
      </c>
      <c r="K127" s="159">
        <v>1</v>
      </c>
      <c r="L127" s="237"/>
      <c r="M127" s="237"/>
      <c r="N127" s="238"/>
      <c r="O127" s="235"/>
      <c r="P127" s="235"/>
      <c r="Q127" s="235"/>
      <c r="R127" s="150"/>
      <c r="T127" s="151" t="s">
        <v>5</v>
      </c>
      <c r="U127" s="41" t="s">
        <v>43</v>
      </c>
      <c r="V127" s="152">
        <v>0</v>
      </c>
      <c r="W127" s="152">
        <f t="shared" si="0"/>
        <v>0</v>
      </c>
      <c r="X127" s="152">
        <v>6.9199999999999999E-3</v>
      </c>
      <c r="Y127" s="152">
        <f t="shared" si="1"/>
        <v>6.9199999999999999E-3</v>
      </c>
      <c r="Z127" s="152">
        <v>0</v>
      </c>
      <c r="AA127" s="153">
        <f t="shared" si="2"/>
        <v>0</v>
      </c>
      <c r="AR127" s="19" t="s">
        <v>635</v>
      </c>
      <c r="AT127" s="19" t="s">
        <v>214</v>
      </c>
      <c r="AU127" s="19" t="s">
        <v>87</v>
      </c>
      <c r="AY127" s="19" t="s">
        <v>206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87</v>
      </c>
      <c r="BK127" s="155">
        <f t="shared" si="8"/>
        <v>0</v>
      </c>
      <c r="BL127" s="19" t="s">
        <v>635</v>
      </c>
      <c r="BM127" s="19" t="s">
        <v>3082</v>
      </c>
    </row>
    <row r="128" spans="2:65" s="1" customFormat="1" ht="16.5" customHeight="1" x14ac:dyDescent="0.3">
      <c r="B128" s="145"/>
      <c r="C128" s="146" t="s">
        <v>242</v>
      </c>
      <c r="D128" s="146" t="s">
        <v>207</v>
      </c>
      <c r="E128" s="147" t="s">
        <v>2914</v>
      </c>
      <c r="F128" s="233" t="s">
        <v>2915</v>
      </c>
      <c r="G128" s="233"/>
      <c r="H128" s="233"/>
      <c r="I128" s="233"/>
      <c r="J128" s="148" t="s">
        <v>372</v>
      </c>
      <c r="K128" s="149">
        <v>1130</v>
      </c>
      <c r="L128" s="234"/>
      <c r="M128" s="234"/>
      <c r="N128" s="235"/>
      <c r="O128" s="235"/>
      <c r="P128" s="235"/>
      <c r="Q128" s="235"/>
      <c r="R128" s="150"/>
      <c r="T128" s="151" t="s">
        <v>5</v>
      </c>
      <c r="U128" s="41" t="s">
        <v>43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337</v>
      </c>
      <c r="AT128" s="19" t="s">
        <v>207</v>
      </c>
      <c r="AU128" s="19" t="s">
        <v>87</v>
      </c>
      <c r="AY128" s="19" t="s">
        <v>206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87</v>
      </c>
      <c r="BK128" s="155">
        <f t="shared" si="8"/>
        <v>0</v>
      </c>
      <c r="BL128" s="19" t="s">
        <v>337</v>
      </c>
      <c r="BM128" s="19" t="s">
        <v>3083</v>
      </c>
    </row>
    <row r="129" spans="2:65" s="1" customFormat="1" ht="25.5" customHeight="1" x14ac:dyDescent="0.3">
      <c r="B129" s="145"/>
      <c r="C129" s="156" t="s">
        <v>228</v>
      </c>
      <c r="D129" s="156" t="s">
        <v>214</v>
      </c>
      <c r="E129" s="157" t="s">
        <v>2917</v>
      </c>
      <c r="F129" s="236" t="s">
        <v>2918</v>
      </c>
      <c r="G129" s="236"/>
      <c r="H129" s="236"/>
      <c r="I129" s="236"/>
      <c r="J129" s="158" t="s">
        <v>372</v>
      </c>
      <c r="K129" s="159">
        <v>1130</v>
      </c>
      <c r="L129" s="237"/>
      <c r="M129" s="237"/>
      <c r="N129" s="238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 t="shared" si="0"/>
        <v>0</v>
      </c>
      <c r="X129" s="152">
        <v>5.0000000000000002E-5</v>
      </c>
      <c r="Y129" s="152">
        <f t="shared" si="1"/>
        <v>5.6500000000000002E-2</v>
      </c>
      <c r="Z129" s="152">
        <v>0</v>
      </c>
      <c r="AA129" s="153">
        <f t="shared" si="2"/>
        <v>0</v>
      </c>
      <c r="AR129" s="19" t="s">
        <v>635</v>
      </c>
      <c r="AT129" s="19" t="s">
        <v>214</v>
      </c>
      <c r="AU129" s="19" t="s">
        <v>87</v>
      </c>
      <c r="AY129" s="19" t="s">
        <v>206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87</v>
      </c>
      <c r="BK129" s="155">
        <f t="shared" si="8"/>
        <v>0</v>
      </c>
      <c r="BL129" s="19" t="s">
        <v>635</v>
      </c>
      <c r="BM129" s="19" t="s">
        <v>3084</v>
      </c>
    </row>
    <row r="130" spans="2:65" s="1" customFormat="1" ht="16.5" customHeight="1" x14ac:dyDescent="0.3">
      <c r="B130" s="145"/>
      <c r="C130" s="146" t="s">
        <v>249</v>
      </c>
      <c r="D130" s="146" t="s">
        <v>207</v>
      </c>
      <c r="E130" s="147" t="s">
        <v>2920</v>
      </c>
      <c r="F130" s="233" t="s">
        <v>3006</v>
      </c>
      <c r="G130" s="233"/>
      <c r="H130" s="233"/>
      <c r="I130" s="233"/>
      <c r="J130" s="148" t="s">
        <v>217</v>
      </c>
      <c r="K130" s="149">
        <v>1340</v>
      </c>
      <c r="L130" s="234"/>
      <c r="M130" s="234"/>
      <c r="N130" s="235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337</v>
      </c>
      <c r="AT130" s="19" t="s">
        <v>207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337</v>
      </c>
      <c r="BM130" s="19" t="s">
        <v>3085</v>
      </c>
    </row>
    <row r="131" spans="2:65" s="1" customFormat="1" ht="38.25" customHeight="1" x14ac:dyDescent="0.3">
      <c r="B131" s="145"/>
      <c r="C131" s="156" t="s">
        <v>232</v>
      </c>
      <c r="D131" s="156" t="s">
        <v>214</v>
      </c>
      <c r="E131" s="157" t="s">
        <v>3008</v>
      </c>
      <c r="F131" s="236" t="s">
        <v>3009</v>
      </c>
      <c r="G131" s="236"/>
      <c r="H131" s="236"/>
      <c r="I131" s="236"/>
      <c r="J131" s="158" t="s">
        <v>217</v>
      </c>
      <c r="K131" s="159">
        <v>1340</v>
      </c>
      <c r="L131" s="237"/>
      <c r="M131" s="237"/>
      <c r="N131" s="238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7.3999999999999999E-4</v>
      </c>
      <c r="Y131" s="152">
        <f t="shared" si="1"/>
        <v>0.99160000000000004</v>
      </c>
      <c r="Z131" s="152">
        <v>0</v>
      </c>
      <c r="AA131" s="153">
        <f t="shared" si="2"/>
        <v>0</v>
      </c>
      <c r="AR131" s="19" t="s">
        <v>635</v>
      </c>
      <c r="AT131" s="19" t="s">
        <v>214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635</v>
      </c>
      <c r="BM131" s="19" t="s">
        <v>3086</v>
      </c>
    </row>
    <row r="132" spans="2:65" s="1" customFormat="1" ht="38.25" customHeight="1" x14ac:dyDescent="0.3">
      <c r="B132" s="145"/>
      <c r="C132" s="146" t="s">
        <v>256</v>
      </c>
      <c r="D132" s="146" t="s">
        <v>207</v>
      </c>
      <c r="E132" s="147" t="s">
        <v>2926</v>
      </c>
      <c r="F132" s="233" t="s">
        <v>2927</v>
      </c>
      <c r="G132" s="233"/>
      <c r="H132" s="233"/>
      <c r="I132" s="233"/>
      <c r="J132" s="148" t="s">
        <v>217</v>
      </c>
      <c r="K132" s="149">
        <v>1180</v>
      </c>
      <c r="L132" s="234"/>
      <c r="M132" s="234"/>
      <c r="N132" s="235"/>
      <c r="O132" s="235"/>
      <c r="P132" s="235"/>
      <c r="Q132" s="235"/>
      <c r="R132" s="150"/>
      <c r="T132" s="151" t="s">
        <v>5</v>
      </c>
      <c r="U132" s="41" t="s">
        <v>43</v>
      </c>
      <c r="V132" s="152">
        <v>4.4999999999999998E-2</v>
      </c>
      <c r="W132" s="152">
        <f t="shared" si="0"/>
        <v>53.1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337</v>
      </c>
      <c r="AT132" s="19" t="s">
        <v>207</v>
      </c>
      <c r="AU132" s="19" t="s">
        <v>87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337</v>
      </c>
      <c r="BM132" s="19" t="s">
        <v>3087</v>
      </c>
    </row>
    <row r="133" spans="2:65" s="1" customFormat="1" ht="25.5" customHeight="1" x14ac:dyDescent="0.3">
      <c r="B133" s="145"/>
      <c r="C133" s="156" t="s">
        <v>235</v>
      </c>
      <c r="D133" s="156" t="s">
        <v>214</v>
      </c>
      <c r="E133" s="157" t="s">
        <v>2929</v>
      </c>
      <c r="F133" s="236" t="s">
        <v>2930</v>
      </c>
      <c r="G133" s="236"/>
      <c r="H133" s="236"/>
      <c r="I133" s="236"/>
      <c r="J133" s="158" t="s">
        <v>217</v>
      </c>
      <c r="K133" s="159">
        <v>1180</v>
      </c>
      <c r="L133" s="237"/>
      <c r="M133" s="237"/>
      <c r="N133" s="238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1E-4</v>
      </c>
      <c r="Y133" s="152">
        <f t="shared" si="1"/>
        <v>0.11800000000000001</v>
      </c>
      <c r="Z133" s="152">
        <v>0</v>
      </c>
      <c r="AA133" s="153">
        <f t="shared" si="2"/>
        <v>0</v>
      </c>
      <c r="AR133" s="19" t="s">
        <v>635</v>
      </c>
      <c r="AT133" s="19" t="s">
        <v>214</v>
      </c>
      <c r="AU133" s="19" t="s">
        <v>87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635</v>
      </c>
      <c r="BM133" s="19" t="s">
        <v>3088</v>
      </c>
    </row>
    <row r="134" spans="2:65" s="1" customFormat="1" ht="25.5" customHeight="1" x14ac:dyDescent="0.3">
      <c r="B134" s="145"/>
      <c r="C134" s="146" t="s">
        <v>263</v>
      </c>
      <c r="D134" s="146" t="s">
        <v>207</v>
      </c>
      <c r="E134" s="147" t="s">
        <v>2938</v>
      </c>
      <c r="F134" s="233" t="s">
        <v>2939</v>
      </c>
      <c r="G134" s="233"/>
      <c r="H134" s="233"/>
      <c r="I134" s="233"/>
      <c r="J134" s="148" t="s">
        <v>217</v>
      </c>
      <c r="K134" s="149">
        <v>300</v>
      </c>
      <c r="L134" s="234"/>
      <c r="M134" s="234"/>
      <c r="N134" s="235"/>
      <c r="O134" s="235"/>
      <c r="P134" s="235"/>
      <c r="Q134" s="235"/>
      <c r="R134" s="150"/>
      <c r="T134" s="151" t="s">
        <v>5</v>
      </c>
      <c r="U134" s="41" t="s">
        <v>43</v>
      </c>
      <c r="V134" s="152">
        <v>0.245</v>
      </c>
      <c r="W134" s="152">
        <f t="shared" si="0"/>
        <v>73.5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337</v>
      </c>
      <c r="AT134" s="19" t="s">
        <v>207</v>
      </c>
      <c r="AU134" s="19" t="s">
        <v>87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337</v>
      </c>
      <c r="BM134" s="19" t="s">
        <v>3089</v>
      </c>
    </row>
    <row r="135" spans="2:65" s="1" customFormat="1" ht="25.5" customHeight="1" x14ac:dyDescent="0.3">
      <c r="B135" s="145"/>
      <c r="C135" s="156" t="s">
        <v>239</v>
      </c>
      <c r="D135" s="156" t="s">
        <v>214</v>
      </c>
      <c r="E135" s="157" t="s">
        <v>2941</v>
      </c>
      <c r="F135" s="236" t="s">
        <v>2942</v>
      </c>
      <c r="G135" s="236"/>
      <c r="H135" s="236"/>
      <c r="I135" s="236"/>
      <c r="J135" s="158" t="s">
        <v>217</v>
      </c>
      <c r="K135" s="159">
        <v>300</v>
      </c>
      <c r="L135" s="237"/>
      <c r="M135" s="237"/>
      <c r="N135" s="238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9.2000000000000003E-4</v>
      </c>
      <c r="Y135" s="152">
        <f t="shared" si="1"/>
        <v>0.27600000000000002</v>
      </c>
      <c r="Z135" s="152">
        <v>0</v>
      </c>
      <c r="AA135" s="153">
        <f t="shared" si="2"/>
        <v>0</v>
      </c>
      <c r="AR135" s="19" t="s">
        <v>635</v>
      </c>
      <c r="AT135" s="19" t="s">
        <v>214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635</v>
      </c>
      <c r="BM135" s="19" t="s">
        <v>3090</v>
      </c>
    </row>
    <row r="136" spans="2:65" s="1" customFormat="1" ht="25.5" customHeight="1" x14ac:dyDescent="0.3">
      <c r="B136" s="145"/>
      <c r="C136" s="146" t="s">
        <v>270</v>
      </c>
      <c r="D136" s="146" t="s">
        <v>207</v>
      </c>
      <c r="E136" s="147" t="s">
        <v>2944</v>
      </c>
      <c r="F136" s="233" t="s">
        <v>2945</v>
      </c>
      <c r="G136" s="233"/>
      <c r="H136" s="233"/>
      <c r="I136" s="233"/>
      <c r="J136" s="148" t="s">
        <v>217</v>
      </c>
      <c r="K136" s="149">
        <v>300</v>
      </c>
      <c r="L136" s="234"/>
      <c r="M136" s="234"/>
      <c r="N136" s="235"/>
      <c r="O136" s="235"/>
      <c r="P136" s="235"/>
      <c r="Q136" s="235"/>
      <c r="R136" s="150"/>
      <c r="T136" s="151" t="s">
        <v>5</v>
      </c>
      <c r="U136" s="41" t="s">
        <v>43</v>
      </c>
      <c r="V136" s="152">
        <v>0.33700000000000002</v>
      </c>
      <c r="W136" s="152">
        <f t="shared" si="0"/>
        <v>101.10000000000001</v>
      </c>
      <c r="X136" s="152">
        <v>0</v>
      </c>
      <c r="Y136" s="152">
        <f t="shared" si="1"/>
        <v>0</v>
      </c>
      <c r="Z136" s="152">
        <v>0</v>
      </c>
      <c r="AA136" s="153">
        <f t="shared" si="2"/>
        <v>0</v>
      </c>
      <c r="AR136" s="19" t="s">
        <v>337</v>
      </c>
      <c r="AT136" s="19" t="s">
        <v>207</v>
      </c>
      <c r="AU136" s="19" t="s">
        <v>87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337</v>
      </c>
      <c r="BM136" s="19" t="s">
        <v>3091</v>
      </c>
    </row>
    <row r="137" spans="2:65" s="1" customFormat="1" ht="25.5" customHeight="1" x14ac:dyDescent="0.3">
      <c r="B137" s="145"/>
      <c r="C137" s="156" t="s">
        <v>10</v>
      </c>
      <c r="D137" s="156" t="s">
        <v>214</v>
      </c>
      <c r="E137" s="157" t="s">
        <v>2947</v>
      </c>
      <c r="F137" s="236" t="s">
        <v>2948</v>
      </c>
      <c r="G137" s="236"/>
      <c r="H137" s="236"/>
      <c r="I137" s="236"/>
      <c r="J137" s="158" t="s">
        <v>217</v>
      </c>
      <c r="K137" s="159">
        <v>300</v>
      </c>
      <c r="L137" s="237"/>
      <c r="M137" s="237"/>
      <c r="N137" s="238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 t="shared" si="0"/>
        <v>0</v>
      </c>
      <c r="X137" s="152">
        <v>1.57E-3</v>
      </c>
      <c r="Y137" s="152">
        <f t="shared" si="1"/>
        <v>0.47099999999999997</v>
      </c>
      <c r="Z137" s="152">
        <v>0</v>
      </c>
      <c r="AA137" s="153">
        <f t="shared" si="2"/>
        <v>0</v>
      </c>
      <c r="AR137" s="19" t="s">
        <v>635</v>
      </c>
      <c r="AT137" s="19" t="s">
        <v>214</v>
      </c>
      <c r="AU137" s="19" t="s">
        <v>87</v>
      </c>
      <c r="AY137" s="19" t="s">
        <v>206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87</v>
      </c>
      <c r="BK137" s="155">
        <f t="shared" si="8"/>
        <v>0</v>
      </c>
      <c r="BL137" s="19" t="s">
        <v>635</v>
      </c>
      <c r="BM137" s="19" t="s">
        <v>3092</v>
      </c>
    </row>
    <row r="138" spans="2:65" s="1" customFormat="1" ht="16.5" customHeight="1" x14ac:dyDescent="0.3">
      <c r="B138" s="145"/>
      <c r="C138" s="146" t="s">
        <v>277</v>
      </c>
      <c r="D138" s="146" t="s">
        <v>207</v>
      </c>
      <c r="E138" s="147" t="s">
        <v>1634</v>
      </c>
      <c r="F138" s="233" t="s">
        <v>1635</v>
      </c>
      <c r="G138" s="233"/>
      <c r="H138" s="233"/>
      <c r="I138" s="233"/>
      <c r="J138" s="148" t="s">
        <v>217</v>
      </c>
      <c r="K138" s="149">
        <v>1470</v>
      </c>
      <c r="L138" s="234"/>
      <c r="M138" s="234"/>
      <c r="N138" s="235"/>
      <c r="O138" s="235"/>
      <c r="P138" s="235"/>
      <c r="Q138" s="235"/>
      <c r="R138" s="150"/>
      <c r="T138" s="151" t="s">
        <v>5</v>
      </c>
      <c r="U138" s="41" t="s">
        <v>43</v>
      </c>
      <c r="V138" s="152">
        <v>0.29499999999999998</v>
      </c>
      <c r="W138" s="152">
        <f t="shared" si="0"/>
        <v>433.65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337</v>
      </c>
      <c r="AT138" s="19" t="s">
        <v>207</v>
      </c>
      <c r="AU138" s="19" t="s">
        <v>87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337</v>
      </c>
      <c r="BM138" s="19" t="s">
        <v>3093</v>
      </c>
    </row>
    <row r="139" spans="2:65" s="1" customFormat="1" ht="38.25" customHeight="1" x14ac:dyDescent="0.3">
      <c r="B139" s="145"/>
      <c r="C139" s="156" t="s">
        <v>245</v>
      </c>
      <c r="D139" s="156" t="s">
        <v>214</v>
      </c>
      <c r="E139" s="157" t="s">
        <v>1637</v>
      </c>
      <c r="F139" s="236" t="s">
        <v>1638</v>
      </c>
      <c r="G139" s="236"/>
      <c r="H139" s="236"/>
      <c r="I139" s="236"/>
      <c r="J139" s="158" t="s">
        <v>217</v>
      </c>
      <c r="K139" s="159">
        <v>630</v>
      </c>
      <c r="L139" s="237"/>
      <c r="M139" s="237"/>
      <c r="N139" s="238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1.2199999999999999E-3</v>
      </c>
      <c r="Y139" s="152">
        <f t="shared" si="1"/>
        <v>0.76859999999999995</v>
      </c>
      <c r="Z139" s="152">
        <v>0</v>
      </c>
      <c r="AA139" s="153">
        <f t="shared" si="2"/>
        <v>0</v>
      </c>
      <c r="AR139" s="19" t="s">
        <v>635</v>
      </c>
      <c r="AT139" s="19" t="s">
        <v>214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635</v>
      </c>
      <c r="BM139" s="19" t="s">
        <v>3094</v>
      </c>
    </row>
    <row r="140" spans="2:65" s="1" customFormat="1" ht="38.25" customHeight="1" x14ac:dyDescent="0.3">
      <c r="B140" s="145"/>
      <c r="C140" s="156" t="s">
        <v>284</v>
      </c>
      <c r="D140" s="156" t="s">
        <v>214</v>
      </c>
      <c r="E140" s="157" t="s">
        <v>1640</v>
      </c>
      <c r="F140" s="236" t="s">
        <v>1641</v>
      </c>
      <c r="G140" s="236"/>
      <c r="H140" s="236"/>
      <c r="I140" s="236"/>
      <c r="J140" s="158" t="s">
        <v>217</v>
      </c>
      <c r="K140" s="159">
        <v>270</v>
      </c>
      <c r="L140" s="237"/>
      <c r="M140" s="237"/>
      <c r="N140" s="238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1.41E-3</v>
      </c>
      <c r="Y140" s="152">
        <f t="shared" si="1"/>
        <v>0.38069999999999998</v>
      </c>
      <c r="Z140" s="152">
        <v>0</v>
      </c>
      <c r="AA140" s="153">
        <f t="shared" si="2"/>
        <v>0</v>
      </c>
      <c r="AR140" s="19" t="s">
        <v>635</v>
      </c>
      <c r="AT140" s="19" t="s">
        <v>214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635</v>
      </c>
      <c r="BM140" s="19" t="s">
        <v>3095</v>
      </c>
    </row>
    <row r="141" spans="2:65" s="1" customFormat="1" ht="38.25" customHeight="1" x14ac:dyDescent="0.3">
      <c r="B141" s="145"/>
      <c r="C141" s="156" t="s">
        <v>248</v>
      </c>
      <c r="D141" s="156" t="s">
        <v>214</v>
      </c>
      <c r="E141" s="157" t="s">
        <v>1643</v>
      </c>
      <c r="F141" s="236" t="s">
        <v>1644</v>
      </c>
      <c r="G141" s="236"/>
      <c r="H141" s="236"/>
      <c r="I141" s="236"/>
      <c r="J141" s="158" t="s">
        <v>217</v>
      </c>
      <c r="K141" s="159">
        <v>170</v>
      </c>
      <c r="L141" s="237"/>
      <c r="M141" s="237"/>
      <c r="N141" s="238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si="0"/>
        <v>0</v>
      </c>
      <c r="X141" s="152">
        <v>1.73E-3</v>
      </c>
      <c r="Y141" s="152">
        <f t="shared" si="1"/>
        <v>0.29409999999999997</v>
      </c>
      <c r="Z141" s="152">
        <v>0</v>
      </c>
      <c r="AA141" s="153">
        <f t="shared" si="2"/>
        <v>0</v>
      </c>
      <c r="AR141" s="19" t="s">
        <v>635</v>
      </c>
      <c r="AT141" s="19" t="s">
        <v>214</v>
      </c>
      <c r="AU141" s="19" t="s">
        <v>87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635</v>
      </c>
      <c r="BM141" s="19" t="s">
        <v>3096</v>
      </c>
    </row>
    <row r="142" spans="2:65" s="1" customFormat="1" ht="38.25" customHeight="1" x14ac:dyDescent="0.3">
      <c r="B142" s="145"/>
      <c r="C142" s="156" t="s">
        <v>291</v>
      </c>
      <c r="D142" s="156" t="s">
        <v>214</v>
      </c>
      <c r="E142" s="157" t="s">
        <v>1646</v>
      </c>
      <c r="F142" s="236" t="s">
        <v>1647</v>
      </c>
      <c r="G142" s="236"/>
      <c r="H142" s="236"/>
      <c r="I142" s="236"/>
      <c r="J142" s="158" t="s">
        <v>217</v>
      </c>
      <c r="K142" s="159">
        <v>100</v>
      </c>
      <c r="L142" s="237"/>
      <c r="M142" s="237"/>
      <c r="N142" s="238"/>
      <c r="O142" s="235"/>
      <c r="P142" s="235"/>
      <c r="Q142" s="235"/>
      <c r="R142" s="150"/>
      <c r="T142" s="151" t="s">
        <v>5</v>
      </c>
      <c r="U142" s="41" t="s">
        <v>43</v>
      </c>
      <c r="V142" s="152">
        <v>0</v>
      </c>
      <c r="W142" s="152">
        <f t="shared" si="0"/>
        <v>0</v>
      </c>
      <c r="X142" s="152">
        <v>5.1000000000000004E-4</v>
      </c>
      <c r="Y142" s="152">
        <f t="shared" si="1"/>
        <v>5.1000000000000004E-2</v>
      </c>
      <c r="Z142" s="152">
        <v>0</v>
      </c>
      <c r="AA142" s="153">
        <f t="shared" si="2"/>
        <v>0</v>
      </c>
      <c r="AR142" s="19" t="s">
        <v>635</v>
      </c>
      <c r="AT142" s="19" t="s">
        <v>214</v>
      </c>
      <c r="AU142" s="19" t="s">
        <v>87</v>
      </c>
      <c r="AY142" s="19" t="s">
        <v>206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87</v>
      </c>
      <c r="BK142" s="155">
        <f t="shared" si="8"/>
        <v>0</v>
      </c>
      <c r="BL142" s="19" t="s">
        <v>635</v>
      </c>
      <c r="BM142" s="19" t="s">
        <v>3097</v>
      </c>
    </row>
    <row r="143" spans="2:65" s="1" customFormat="1" ht="38.25" customHeight="1" x14ac:dyDescent="0.3">
      <c r="B143" s="145"/>
      <c r="C143" s="156" t="s">
        <v>252</v>
      </c>
      <c r="D143" s="156" t="s">
        <v>214</v>
      </c>
      <c r="E143" s="157" t="s">
        <v>1649</v>
      </c>
      <c r="F143" s="236" t="s">
        <v>1650</v>
      </c>
      <c r="G143" s="236"/>
      <c r="H143" s="236"/>
      <c r="I143" s="236"/>
      <c r="J143" s="158" t="s">
        <v>217</v>
      </c>
      <c r="K143" s="159">
        <v>300</v>
      </c>
      <c r="L143" s="237"/>
      <c r="M143" s="237"/>
      <c r="N143" s="238"/>
      <c r="O143" s="235"/>
      <c r="P143" s="235"/>
      <c r="Q143" s="235"/>
      <c r="R143" s="150"/>
      <c r="T143" s="151" t="s">
        <v>5</v>
      </c>
      <c r="U143" s="41" t="s">
        <v>43</v>
      </c>
      <c r="V143" s="152">
        <v>0</v>
      </c>
      <c r="W143" s="152">
        <f t="shared" si="0"/>
        <v>0</v>
      </c>
      <c r="X143" s="152">
        <v>1.73E-3</v>
      </c>
      <c r="Y143" s="152">
        <f t="shared" si="1"/>
        <v>0.51900000000000002</v>
      </c>
      <c r="Z143" s="152">
        <v>0</v>
      </c>
      <c r="AA143" s="153">
        <f t="shared" si="2"/>
        <v>0</v>
      </c>
      <c r="AR143" s="19" t="s">
        <v>635</v>
      </c>
      <c r="AT143" s="19" t="s">
        <v>214</v>
      </c>
      <c r="AU143" s="19" t="s">
        <v>87</v>
      </c>
      <c r="AY143" s="19" t="s">
        <v>206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87</v>
      </c>
      <c r="BK143" s="155">
        <f t="shared" si="8"/>
        <v>0</v>
      </c>
      <c r="BL143" s="19" t="s">
        <v>635</v>
      </c>
      <c r="BM143" s="19" t="s">
        <v>3098</v>
      </c>
    </row>
    <row r="144" spans="2:65" s="1" customFormat="1" ht="38.25" customHeight="1" x14ac:dyDescent="0.3">
      <c r="B144" s="145"/>
      <c r="C144" s="146" t="s">
        <v>298</v>
      </c>
      <c r="D144" s="146" t="s">
        <v>207</v>
      </c>
      <c r="E144" s="147" t="s">
        <v>1622</v>
      </c>
      <c r="F144" s="233" t="s">
        <v>1623</v>
      </c>
      <c r="G144" s="233"/>
      <c r="H144" s="233"/>
      <c r="I144" s="233"/>
      <c r="J144" s="148" t="s">
        <v>217</v>
      </c>
      <c r="K144" s="149">
        <v>970</v>
      </c>
      <c r="L144" s="234"/>
      <c r="M144" s="234"/>
      <c r="N144" s="235"/>
      <c r="O144" s="235"/>
      <c r="P144" s="235"/>
      <c r="Q144" s="235"/>
      <c r="R144" s="150"/>
      <c r="T144" s="151" t="s">
        <v>5</v>
      </c>
      <c r="U144" s="41" t="s">
        <v>43</v>
      </c>
      <c r="V144" s="152">
        <v>0.109</v>
      </c>
      <c r="W144" s="152">
        <f t="shared" si="0"/>
        <v>105.73</v>
      </c>
      <c r="X144" s="152">
        <v>0</v>
      </c>
      <c r="Y144" s="152">
        <f t="shared" si="1"/>
        <v>0</v>
      </c>
      <c r="Z144" s="152">
        <v>0</v>
      </c>
      <c r="AA144" s="153">
        <f t="shared" si="2"/>
        <v>0</v>
      </c>
      <c r="AR144" s="19" t="s">
        <v>337</v>
      </c>
      <c r="AT144" s="19" t="s">
        <v>207</v>
      </c>
      <c r="AU144" s="19" t="s">
        <v>87</v>
      </c>
      <c r="AY144" s="19" t="s">
        <v>206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87</v>
      </c>
      <c r="BK144" s="155">
        <f t="shared" si="8"/>
        <v>0</v>
      </c>
      <c r="BL144" s="19" t="s">
        <v>337</v>
      </c>
      <c r="BM144" s="19" t="s">
        <v>3099</v>
      </c>
    </row>
    <row r="145" spans="2:65" s="1" customFormat="1" ht="25.5" customHeight="1" x14ac:dyDescent="0.3">
      <c r="B145" s="145"/>
      <c r="C145" s="156" t="s">
        <v>255</v>
      </c>
      <c r="D145" s="156" t="s">
        <v>214</v>
      </c>
      <c r="E145" s="157" t="s">
        <v>1625</v>
      </c>
      <c r="F145" s="236" t="s">
        <v>1626</v>
      </c>
      <c r="G145" s="236"/>
      <c r="H145" s="236"/>
      <c r="I145" s="236"/>
      <c r="J145" s="158" t="s">
        <v>217</v>
      </c>
      <c r="K145" s="159">
        <v>970</v>
      </c>
      <c r="L145" s="237"/>
      <c r="M145" s="237"/>
      <c r="N145" s="238"/>
      <c r="O145" s="235"/>
      <c r="P145" s="235"/>
      <c r="Q145" s="235"/>
      <c r="R145" s="150"/>
      <c r="T145" s="151" t="s">
        <v>5</v>
      </c>
      <c r="U145" s="41" t="s">
        <v>43</v>
      </c>
      <c r="V145" s="152">
        <v>0</v>
      </c>
      <c r="W145" s="152">
        <f t="shared" si="0"/>
        <v>0</v>
      </c>
      <c r="X145" s="152">
        <v>2.3000000000000001E-4</v>
      </c>
      <c r="Y145" s="152">
        <f t="shared" si="1"/>
        <v>0.22310000000000002</v>
      </c>
      <c r="Z145" s="152">
        <v>0</v>
      </c>
      <c r="AA145" s="153">
        <f t="shared" si="2"/>
        <v>0</v>
      </c>
      <c r="AR145" s="19" t="s">
        <v>635</v>
      </c>
      <c r="AT145" s="19" t="s">
        <v>214</v>
      </c>
      <c r="AU145" s="19" t="s">
        <v>87</v>
      </c>
      <c r="AY145" s="19" t="s">
        <v>206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9" t="s">
        <v>87</v>
      </c>
      <c r="BK145" s="155">
        <f t="shared" si="8"/>
        <v>0</v>
      </c>
      <c r="BL145" s="19" t="s">
        <v>635</v>
      </c>
      <c r="BM145" s="19" t="s">
        <v>3100</v>
      </c>
    </row>
    <row r="146" spans="2:65" s="1" customFormat="1" ht="25.5" customHeight="1" x14ac:dyDescent="0.3">
      <c r="B146" s="145"/>
      <c r="C146" s="146" t="s">
        <v>305</v>
      </c>
      <c r="D146" s="146" t="s">
        <v>207</v>
      </c>
      <c r="E146" s="147" t="s">
        <v>1628</v>
      </c>
      <c r="F146" s="233" t="s">
        <v>1629</v>
      </c>
      <c r="G146" s="233"/>
      <c r="H146" s="233"/>
      <c r="I146" s="233"/>
      <c r="J146" s="148" t="s">
        <v>217</v>
      </c>
      <c r="K146" s="149">
        <v>1300</v>
      </c>
      <c r="L146" s="234"/>
      <c r="M146" s="234"/>
      <c r="N146" s="235"/>
      <c r="O146" s="235"/>
      <c r="P146" s="235"/>
      <c r="Q146" s="235"/>
      <c r="R146" s="150"/>
      <c r="T146" s="151" t="s">
        <v>5</v>
      </c>
      <c r="U146" s="41" t="s">
        <v>43</v>
      </c>
      <c r="V146" s="152">
        <v>0.11700000000000001</v>
      </c>
      <c r="W146" s="152">
        <f t="shared" si="0"/>
        <v>152.10000000000002</v>
      </c>
      <c r="X146" s="152">
        <v>0</v>
      </c>
      <c r="Y146" s="152">
        <f t="shared" si="1"/>
        <v>0</v>
      </c>
      <c r="Z146" s="152">
        <v>0</v>
      </c>
      <c r="AA146" s="153">
        <f t="shared" si="2"/>
        <v>0</v>
      </c>
      <c r="AR146" s="19" t="s">
        <v>337</v>
      </c>
      <c r="AT146" s="19" t="s">
        <v>207</v>
      </c>
      <c r="AU146" s="19" t="s">
        <v>87</v>
      </c>
      <c r="AY146" s="19" t="s">
        <v>206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9" t="s">
        <v>87</v>
      </c>
      <c r="BK146" s="155">
        <f t="shared" si="8"/>
        <v>0</v>
      </c>
      <c r="BL146" s="19" t="s">
        <v>337</v>
      </c>
      <c r="BM146" s="19" t="s">
        <v>3101</v>
      </c>
    </row>
    <row r="147" spans="2:65" s="1" customFormat="1" ht="16.5" customHeight="1" x14ac:dyDescent="0.3">
      <c r="B147" s="145"/>
      <c r="C147" s="156" t="s">
        <v>259</v>
      </c>
      <c r="D147" s="156" t="s">
        <v>214</v>
      </c>
      <c r="E147" s="157" t="s">
        <v>1631</v>
      </c>
      <c r="F147" s="236" t="s">
        <v>1632</v>
      </c>
      <c r="G147" s="236"/>
      <c r="H147" s="236"/>
      <c r="I147" s="236"/>
      <c r="J147" s="158" t="s">
        <v>217</v>
      </c>
      <c r="K147" s="159">
        <v>1300</v>
      </c>
      <c r="L147" s="237"/>
      <c r="M147" s="237"/>
      <c r="N147" s="238"/>
      <c r="O147" s="235"/>
      <c r="P147" s="235"/>
      <c r="Q147" s="235"/>
      <c r="R147" s="150"/>
      <c r="T147" s="151" t="s">
        <v>5</v>
      </c>
      <c r="U147" s="160" t="s">
        <v>43</v>
      </c>
      <c r="V147" s="161">
        <v>0</v>
      </c>
      <c r="W147" s="161">
        <f t="shared" si="0"/>
        <v>0</v>
      </c>
      <c r="X147" s="161">
        <v>8.4999999999999995E-4</v>
      </c>
      <c r="Y147" s="161">
        <f t="shared" si="1"/>
        <v>1.105</v>
      </c>
      <c r="Z147" s="161">
        <v>0</v>
      </c>
      <c r="AA147" s="162">
        <f t="shared" si="2"/>
        <v>0</v>
      </c>
      <c r="AR147" s="19" t="s">
        <v>635</v>
      </c>
      <c r="AT147" s="19" t="s">
        <v>214</v>
      </c>
      <c r="AU147" s="19" t="s">
        <v>87</v>
      </c>
      <c r="AY147" s="19" t="s">
        <v>206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9" t="s">
        <v>87</v>
      </c>
      <c r="BK147" s="155">
        <f t="shared" si="8"/>
        <v>0</v>
      </c>
      <c r="BL147" s="19" t="s">
        <v>635</v>
      </c>
      <c r="BM147" s="19" t="s">
        <v>3102</v>
      </c>
    </row>
    <row r="148" spans="2:65" s="1" customFormat="1" ht="6.95" customHeight="1" x14ac:dyDescent="0.3">
      <c r="B148" s="56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8"/>
    </row>
  </sheetData>
  <mergeCells count="151">
    <mergeCell ref="N115:Q115"/>
    <mergeCell ref="N116:Q116"/>
    <mergeCell ref="N117:Q117"/>
    <mergeCell ref="H1:K1"/>
    <mergeCell ref="S2:AC2"/>
    <mergeCell ref="F145:I145"/>
    <mergeCell ref="L145:M145"/>
    <mergeCell ref="N145:Q145"/>
    <mergeCell ref="F146:I146"/>
    <mergeCell ref="L146:M146"/>
    <mergeCell ref="N146:Q146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C102:Q102"/>
    <mergeCell ref="F104:P104"/>
    <mergeCell ref="F106:P106"/>
    <mergeCell ref="F105:P105"/>
    <mergeCell ref="F107:P107"/>
    <mergeCell ref="M109:P109"/>
    <mergeCell ref="M111:Q111"/>
    <mergeCell ref="M112:Q112"/>
    <mergeCell ref="F114:I114"/>
    <mergeCell ref="L114:M114"/>
    <mergeCell ref="N114:Q114"/>
    <mergeCell ref="M85:Q85"/>
    <mergeCell ref="M86:Q86"/>
    <mergeCell ref="C88:G88"/>
    <mergeCell ref="N88:Q88"/>
    <mergeCell ref="N90:Q90"/>
    <mergeCell ref="N91:Q91"/>
    <mergeCell ref="N92:Q92"/>
    <mergeCell ref="N94:Q94"/>
    <mergeCell ref="L96:Q96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1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9"/>
  <sheetViews>
    <sheetView showGridLines="0" workbookViewId="0">
      <pane ySplit="1" topLeftCell="A2" activePane="bottomLeft" state="frozen"/>
      <selection pane="bottomLeft" activeCell="AC28" sqref="AC2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0"/>
      <c r="B1" s="12"/>
      <c r="C1" s="12"/>
      <c r="D1" s="13" t="s">
        <v>1</v>
      </c>
      <c r="E1" s="12"/>
      <c r="F1" s="14" t="s">
        <v>165</v>
      </c>
      <c r="G1" s="14"/>
      <c r="H1" s="242" t="s">
        <v>166</v>
      </c>
      <c r="I1" s="242"/>
      <c r="J1" s="242"/>
      <c r="K1" s="242"/>
      <c r="L1" s="14" t="s">
        <v>167</v>
      </c>
      <c r="M1" s="12"/>
      <c r="N1" s="12"/>
      <c r="O1" s="13" t="s">
        <v>168</v>
      </c>
      <c r="P1" s="12"/>
      <c r="Q1" s="12"/>
      <c r="R1" s="12"/>
      <c r="S1" s="14" t="s">
        <v>169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9" t="s">
        <v>160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 x14ac:dyDescent="0.3">
      <c r="B4" s="23"/>
      <c r="C4" s="174" t="s">
        <v>170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17" t="str">
        <f>'Rekapitulácia stavby'!K6</f>
        <v>Okresný úrad Košice - okolie, rekonštrukcia a modernizácia objektu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4"/>
    </row>
    <row r="7" spans="1:66" ht="25.35" customHeight="1" x14ac:dyDescent="0.3">
      <c r="B7" s="23"/>
      <c r="C7" s="25"/>
      <c r="D7" s="29" t="s">
        <v>171</v>
      </c>
      <c r="E7" s="25"/>
      <c r="F7" s="217" t="s">
        <v>2042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5"/>
      <c r="R7" s="24"/>
    </row>
    <row r="8" spans="1:66" ht="25.35" customHeight="1" x14ac:dyDescent="0.3">
      <c r="B8" s="23"/>
      <c r="C8" s="25"/>
      <c r="D8" s="29" t="s">
        <v>173</v>
      </c>
      <c r="E8" s="25"/>
      <c r="F8" s="217" t="s">
        <v>3103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25"/>
      <c r="R8" s="24"/>
    </row>
    <row r="9" spans="1:66" s="1" customFormat="1" ht="32.85" customHeight="1" x14ac:dyDescent="0.3">
      <c r="B9" s="32"/>
      <c r="C9" s="33"/>
      <c r="D9" s="28" t="s">
        <v>2044</v>
      </c>
      <c r="E9" s="33"/>
      <c r="F9" s="178" t="s">
        <v>3104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33"/>
      <c r="R9" s="34"/>
    </row>
    <row r="10" spans="1:66" s="1" customFormat="1" ht="14.45" customHeight="1" x14ac:dyDescent="0.3">
      <c r="B10" s="32"/>
      <c r="C10" s="33"/>
      <c r="D10" s="29" t="s">
        <v>17</v>
      </c>
      <c r="E10" s="33"/>
      <c r="F10" s="27" t="s">
        <v>5</v>
      </c>
      <c r="G10" s="33"/>
      <c r="H10" s="33"/>
      <c r="I10" s="33"/>
      <c r="J10" s="33"/>
      <c r="K10" s="33"/>
      <c r="L10" s="33"/>
      <c r="M10" s="29" t="s">
        <v>18</v>
      </c>
      <c r="N10" s="33"/>
      <c r="O10" s="27" t="s">
        <v>5</v>
      </c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19</v>
      </c>
      <c r="E11" s="33"/>
      <c r="F11" s="27" t="s">
        <v>20</v>
      </c>
      <c r="G11" s="33"/>
      <c r="H11" s="33"/>
      <c r="I11" s="33"/>
      <c r="J11" s="33"/>
      <c r="K11" s="33"/>
      <c r="L11" s="33"/>
      <c r="M11" s="29" t="s">
        <v>21</v>
      </c>
      <c r="N11" s="33"/>
      <c r="O11" s="220"/>
      <c r="P11" s="220"/>
      <c r="Q11" s="33"/>
      <c r="R11" s="34"/>
    </row>
    <row r="12" spans="1:66" s="1" customFormat="1" ht="10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22</v>
      </c>
      <c r="E13" s="33"/>
      <c r="F13" s="33"/>
      <c r="G13" s="33"/>
      <c r="H13" s="33"/>
      <c r="I13" s="33"/>
      <c r="J13" s="33"/>
      <c r="K13" s="33"/>
      <c r="L13" s="33"/>
      <c r="M13" s="29" t="s">
        <v>23</v>
      </c>
      <c r="N13" s="33"/>
      <c r="O13" s="176" t="s">
        <v>24</v>
      </c>
      <c r="P13" s="176"/>
      <c r="Q13" s="33"/>
      <c r="R13" s="34"/>
    </row>
    <row r="14" spans="1:66" s="1" customFormat="1" ht="18" customHeight="1" x14ac:dyDescent="0.3">
      <c r="B14" s="32"/>
      <c r="C14" s="33"/>
      <c r="D14" s="33"/>
      <c r="E14" s="27" t="s">
        <v>25</v>
      </c>
      <c r="F14" s="33"/>
      <c r="G14" s="33"/>
      <c r="H14" s="33"/>
      <c r="I14" s="33"/>
      <c r="J14" s="33"/>
      <c r="K14" s="33"/>
      <c r="L14" s="33"/>
      <c r="M14" s="29" t="s">
        <v>26</v>
      </c>
      <c r="N14" s="33"/>
      <c r="O14" s="176" t="s">
        <v>5</v>
      </c>
      <c r="P14" s="176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27</v>
      </c>
      <c r="E16" s="33"/>
      <c r="F16" s="33"/>
      <c r="G16" s="33"/>
      <c r="H16" s="33"/>
      <c r="I16" s="33"/>
      <c r="J16" s="33"/>
      <c r="K16" s="33"/>
      <c r="L16" s="33"/>
      <c r="M16" s="29" t="s">
        <v>23</v>
      </c>
      <c r="N16" s="33"/>
      <c r="O16" s="176" t="str">
        <f>IF('Rekapitulácia stavby'!AN13="","",'Rekapitulácia stavby'!AN13)</f>
        <v/>
      </c>
      <c r="P16" s="176"/>
      <c r="Q16" s="33"/>
      <c r="R16" s="34"/>
    </row>
    <row r="17" spans="2:18" s="1" customFormat="1" ht="18" customHeight="1" x14ac:dyDescent="0.3">
      <c r="B17" s="32"/>
      <c r="C17" s="33"/>
      <c r="D17" s="33"/>
      <c r="E17" s="27" t="str">
        <f>IF('Rekapitulácia stavby'!E14="","",'Rekapitulácia stavby'!E14)</f>
        <v xml:space="preserve"> </v>
      </c>
      <c r="F17" s="33"/>
      <c r="G17" s="33"/>
      <c r="H17" s="33"/>
      <c r="I17" s="33"/>
      <c r="J17" s="33"/>
      <c r="K17" s="33"/>
      <c r="L17" s="33"/>
      <c r="M17" s="29" t="s">
        <v>26</v>
      </c>
      <c r="N17" s="33"/>
      <c r="O17" s="176" t="str">
        <f>IF('Rekapitulácia stavby'!AN14="","",'Rekapitulácia stavby'!AN14)</f>
        <v/>
      </c>
      <c r="P17" s="176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29</v>
      </c>
      <c r="E19" s="33"/>
      <c r="F19" s="33"/>
      <c r="G19" s="33"/>
      <c r="H19" s="33"/>
      <c r="I19" s="33"/>
      <c r="J19" s="33"/>
      <c r="K19" s="33"/>
      <c r="L19" s="33"/>
      <c r="M19" s="29" t="s">
        <v>23</v>
      </c>
      <c r="N19" s="33"/>
      <c r="O19" s="176" t="s">
        <v>30</v>
      </c>
      <c r="P19" s="176"/>
      <c r="Q19" s="33"/>
      <c r="R19" s="34"/>
    </row>
    <row r="20" spans="2:18" s="1" customFormat="1" ht="18" customHeight="1" x14ac:dyDescent="0.3">
      <c r="B20" s="32"/>
      <c r="C20" s="33"/>
      <c r="D20" s="33"/>
      <c r="E20" s="27" t="s">
        <v>31</v>
      </c>
      <c r="F20" s="33"/>
      <c r="G20" s="33"/>
      <c r="H20" s="33"/>
      <c r="I20" s="33"/>
      <c r="J20" s="33"/>
      <c r="K20" s="33"/>
      <c r="L20" s="33"/>
      <c r="M20" s="29" t="s">
        <v>26</v>
      </c>
      <c r="N20" s="33"/>
      <c r="O20" s="176" t="s">
        <v>32</v>
      </c>
      <c r="P20" s="176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35</v>
      </c>
      <c r="E22" s="33"/>
      <c r="F22" s="33"/>
      <c r="G22" s="33"/>
      <c r="H22" s="33"/>
      <c r="I22" s="33"/>
      <c r="J22" s="33"/>
      <c r="K22" s="33"/>
      <c r="L22" s="33"/>
      <c r="M22" s="29" t="s">
        <v>23</v>
      </c>
      <c r="N22" s="33"/>
      <c r="O22" s="176" t="str">
        <f>IF('Rekapitulácia stavby'!AN19="","",'Rekapitulácia stavby'!AN19)</f>
        <v/>
      </c>
      <c r="P22" s="176"/>
      <c r="Q22" s="33"/>
      <c r="R22" s="34"/>
    </row>
    <row r="23" spans="2:18" s="1" customFormat="1" ht="18" customHeight="1" x14ac:dyDescent="0.3">
      <c r="B23" s="32"/>
      <c r="C23" s="33"/>
      <c r="D23" s="33"/>
      <c r="E23" s="27" t="str">
        <f>IF('Rekapitulácia stavby'!E20="","",'Rekapitulácia stavby'!E20)</f>
        <v xml:space="preserve"> </v>
      </c>
      <c r="F23" s="33"/>
      <c r="G23" s="33"/>
      <c r="H23" s="33"/>
      <c r="I23" s="33"/>
      <c r="J23" s="33"/>
      <c r="K23" s="33"/>
      <c r="L23" s="33"/>
      <c r="M23" s="29" t="s">
        <v>26</v>
      </c>
      <c r="N23" s="33"/>
      <c r="O23" s="176" t="str">
        <f>IF('Rekapitulácia stavby'!AN20="","",'Rekapitulácia stavby'!AN20)</f>
        <v/>
      </c>
      <c r="P23" s="176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4.45" customHeight="1" x14ac:dyDescent="0.3">
      <c r="B25" s="32"/>
      <c r="C25" s="33"/>
      <c r="D25" s="29" t="s">
        <v>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16.5" customHeight="1" x14ac:dyDescent="0.3">
      <c r="B26" s="32"/>
      <c r="C26" s="33"/>
      <c r="D26" s="33"/>
      <c r="E26" s="179" t="s">
        <v>5</v>
      </c>
      <c r="F26" s="179"/>
      <c r="G26" s="179"/>
      <c r="H26" s="179"/>
      <c r="I26" s="179"/>
      <c r="J26" s="179"/>
      <c r="K26" s="179"/>
      <c r="L26" s="179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s="1" customFormat="1" ht="6.95" customHeight="1" x14ac:dyDescent="0.3">
      <c r="B28" s="32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3"/>
      <c r="R28" s="34"/>
    </row>
    <row r="29" spans="2:18" s="1" customFormat="1" ht="14.45" customHeight="1" x14ac:dyDescent="0.3">
      <c r="B29" s="32"/>
      <c r="C29" s="33"/>
      <c r="D29" s="111" t="s">
        <v>177</v>
      </c>
      <c r="E29" s="33"/>
      <c r="F29" s="33"/>
      <c r="G29" s="33"/>
      <c r="H29" s="33"/>
      <c r="I29" s="33"/>
      <c r="J29" s="33"/>
      <c r="K29" s="33"/>
      <c r="L29" s="33"/>
      <c r="M29" s="180"/>
      <c r="N29" s="180"/>
      <c r="O29" s="180"/>
      <c r="P29" s="180"/>
      <c r="Q29" s="33"/>
      <c r="R29" s="34"/>
    </row>
    <row r="30" spans="2:18" s="1" customFormat="1" ht="14.45" customHeight="1" x14ac:dyDescent="0.3">
      <c r="B30" s="32"/>
      <c r="C30" s="33"/>
      <c r="D30" s="31" t="s">
        <v>178</v>
      </c>
      <c r="E30" s="33"/>
      <c r="F30" s="33"/>
      <c r="G30" s="33"/>
      <c r="H30" s="33"/>
      <c r="I30" s="33"/>
      <c r="J30" s="33"/>
      <c r="K30" s="33"/>
      <c r="L30" s="33"/>
      <c r="M30" s="180"/>
      <c r="N30" s="180"/>
      <c r="O30" s="180"/>
      <c r="P30" s="180"/>
      <c r="Q30" s="33"/>
      <c r="R30" s="34"/>
    </row>
    <row r="31" spans="2:18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 x14ac:dyDescent="0.3">
      <c r="B32" s="32"/>
      <c r="C32" s="33"/>
      <c r="D32" s="112" t="s">
        <v>39</v>
      </c>
      <c r="E32" s="33"/>
      <c r="F32" s="33"/>
      <c r="G32" s="33"/>
      <c r="H32" s="33"/>
      <c r="I32" s="33"/>
      <c r="J32" s="33"/>
      <c r="K32" s="33"/>
      <c r="L32" s="33"/>
      <c r="M32" s="221"/>
      <c r="N32" s="219"/>
      <c r="O32" s="219"/>
      <c r="P32" s="219"/>
      <c r="Q32" s="33"/>
      <c r="R32" s="34"/>
    </row>
    <row r="33" spans="2:18" s="1" customFormat="1" ht="6.95" customHeight="1" x14ac:dyDescent="0.3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 x14ac:dyDescent="0.3">
      <c r="B34" s="32"/>
      <c r="C34" s="33"/>
      <c r="D34" s="39" t="s">
        <v>40</v>
      </c>
      <c r="E34" s="39" t="s">
        <v>41</v>
      </c>
      <c r="F34" s="40">
        <v>0.2</v>
      </c>
      <c r="G34" s="113" t="s">
        <v>42</v>
      </c>
      <c r="H34" s="222"/>
      <c r="I34" s="219"/>
      <c r="J34" s="219"/>
      <c r="K34" s="33"/>
      <c r="L34" s="33"/>
      <c r="M34" s="222"/>
      <c r="N34" s="219"/>
      <c r="O34" s="219"/>
      <c r="P34" s="219"/>
      <c r="Q34" s="33"/>
      <c r="R34" s="34"/>
    </row>
    <row r="35" spans="2:18" s="1" customFormat="1" ht="14.45" customHeight="1" x14ac:dyDescent="0.3">
      <c r="B35" s="32"/>
      <c r="C35" s="33"/>
      <c r="D35" s="33"/>
      <c r="E35" s="39" t="s">
        <v>43</v>
      </c>
      <c r="F35" s="40">
        <v>0.2</v>
      </c>
      <c r="G35" s="113" t="s">
        <v>42</v>
      </c>
      <c r="H35" s="222"/>
      <c r="I35" s="219"/>
      <c r="J35" s="219"/>
      <c r="K35" s="33"/>
      <c r="L35" s="33"/>
      <c r="M35" s="222"/>
      <c r="N35" s="219"/>
      <c r="O35" s="219"/>
      <c r="P35" s="21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44</v>
      </c>
      <c r="F36" s="40">
        <v>0.2</v>
      </c>
      <c r="G36" s="113" t="s">
        <v>42</v>
      </c>
      <c r="H36" s="222">
        <f>ROUND((SUM(BG102:BG103)+SUM(BG123:BG168)), 2)</f>
        <v>0</v>
      </c>
      <c r="I36" s="219"/>
      <c r="J36" s="219"/>
      <c r="K36" s="33"/>
      <c r="L36" s="33"/>
      <c r="M36" s="222">
        <v>0</v>
      </c>
      <c r="N36" s="219"/>
      <c r="O36" s="219"/>
      <c r="P36" s="219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45</v>
      </c>
      <c r="F37" s="40">
        <v>0.2</v>
      </c>
      <c r="G37" s="113" t="s">
        <v>42</v>
      </c>
      <c r="H37" s="222">
        <f>ROUND((SUM(BH102:BH103)+SUM(BH123:BH168)), 2)</f>
        <v>0</v>
      </c>
      <c r="I37" s="219"/>
      <c r="J37" s="219"/>
      <c r="K37" s="33"/>
      <c r="L37" s="33"/>
      <c r="M37" s="222">
        <v>0</v>
      </c>
      <c r="N37" s="219"/>
      <c r="O37" s="219"/>
      <c r="P37" s="219"/>
      <c r="Q37" s="33"/>
      <c r="R37" s="34"/>
    </row>
    <row r="38" spans="2:18" s="1" customFormat="1" ht="14.45" hidden="1" customHeight="1" x14ac:dyDescent="0.3">
      <c r="B38" s="32"/>
      <c r="C38" s="33"/>
      <c r="D38" s="33"/>
      <c r="E38" s="39" t="s">
        <v>46</v>
      </c>
      <c r="F38" s="40">
        <v>0</v>
      </c>
      <c r="G38" s="113" t="s">
        <v>42</v>
      </c>
      <c r="H38" s="222">
        <f>ROUND((SUM(BI102:BI103)+SUM(BI123:BI168)), 2)</f>
        <v>0</v>
      </c>
      <c r="I38" s="219"/>
      <c r="J38" s="219"/>
      <c r="K38" s="33"/>
      <c r="L38" s="33"/>
      <c r="M38" s="222">
        <v>0</v>
      </c>
      <c r="N38" s="219"/>
      <c r="O38" s="219"/>
      <c r="P38" s="219"/>
      <c r="Q38" s="33"/>
      <c r="R38" s="34"/>
    </row>
    <row r="39" spans="2:18" s="1" customFormat="1" ht="6.9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 x14ac:dyDescent="0.3">
      <c r="B40" s="32"/>
      <c r="C40" s="109"/>
      <c r="D40" s="114" t="s">
        <v>47</v>
      </c>
      <c r="E40" s="72"/>
      <c r="F40" s="72"/>
      <c r="G40" s="115" t="s">
        <v>48</v>
      </c>
      <c r="H40" s="116" t="s">
        <v>49</v>
      </c>
      <c r="I40" s="72"/>
      <c r="J40" s="72"/>
      <c r="K40" s="72"/>
      <c r="L40" s="223"/>
      <c r="M40" s="223"/>
      <c r="N40" s="223"/>
      <c r="O40" s="223"/>
      <c r="P40" s="224"/>
      <c r="Q40" s="109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50</v>
      </c>
      <c r="E50" s="48"/>
      <c r="F50" s="48"/>
      <c r="G50" s="48"/>
      <c r="H50" s="49"/>
      <c r="I50" s="33"/>
      <c r="J50" s="47" t="s">
        <v>51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52</v>
      </c>
      <c r="E59" s="53"/>
      <c r="F59" s="53"/>
      <c r="G59" s="54" t="s">
        <v>53</v>
      </c>
      <c r="H59" s="55"/>
      <c r="I59" s="33"/>
      <c r="J59" s="52" t="s">
        <v>52</v>
      </c>
      <c r="K59" s="53"/>
      <c r="L59" s="53"/>
      <c r="M59" s="53"/>
      <c r="N59" s="54" t="s">
        <v>53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54</v>
      </c>
      <c r="E61" s="48"/>
      <c r="F61" s="48"/>
      <c r="G61" s="48"/>
      <c r="H61" s="49"/>
      <c r="I61" s="33"/>
      <c r="J61" s="47" t="s">
        <v>55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52</v>
      </c>
      <c r="E70" s="53"/>
      <c r="F70" s="53"/>
      <c r="G70" s="54" t="s">
        <v>53</v>
      </c>
      <c r="H70" s="55"/>
      <c r="I70" s="33"/>
      <c r="J70" s="52" t="s">
        <v>52</v>
      </c>
      <c r="K70" s="53"/>
      <c r="L70" s="53"/>
      <c r="M70" s="53"/>
      <c r="N70" s="54" t="s">
        <v>53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74" t="s">
        <v>179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17" t="str">
        <f>F6</f>
        <v>Okresný úrad Košice - okolie, rekonštrukcia a modernizácia objektu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3"/>
      <c r="R78" s="34"/>
    </row>
    <row r="79" spans="2:18" ht="30" customHeight="1" x14ac:dyDescent="0.3">
      <c r="B79" s="23"/>
      <c r="C79" s="29" t="s">
        <v>171</v>
      </c>
      <c r="D79" s="25"/>
      <c r="E79" s="25"/>
      <c r="F79" s="217" t="s">
        <v>2042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5"/>
      <c r="R79" s="24"/>
    </row>
    <row r="80" spans="2:18" ht="30" customHeight="1" x14ac:dyDescent="0.3">
      <c r="B80" s="23"/>
      <c r="C80" s="29" t="s">
        <v>173</v>
      </c>
      <c r="D80" s="25"/>
      <c r="E80" s="25"/>
      <c r="F80" s="217" t="s">
        <v>3103</v>
      </c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25"/>
      <c r="R80" s="24"/>
    </row>
    <row r="81" spans="2:47" s="1" customFormat="1" ht="36.950000000000003" customHeight="1" x14ac:dyDescent="0.3">
      <c r="B81" s="32"/>
      <c r="C81" s="66" t="s">
        <v>2044</v>
      </c>
      <c r="D81" s="33"/>
      <c r="E81" s="33"/>
      <c r="F81" s="190" t="str">
        <f>F9</f>
        <v>A. - Dieselgenerátor</v>
      </c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8" customHeight="1" x14ac:dyDescent="0.3">
      <c r="B83" s="32"/>
      <c r="C83" s="29" t="s">
        <v>19</v>
      </c>
      <c r="D83" s="33"/>
      <c r="E83" s="33"/>
      <c r="F83" s="27" t="str">
        <f>F11</f>
        <v>Košice, Hroncova 13, čís. parc.: 2616/1</v>
      </c>
      <c r="G83" s="33"/>
      <c r="H83" s="33"/>
      <c r="I83" s="33"/>
      <c r="J83" s="33"/>
      <c r="K83" s="29" t="s">
        <v>21</v>
      </c>
      <c r="L83" s="33"/>
      <c r="M83" s="220" t="str">
        <f>IF(O11="","",O11)</f>
        <v/>
      </c>
      <c r="N83" s="220"/>
      <c r="O83" s="220"/>
      <c r="P83" s="220"/>
      <c r="Q83" s="33"/>
      <c r="R83" s="34"/>
    </row>
    <row r="84" spans="2:47" s="1" customFormat="1" ht="6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15" x14ac:dyDescent="0.3">
      <c r="B85" s="32"/>
      <c r="C85" s="29" t="s">
        <v>22</v>
      </c>
      <c r="D85" s="33"/>
      <c r="E85" s="33"/>
      <c r="F85" s="27" t="str">
        <f>E14</f>
        <v>Ministerstvo vnútra SR,Pribinova 2, Bratislava</v>
      </c>
      <c r="G85" s="33"/>
      <c r="H85" s="33"/>
      <c r="I85" s="33"/>
      <c r="J85" s="33"/>
      <c r="K85" s="29" t="s">
        <v>29</v>
      </c>
      <c r="L85" s="33"/>
      <c r="M85" s="176" t="str">
        <f>E20</f>
        <v>Cobra Bauart s.r.o. Športová 40, Balog nad Ipľom</v>
      </c>
      <c r="N85" s="176"/>
      <c r="O85" s="176"/>
      <c r="P85" s="176"/>
      <c r="Q85" s="176"/>
      <c r="R85" s="34"/>
    </row>
    <row r="86" spans="2:47" s="1" customFormat="1" ht="14.45" customHeight="1" x14ac:dyDescent="0.3">
      <c r="B86" s="32"/>
      <c r="C86" s="29" t="s">
        <v>27</v>
      </c>
      <c r="D86" s="33"/>
      <c r="E86" s="33"/>
      <c r="F86" s="27" t="str">
        <f>IF(E17="","",E17)</f>
        <v xml:space="preserve"> </v>
      </c>
      <c r="G86" s="33"/>
      <c r="H86" s="33"/>
      <c r="I86" s="33"/>
      <c r="J86" s="33"/>
      <c r="K86" s="29" t="s">
        <v>35</v>
      </c>
      <c r="L86" s="33"/>
      <c r="M86" s="176" t="str">
        <f>E23</f>
        <v xml:space="preserve"> </v>
      </c>
      <c r="N86" s="176"/>
      <c r="O86" s="176"/>
      <c r="P86" s="176"/>
      <c r="Q86" s="17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225" t="s">
        <v>180</v>
      </c>
      <c r="D88" s="226"/>
      <c r="E88" s="226"/>
      <c r="F88" s="226"/>
      <c r="G88" s="226"/>
      <c r="H88" s="109"/>
      <c r="I88" s="109"/>
      <c r="J88" s="109"/>
      <c r="K88" s="109"/>
      <c r="L88" s="109"/>
      <c r="M88" s="109"/>
      <c r="N88" s="225" t="s">
        <v>181</v>
      </c>
      <c r="O88" s="226"/>
      <c r="P88" s="226"/>
      <c r="Q88" s="226"/>
      <c r="R88" s="34"/>
    </row>
    <row r="89" spans="2:47" s="1" customFormat="1" ht="10.3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7" t="s">
        <v>182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6"/>
      <c r="O90" s="227"/>
      <c r="P90" s="227"/>
      <c r="Q90" s="227"/>
      <c r="R90" s="34"/>
      <c r="AU90" s="19" t="s">
        <v>183</v>
      </c>
    </row>
    <row r="91" spans="2:47" s="7" customFormat="1" ht="24.95" customHeight="1" x14ac:dyDescent="0.3">
      <c r="B91" s="118"/>
      <c r="C91" s="119"/>
      <c r="D91" s="120" t="s">
        <v>188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28"/>
      <c r="O91" s="229"/>
      <c r="P91" s="229"/>
      <c r="Q91" s="229"/>
      <c r="R91" s="121"/>
    </row>
    <row r="92" spans="2:47" s="8" customFormat="1" ht="19.899999999999999" customHeight="1" x14ac:dyDescent="0.3">
      <c r="B92" s="122"/>
      <c r="C92" s="95"/>
      <c r="D92" s="123" t="s">
        <v>3105</v>
      </c>
      <c r="E92" s="95"/>
      <c r="F92" s="95"/>
      <c r="G92" s="95"/>
      <c r="H92" s="95"/>
      <c r="I92" s="95"/>
      <c r="J92" s="95"/>
      <c r="K92" s="95"/>
      <c r="L92" s="95"/>
      <c r="M92" s="95"/>
      <c r="N92" s="205"/>
      <c r="O92" s="206"/>
      <c r="P92" s="206"/>
      <c r="Q92" s="206"/>
      <c r="R92" s="124"/>
    </row>
    <row r="93" spans="2:47" s="7" customFormat="1" ht="24.95" customHeight="1" x14ac:dyDescent="0.3">
      <c r="B93" s="118"/>
      <c r="C93" s="119"/>
      <c r="D93" s="120" t="s">
        <v>723</v>
      </c>
      <c r="E93" s="119"/>
      <c r="F93" s="119"/>
      <c r="G93" s="119"/>
      <c r="H93" s="119"/>
      <c r="I93" s="119"/>
      <c r="J93" s="119"/>
      <c r="K93" s="119"/>
      <c r="L93" s="119"/>
      <c r="M93" s="119"/>
      <c r="N93" s="228"/>
      <c r="O93" s="229"/>
      <c r="P93" s="229"/>
      <c r="Q93" s="229"/>
      <c r="R93" s="121"/>
    </row>
    <row r="94" spans="2:47" s="8" customFormat="1" ht="19.899999999999999" customHeight="1" x14ac:dyDescent="0.3">
      <c r="B94" s="122"/>
      <c r="C94" s="95"/>
      <c r="D94" s="123" t="s">
        <v>3106</v>
      </c>
      <c r="E94" s="95"/>
      <c r="F94" s="95"/>
      <c r="G94" s="95"/>
      <c r="H94" s="95"/>
      <c r="I94" s="95"/>
      <c r="J94" s="95"/>
      <c r="K94" s="95"/>
      <c r="L94" s="95"/>
      <c r="M94" s="95"/>
      <c r="N94" s="205"/>
      <c r="O94" s="206"/>
      <c r="P94" s="206"/>
      <c r="Q94" s="206"/>
      <c r="R94" s="124"/>
    </row>
    <row r="95" spans="2:47" s="8" customFormat="1" ht="19.899999999999999" customHeight="1" x14ac:dyDescent="0.3">
      <c r="B95" s="122"/>
      <c r="C95" s="95"/>
      <c r="D95" s="123" t="s">
        <v>3107</v>
      </c>
      <c r="E95" s="95"/>
      <c r="F95" s="95"/>
      <c r="G95" s="95"/>
      <c r="H95" s="95"/>
      <c r="I95" s="95"/>
      <c r="J95" s="95"/>
      <c r="K95" s="95"/>
      <c r="L95" s="95"/>
      <c r="M95" s="95"/>
      <c r="N95" s="205"/>
      <c r="O95" s="206"/>
      <c r="P95" s="206"/>
      <c r="Q95" s="206"/>
      <c r="R95" s="124"/>
    </row>
    <row r="96" spans="2:47" s="8" customFormat="1" ht="19.899999999999999" customHeight="1" x14ac:dyDescent="0.3">
      <c r="B96" s="122"/>
      <c r="C96" s="95"/>
      <c r="D96" s="123" t="s">
        <v>3108</v>
      </c>
      <c r="E96" s="95"/>
      <c r="F96" s="95"/>
      <c r="G96" s="95"/>
      <c r="H96" s="95"/>
      <c r="I96" s="95"/>
      <c r="J96" s="95"/>
      <c r="K96" s="95"/>
      <c r="L96" s="95"/>
      <c r="M96" s="95"/>
      <c r="N96" s="205"/>
      <c r="O96" s="206"/>
      <c r="P96" s="206"/>
      <c r="Q96" s="206"/>
      <c r="R96" s="124"/>
    </row>
    <row r="97" spans="2:21" s="8" customFormat="1" ht="19.899999999999999" customHeight="1" x14ac:dyDescent="0.3">
      <c r="B97" s="122"/>
      <c r="C97" s="95"/>
      <c r="D97" s="123" t="s">
        <v>3109</v>
      </c>
      <c r="E97" s="95"/>
      <c r="F97" s="95"/>
      <c r="G97" s="95"/>
      <c r="H97" s="95"/>
      <c r="I97" s="95"/>
      <c r="J97" s="95"/>
      <c r="K97" s="95"/>
      <c r="L97" s="95"/>
      <c r="M97" s="95"/>
      <c r="N97" s="205"/>
      <c r="O97" s="206"/>
      <c r="P97" s="206"/>
      <c r="Q97" s="206"/>
      <c r="R97" s="124"/>
    </row>
    <row r="98" spans="2:21" s="8" customFormat="1" ht="19.899999999999999" customHeight="1" x14ac:dyDescent="0.3">
      <c r="B98" s="122"/>
      <c r="C98" s="95"/>
      <c r="D98" s="123" t="s">
        <v>3110</v>
      </c>
      <c r="E98" s="95"/>
      <c r="F98" s="95"/>
      <c r="G98" s="95"/>
      <c r="H98" s="95"/>
      <c r="I98" s="95"/>
      <c r="J98" s="95"/>
      <c r="K98" s="95"/>
      <c r="L98" s="95"/>
      <c r="M98" s="95"/>
      <c r="N98" s="205"/>
      <c r="O98" s="206"/>
      <c r="P98" s="206"/>
      <c r="Q98" s="206"/>
      <c r="R98" s="124"/>
    </row>
    <row r="99" spans="2:21" s="8" customFormat="1" ht="19.899999999999999" customHeight="1" x14ac:dyDescent="0.3">
      <c r="B99" s="122"/>
      <c r="C99" s="95"/>
      <c r="D99" s="123" t="s">
        <v>3111</v>
      </c>
      <c r="E99" s="95"/>
      <c r="F99" s="95"/>
      <c r="G99" s="95"/>
      <c r="H99" s="95"/>
      <c r="I99" s="95"/>
      <c r="J99" s="95"/>
      <c r="K99" s="95"/>
      <c r="L99" s="95"/>
      <c r="M99" s="95"/>
      <c r="N99" s="205"/>
      <c r="O99" s="206"/>
      <c r="P99" s="206"/>
      <c r="Q99" s="206"/>
      <c r="R99" s="124"/>
    </row>
    <row r="100" spans="2:21" s="8" customFormat="1" ht="19.899999999999999" customHeight="1" x14ac:dyDescent="0.3">
      <c r="B100" s="122"/>
      <c r="C100" s="95"/>
      <c r="D100" s="123" t="s">
        <v>3112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05"/>
      <c r="O100" s="206"/>
      <c r="P100" s="206"/>
      <c r="Q100" s="206"/>
      <c r="R100" s="124"/>
    </row>
    <row r="101" spans="2:21" s="1" customFormat="1" ht="21.75" customHeight="1" x14ac:dyDescent="0.3"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</row>
    <row r="102" spans="2:21" s="1" customFormat="1" ht="29.25" customHeight="1" x14ac:dyDescent="0.3">
      <c r="B102" s="32"/>
      <c r="C102" s="117" t="s">
        <v>191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227"/>
      <c r="O102" s="230"/>
      <c r="P102" s="230"/>
      <c r="Q102" s="230"/>
      <c r="R102" s="34"/>
      <c r="T102" s="125"/>
      <c r="U102" s="126" t="s">
        <v>40</v>
      </c>
    </row>
    <row r="103" spans="2:21" s="1" customFormat="1" ht="18" customHeight="1" x14ac:dyDescent="0.3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21" s="1" customFormat="1" ht="29.25" customHeight="1" x14ac:dyDescent="0.3">
      <c r="B104" s="32"/>
      <c r="C104" s="108" t="s">
        <v>164</v>
      </c>
      <c r="D104" s="109"/>
      <c r="E104" s="109"/>
      <c r="F104" s="109"/>
      <c r="G104" s="109"/>
      <c r="H104" s="109"/>
      <c r="I104" s="109"/>
      <c r="J104" s="109"/>
      <c r="K104" s="109"/>
      <c r="L104" s="209"/>
      <c r="M104" s="209"/>
      <c r="N104" s="209"/>
      <c r="O104" s="209"/>
      <c r="P104" s="209"/>
      <c r="Q104" s="209"/>
      <c r="R104" s="34"/>
    </row>
    <row r="105" spans="2:21" s="1" customFormat="1" ht="6.95" customHeight="1" x14ac:dyDescent="0.3"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8"/>
    </row>
    <row r="109" spans="2:21" s="1" customFormat="1" ht="6.95" customHeight="1" x14ac:dyDescent="0.3"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1"/>
    </row>
    <row r="110" spans="2:21" s="1" customFormat="1" ht="36.950000000000003" customHeight="1" x14ac:dyDescent="0.3">
      <c r="B110" s="32"/>
      <c r="C110" s="174" t="s">
        <v>192</v>
      </c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34"/>
    </row>
    <row r="111" spans="2:21" s="1" customFormat="1" ht="6.95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21" s="1" customFormat="1" ht="30" customHeight="1" x14ac:dyDescent="0.3">
      <c r="B112" s="32"/>
      <c r="C112" s="29" t="s">
        <v>15</v>
      </c>
      <c r="D112" s="33"/>
      <c r="E112" s="33"/>
      <c r="F112" s="217" t="str">
        <f>F6</f>
        <v>Okresný úrad Košice - okolie, rekonštrukcia a modernizácia objektu</v>
      </c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33"/>
      <c r="R112" s="34"/>
    </row>
    <row r="113" spans="2:65" ht="30" customHeight="1" x14ac:dyDescent="0.3">
      <c r="B113" s="23"/>
      <c r="C113" s="29" t="s">
        <v>171</v>
      </c>
      <c r="D113" s="25"/>
      <c r="E113" s="25"/>
      <c r="F113" s="217" t="s">
        <v>2042</v>
      </c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25"/>
      <c r="R113" s="24"/>
    </row>
    <row r="114" spans="2:65" ht="30" customHeight="1" x14ac:dyDescent="0.3">
      <c r="B114" s="23"/>
      <c r="C114" s="29" t="s">
        <v>173</v>
      </c>
      <c r="D114" s="25"/>
      <c r="E114" s="25"/>
      <c r="F114" s="217" t="s">
        <v>3103</v>
      </c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25"/>
      <c r="R114" s="24"/>
    </row>
    <row r="115" spans="2:65" s="1" customFormat="1" ht="36.950000000000003" customHeight="1" x14ac:dyDescent="0.3">
      <c r="B115" s="32"/>
      <c r="C115" s="66" t="s">
        <v>2044</v>
      </c>
      <c r="D115" s="33"/>
      <c r="E115" s="33"/>
      <c r="F115" s="190" t="str">
        <f>F9</f>
        <v>A. - Dieselgenerátor</v>
      </c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33"/>
      <c r="R115" s="34"/>
    </row>
    <row r="116" spans="2:65" s="1" customFormat="1" ht="6.95" customHeight="1" x14ac:dyDescent="0.3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5" s="1" customFormat="1" ht="18" customHeight="1" x14ac:dyDescent="0.3">
      <c r="B117" s="32"/>
      <c r="C117" s="29" t="s">
        <v>19</v>
      </c>
      <c r="D117" s="33"/>
      <c r="E117" s="33"/>
      <c r="F117" s="27" t="str">
        <f>F11</f>
        <v>Košice, Hroncova 13, čís. parc.: 2616/1</v>
      </c>
      <c r="G117" s="33"/>
      <c r="H117" s="33"/>
      <c r="I117" s="33"/>
      <c r="J117" s="33"/>
      <c r="K117" s="29" t="s">
        <v>21</v>
      </c>
      <c r="L117" s="33"/>
      <c r="M117" s="220" t="str">
        <f>IF(O11="","",O11)</f>
        <v/>
      </c>
      <c r="N117" s="220"/>
      <c r="O117" s="220"/>
      <c r="P117" s="220"/>
      <c r="Q117" s="33"/>
      <c r="R117" s="34"/>
    </row>
    <row r="118" spans="2:65" s="1" customFormat="1" ht="6.95" customHeight="1" x14ac:dyDescent="0.3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1" customFormat="1" ht="15" x14ac:dyDescent="0.3">
      <c r="B119" s="32"/>
      <c r="C119" s="29" t="s">
        <v>22</v>
      </c>
      <c r="D119" s="33"/>
      <c r="E119" s="33"/>
      <c r="F119" s="27" t="str">
        <f>E14</f>
        <v>Ministerstvo vnútra SR,Pribinova 2, Bratislava</v>
      </c>
      <c r="G119" s="33"/>
      <c r="H119" s="33"/>
      <c r="I119" s="33"/>
      <c r="J119" s="33"/>
      <c r="K119" s="29" t="s">
        <v>29</v>
      </c>
      <c r="L119" s="33"/>
      <c r="M119" s="176" t="str">
        <f>E20</f>
        <v>Cobra Bauart s.r.o. Športová 40, Balog nad Ipľom</v>
      </c>
      <c r="N119" s="176"/>
      <c r="O119" s="176"/>
      <c r="P119" s="176"/>
      <c r="Q119" s="176"/>
      <c r="R119" s="34"/>
    </row>
    <row r="120" spans="2:65" s="1" customFormat="1" ht="14.45" customHeight="1" x14ac:dyDescent="0.3">
      <c r="B120" s="32"/>
      <c r="C120" s="29" t="s">
        <v>27</v>
      </c>
      <c r="D120" s="33"/>
      <c r="E120" s="33"/>
      <c r="F120" s="27" t="str">
        <f>IF(E17="","",E17)</f>
        <v xml:space="preserve"> </v>
      </c>
      <c r="G120" s="33"/>
      <c r="H120" s="33"/>
      <c r="I120" s="33"/>
      <c r="J120" s="33"/>
      <c r="K120" s="29" t="s">
        <v>35</v>
      </c>
      <c r="L120" s="33"/>
      <c r="M120" s="176" t="str">
        <f>E23</f>
        <v xml:space="preserve"> </v>
      </c>
      <c r="N120" s="176"/>
      <c r="O120" s="176"/>
      <c r="P120" s="176"/>
      <c r="Q120" s="176"/>
      <c r="R120" s="34"/>
    </row>
    <row r="121" spans="2:65" s="1" customFormat="1" ht="10.35" customHeight="1" x14ac:dyDescent="0.3"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</row>
    <row r="122" spans="2:65" s="9" customFormat="1" ht="29.25" customHeight="1" x14ac:dyDescent="0.3">
      <c r="B122" s="127"/>
      <c r="C122" s="128" t="s">
        <v>193</v>
      </c>
      <c r="D122" s="129" t="s">
        <v>194</v>
      </c>
      <c r="E122" s="129" t="s">
        <v>58</v>
      </c>
      <c r="F122" s="231" t="s">
        <v>195</v>
      </c>
      <c r="G122" s="231"/>
      <c r="H122" s="231"/>
      <c r="I122" s="231"/>
      <c r="J122" s="129" t="s">
        <v>196</v>
      </c>
      <c r="K122" s="129" t="s">
        <v>197</v>
      </c>
      <c r="L122" s="231" t="s">
        <v>198</v>
      </c>
      <c r="M122" s="231"/>
      <c r="N122" s="231" t="s">
        <v>181</v>
      </c>
      <c r="O122" s="231"/>
      <c r="P122" s="231"/>
      <c r="Q122" s="232"/>
      <c r="R122" s="130"/>
      <c r="T122" s="73" t="s">
        <v>199</v>
      </c>
      <c r="U122" s="74" t="s">
        <v>40</v>
      </c>
      <c r="V122" s="74" t="s">
        <v>200</v>
      </c>
      <c r="W122" s="74" t="s">
        <v>201</v>
      </c>
      <c r="X122" s="74" t="s">
        <v>202</v>
      </c>
      <c r="Y122" s="74" t="s">
        <v>203</v>
      </c>
      <c r="Z122" s="74" t="s">
        <v>204</v>
      </c>
      <c r="AA122" s="75" t="s">
        <v>205</v>
      </c>
    </row>
    <row r="123" spans="2:65" s="1" customFormat="1" ht="29.25" customHeight="1" x14ac:dyDescent="0.35">
      <c r="B123" s="32"/>
      <c r="C123" s="77" t="s">
        <v>177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243"/>
      <c r="O123" s="244"/>
      <c r="P123" s="244"/>
      <c r="Q123" s="244"/>
      <c r="R123" s="34"/>
      <c r="T123" s="76"/>
      <c r="U123" s="48"/>
      <c r="V123" s="48"/>
      <c r="W123" s="131">
        <f>W124+W127</f>
        <v>13.847049999999999</v>
      </c>
      <c r="X123" s="48"/>
      <c r="Y123" s="131">
        <f>Y124+Y127</f>
        <v>0.18631999999999999</v>
      </c>
      <c r="Z123" s="48"/>
      <c r="AA123" s="132">
        <f>AA124+AA127</f>
        <v>0</v>
      </c>
      <c r="AT123" s="19" t="s">
        <v>75</v>
      </c>
      <c r="AU123" s="19" t="s">
        <v>183</v>
      </c>
      <c r="BK123" s="133">
        <f>BK124+BK127</f>
        <v>0</v>
      </c>
    </row>
    <row r="124" spans="2:65" s="10" customFormat="1" ht="37.35" customHeight="1" x14ac:dyDescent="0.35">
      <c r="B124" s="134"/>
      <c r="C124" s="135"/>
      <c r="D124" s="136" t="s">
        <v>188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245"/>
      <c r="O124" s="228"/>
      <c r="P124" s="228"/>
      <c r="Q124" s="228"/>
      <c r="R124" s="137"/>
      <c r="T124" s="138"/>
      <c r="U124" s="135"/>
      <c r="V124" s="135"/>
      <c r="W124" s="139">
        <f>W125</f>
        <v>3.7900499999999999</v>
      </c>
      <c r="X124" s="135"/>
      <c r="Y124" s="139">
        <f>Y125</f>
        <v>6.8949999999999997E-2</v>
      </c>
      <c r="Z124" s="135"/>
      <c r="AA124" s="140">
        <f>AA125</f>
        <v>0</v>
      </c>
      <c r="AR124" s="141" t="s">
        <v>87</v>
      </c>
      <c r="AT124" s="142" t="s">
        <v>75</v>
      </c>
      <c r="AU124" s="142" t="s">
        <v>76</v>
      </c>
      <c r="AY124" s="141" t="s">
        <v>206</v>
      </c>
      <c r="BK124" s="143">
        <f>BK125</f>
        <v>0</v>
      </c>
    </row>
    <row r="125" spans="2:65" s="10" customFormat="1" ht="19.899999999999999" customHeight="1" x14ac:dyDescent="0.3">
      <c r="B125" s="134"/>
      <c r="C125" s="135"/>
      <c r="D125" s="144" t="s">
        <v>3105</v>
      </c>
      <c r="E125" s="144"/>
      <c r="F125" s="144"/>
      <c r="G125" s="144"/>
      <c r="H125" s="144"/>
      <c r="I125" s="144"/>
      <c r="J125" s="144"/>
      <c r="K125" s="144"/>
      <c r="L125" s="144"/>
      <c r="M125" s="144"/>
      <c r="N125" s="246"/>
      <c r="O125" s="247"/>
      <c r="P125" s="247"/>
      <c r="Q125" s="247"/>
      <c r="R125" s="137"/>
      <c r="T125" s="138"/>
      <c r="U125" s="135"/>
      <c r="V125" s="135"/>
      <c r="W125" s="139">
        <f>W126</f>
        <v>3.7900499999999999</v>
      </c>
      <c r="X125" s="135"/>
      <c r="Y125" s="139">
        <f>Y126</f>
        <v>6.8949999999999997E-2</v>
      </c>
      <c r="Z125" s="135"/>
      <c r="AA125" s="140">
        <f>AA126</f>
        <v>0</v>
      </c>
      <c r="AR125" s="141" t="s">
        <v>87</v>
      </c>
      <c r="AT125" s="142" t="s">
        <v>75</v>
      </c>
      <c r="AU125" s="142" t="s">
        <v>83</v>
      </c>
      <c r="AY125" s="141" t="s">
        <v>206</v>
      </c>
      <c r="BK125" s="143">
        <f>BK126</f>
        <v>0</v>
      </c>
    </row>
    <row r="126" spans="2:65" s="1" customFormat="1" ht="25.5" customHeight="1" x14ac:dyDescent="0.3">
      <c r="B126" s="145"/>
      <c r="C126" s="146" t="s">
        <v>83</v>
      </c>
      <c r="D126" s="146" t="s">
        <v>207</v>
      </c>
      <c r="E126" s="147" t="s">
        <v>3113</v>
      </c>
      <c r="F126" s="233" t="s">
        <v>3114</v>
      </c>
      <c r="G126" s="233"/>
      <c r="H126" s="233"/>
      <c r="I126" s="233"/>
      <c r="J126" s="148" t="s">
        <v>3115</v>
      </c>
      <c r="K126" s="149">
        <v>1</v>
      </c>
      <c r="L126" s="234"/>
      <c r="M126" s="234"/>
      <c r="N126" s="235"/>
      <c r="O126" s="235"/>
      <c r="P126" s="235"/>
      <c r="Q126" s="235"/>
      <c r="R126" s="150"/>
      <c r="T126" s="151" t="s">
        <v>5</v>
      </c>
      <c r="U126" s="41" t="s">
        <v>43</v>
      </c>
      <c r="V126" s="152">
        <v>3.7900499999999999</v>
      </c>
      <c r="W126" s="152">
        <f>V126*K126</f>
        <v>3.7900499999999999</v>
      </c>
      <c r="X126" s="152">
        <v>6.8949999999999997E-2</v>
      </c>
      <c r="Y126" s="152">
        <f>X126*K126</f>
        <v>6.8949999999999997E-2</v>
      </c>
      <c r="Z126" s="152">
        <v>0</v>
      </c>
      <c r="AA126" s="153">
        <f>Z126*K126</f>
        <v>0</v>
      </c>
      <c r="AR126" s="19" t="s">
        <v>235</v>
      </c>
      <c r="AT126" s="19" t="s">
        <v>207</v>
      </c>
      <c r="AU126" s="19" t="s">
        <v>87</v>
      </c>
      <c r="AY126" s="19" t="s">
        <v>206</v>
      </c>
      <c r="BE126" s="154">
        <f>IF(U126="základná",N126,0)</f>
        <v>0</v>
      </c>
      <c r="BF126" s="154">
        <f>IF(U126="znížená",N126,0)</f>
        <v>0</v>
      </c>
      <c r="BG126" s="154">
        <f>IF(U126="zákl. prenesená",N126,0)</f>
        <v>0</v>
      </c>
      <c r="BH126" s="154">
        <f>IF(U126="zníž. prenesená",N126,0)</f>
        <v>0</v>
      </c>
      <c r="BI126" s="154">
        <f>IF(U126="nulová",N126,0)</f>
        <v>0</v>
      </c>
      <c r="BJ126" s="19" t="s">
        <v>87</v>
      </c>
      <c r="BK126" s="155">
        <f>ROUND(L126*K126,3)</f>
        <v>0</v>
      </c>
      <c r="BL126" s="19" t="s">
        <v>235</v>
      </c>
      <c r="BM126" s="19" t="s">
        <v>3116</v>
      </c>
    </row>
    <row r="127" spans="2:65" s="10" customFormat="1" ht="37.35" customHeight="1" x14ac:dyDescent="0.35">
      <c r="B127" s="134"/>
      <c r="C127" s="135"/>
      <c r="D127" s="136" t="s">
        <v>723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248"/>
      <c r="O127" s="249"/>
      <c r="P127" s="249"/>
      <c r="Q127" s="249"/>
      <c r="R127" s="137"/>
      <c r="T127" s="138"/>
      <c r="U127" s="135"/>
      <c r="V127" s="135"/>
      <c r="W127" s="139">
        <f>W128+W142+W147+W150+W156+W160+W162</f>
        <v>10.057</v>
      </c>
      <c r="X127" s="135"/>
      <c r="Y127" s="139">
        <f>Y128+Y142+Y147+Y150+Y156+Y160+Y162</f>
        <v>0.11737</v>
      </c>
      <c r="Z127" s="135"/>
      <c r="AA127" s="140">
        <f>AA128+AA142+AA147+AA150+AA156+AA160+AA162</f>
        <v>0</v>
      </c>
      <c r="AR127" s="141" t="s">
        <v>91</v>
      </c>
      <c r="AT127" s="142" t="s">
        <v>75</v>
      </c>
      <c r="AU127" s="142" t="s">
        <v>76</v>
      </c>
      <c r="AY127" s="141" t="s">
        <v>206</v>
      </c>
      <c r="BK127" s="143">
        <f>BK128+BK142+BK147+BK150+BK156+BK160+BK162</f>
        <v>0</v>
      </c>
    </row>
    <row r="128" spans="2:65" s="10" customFormat="1" ht="19.899999999999999" customHeight="1" x14ac:dyDescent="0.3">
      <c r="B128" s="134"/>
      <c r="C128" s="135"/>
      <c r="D128" s="144" t="s">
        <v>3106</v>
      </c>
      <c r="E128" s="144"/>
      <c r="F128" s="144"/>
      <c r="G128" s="144"/>
      <c r="H128" s="144"/>
      <c r="I128" s="144"/>
      <c r="J128" s="144"/>
      <c r="K128" s="144"/>
      <c r="L128" s="144"/>
      <c r="M128" s="144"/>
      <c r="N128" s="246"/>
      <c r="O128" s="247"/>
      <c r="P128" s="247"/>
      <c r="Q128" s="247"/>
      <c r="R128" s="137"/>
      <c r="T128" s="138"/>
      <c r="U128" s="135"/>
      <c r="V128" s="135"/>
      <c r="W128" s="139">
        <f>SUM(W129:W141)</f>
        <v>0</v>
      </c>
      <c r="X128" s="135"/>
      <c r="Y128" s="139">
        <f>SUM(Y129:Y141)</f>
        <v>0</v>
      </c>
      <c r="Z128" s="135"/>
      <c r="AA128" s="140">
        <f>SUM(AA129:AA141)</f>
        <v>0</v>
      </c>
      <c r="AR128" s="141" t="s">
        <v>83</v>
      </c>
      <c r="AT128" s="142" t="s">
        <v>75</v>
      </c>
      <c r="AU128" s="142" t="s">
        <v>83</v>
      </c>
      <c r="AY128" s="141" t="s">
        <v>206</v>
      </c>
      <c r="BK128" s="143">
        <f>SUM(BK129:BK141)</f>
        <v>0</v>
      </c>
    </row>
    <row r="129" spans="2:65" s="1" customFormat="1" ht="25.5" customHeight="1" x14ac:dyDescent="0.3">
      <c r="B129" s="145"/>
      <c r="C129" s="156" t="s">
        <v>87</v>
      </c>
      <c r="D129" s="156" t="s">
        <v>214</v>
      </c>
      <c r="E129" s="157" t="s">
        <v>1848</v>
      </c>
      <c r="F129" s="236" t="s">
        <v>3117</v>
      </c>
      <c r="G129" s="236"/>
      <c r="H129" s="236"/>
      <c r="I129" s="236"/>
      <c r="J129" s="158" t="s">
        <v>372</v>
      </c>
      <c r="K129" s="159">
        <v>1</v>
      </c>
      <c r="L129" s="237"/>
      <c r="M129" s="237"/>
      <c r="N129" s="238"/>
      <c r="O129" s="235"/>
      <c r="P129" s="235"/>
      <c r="Q129" s="235"/>
      <c r="R129" s="150"/>
      <c r="T129" s="151" t="s">
        <v>5</v>
      </c>
      <c r="U129" s="41" t="s">
        <v>43</v>
      </c>
      <c r="V129" s="152">
        <v>0</v>
      </c>
      <c r="W129" s="152">
        <f t="shared" ref="W129:W141" si="0">V129*K129</f>
        <v>0</v>
      </c>
      <c r="X129" s="152">
        <v>0</v>
      </c>
      <c r="Y129" s="152">
        <f t="shared" ref="Y129:Y141" si="1">X129*K129</f>
        <v>0</v>
      </c>
      <c r="Z129" s="152">
        <v>0</v>
      </c>
      <c r="AA129" s="153">
        <f t="shared" ref="AA129:AA141" si="2">Z129*K129</f>
        <v>0</v>
      </c>
      <c r="AR129" s="19" t="s">
        <v>1337</v>
      </c>
      <c r="AT129" s="19" t="s">
        <v>214</v>
      </c>
      <c r="AU129" s="19" t="s">
        <v>87</v>
      </c>
      <c r="AY129" s="19" t="s">
        <v>206</v>
      </c>
      <c r="BE129" s="154">
        <f t="shared" ref="BE129:BE141" si="3">IF(U129="základná",N129,0)</f>
        <v>0</v>
      </c>
      <c r="BF129" s="154">
        <f t="shared" ref="BF129:BF141" si="4">IF(U129="znížená",N129,0)</f>
        <v>0</v>
      </c>
      <c r="BG129" s="154">
        <f t="shared" ref="BG129:BG141" si="5">IF(U129="zákl. prenesená",N129,0)</f>
        <v>0</v>
      </c>
      <c r="BH129" s="154">
        <f t="shared" ref="BH129:BH141" si="6">IF(U129="zníž. prenesená",N129,0)</f>
        <v>0</v>
      </c>
      <c r="BI129" s="154">
        <f t="shared" ref="BI129:BI141" si="7">IF(U129="nulová",N129,0)</f>
        <v>0</v>
      </c>
      <c r="BJ129" s="19" t="s">
        <v>87</v>
      </c>
      <c r="BK129" s="155">
        <f t="shared" ref="BK129:BK141" si="8">ROUND(L129*K129,3)</f>
        <v>0</v>
      </c>
      <c r="BL129" s="19" t="s">
        <v>337</v>
      </c>
      <c r="BM129" s="19" t="s">
        <v>87</v>
      </c>
    </row>
    <row r="130" spans="2:65" s="1" customFormat="1" ht="16.5" customHeight="1" x14ac:dyDescent="0.3">
      <c r="B130" s="145"/>
      <c r="C130" s="156" t="s">
        <v>91</v>
      </c>
      <c r="D130" s="156" t="s">
        <v>214</v>
      </c>
      <c r="E130" s="157" t="s">
        <v>1851</v>
      </c>
      <c r="F130" s="236" t="s">
        <v>3118</v>
      </c>
      <c r="G130" s="236"/>
      <c r="H130" s="236"/>
      <c r="I130" s="236"/>
      <c r="J130" s="158" t="s">
        <v>372</v>
      </c>
      <c r="K130" s="159">
        <v>1</v>
      </c>
      <c r="L130" s="237"/>
      <c r="M130" s="237"/>
      <c r="N130" s="238"/>
      <c r="O130" s="235"/>
      <c r="P130" s="235"/>
      <c r="Q130" s="235"/>
      <c r="R130" s="150"/>
      <c r="T130" s="151" t="s">
        <v>5</v>
      </c>
      <c r="U130" s="41" t="s">
        <v>43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1337</v>
      </c>
      <c r="AT130" s="19" t="s">
        <v>214</v>
      </c>
      <c r="AU130" s="19" t="s">
        <v>87</v>
      </c>
      <c r="AY130" s="19" t="s">
        <v>206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87</v>
      </c>
      <c r="BK130" s="155">
        <f t="shared" si="8"/>
        <v>0</v>
      </c>
      <c r="BL130" s="19" t="s">
        <v>337</v>
      </c>
      <c r="BM130" s="19" t="s">
        <v>96</v>
      </c>
    </row>
    <row r="131" spans="2:65" s="1" customFormat="1" ht="25.5" customHeight="1" x14ac:dyDescent="0.3">
      <c r="B131" s="145"/>
      <c r="C131" s="156" t="s">
        <v>96</v>
      </c>
      <c r="D131" s="156" t="s">
        <v>214</v>
      </c>
      <c r="E131" s="157" t="s">
        <v>1854</v>
      </c>
      <c r="F131" s="236" t="s">
        <v>3119</v>
      </c>
      <c r="G131" s="236"/>
      <c r="H131" s="236"/>
      <c r="I131" s="236"/>
      <c r="J131" s="158" t="s">
        <v>372</v>
      </c>
      <c r="K131" s="159">
        <v>1</v>
      </c>
      <c r="L131" s="237"/>
      <c r="M131" s="237"/>
      <c r="N131" s="238"/>
      <c r="O131" s="235"/>
      <c r="P131" s="235"/>
      <c r="Q131" s="235"/>
      <c r="R131" s="150"/>
      <c r="T131" s="151" t="s">
        <v>5</v>
      </c>
      <c r="U131" s="41" t="s">
        <v>43</v>
      </c>
      <c r="V131" s="152">
        <v>0</v>
      </c>
      <c r="W131" s="152">
        <f t="shared" si="0"/>
        <v>0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1337</v>
      </c>
      <c r="AT131" s="19" t="s">
        <v>214</v>
      </c>
      <c r="AU131" s="19" t="s">
        <v>87</v>
      </c>
      <c r="AY131" s="19" t="s">
        <v>206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87</v>
      </c>
      <c r="BK131" s="155">
        <f t="shared" si="8"/>
        <v>0</v>
      </c>
      <c r="BL131" s="19" t="s">
        <v>337</v>
      </c>
      <c r="BM131" s="19" t="s">
        <v>219</v>
      </c>
    </row>
    <row r="132" spans="2:65" s="1" customFormat="1" ht="16.5" customHeight="1" x14ac:dyDescent="0.3">
      <c r="B132" s="145"/>
      <c r="C132" s="156" t="s">
        <v>222</v>
      </c>
      <c r="D132" s="156" t="s">
        <v>214</v>
      </c>
      <c r="E132" s="157" t="s">
        <v>1857</v>
      </c>
      <c r="F132" s="236" t="s">
        <v>3120</v>
      </c>
      <c r="G132" s="236"/>
      <c r="H132" s="236"/>
      <c r="I132" s="236"/>
      <c r="J132" s="158" t="s">
        <v>372</v>
      </c>
      <c r="K132" s="159">
        <v>1</v>
      </c>
      <c r="L132" s="237"/>
      <c r="M132" s="237"/>
      <c r="N132" s="238"/>
      <c r="O132" s="235"/>
      <c r="P132" s="235"/>
      <c r="Q132" s="235"/>
      <c r="R132" s="150"/>
      <c r="T132" s="151" t="s">
        <v>5</v>
      </c>
      <c r="U132" s="41" t="s">
        <v>43</v>
      </c>
      <c r="V132" s="152">
        <v>0</v>
      </c>
      <c r="W132" s="152">
        <f t="shared" si="0"/>
        <v>0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1337</v>
      </c>
      <c r="AT132" s="19" t="s">
        <v>214</v>
      </c>
      <c r="AU132" s="19" t="s">
        <v>87</v>
      </c>
      <c r="AY132" s="19" t="s">
        <v>206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87</v>
      </c>
      <c r="BK132" s="155">
        <f t="shared" si="8"/>
        <v>0</v>
      </c>
      <c r="BL132" s="19" t="s">
        <v>337</v>
      </c>
      <c r="BM132" s="19" t="s">
        <v>218</v>
      </c>
    </row>
    <row r="133" spans="2:65" s="1" customFormat="1" ht="16.5" customHeight="1" x14ac:dyDescent="0.3">
      <c r="B133" s="145"/>
      <c r="C133" s="156" t="s">
        <v>219</v>
      </c>
      <c r="D133" s="156" t="s">
        <v>214</v>
      </c>
      <c r="E133" s="157" t="s">
        <v>1860</v>
      </c>
      <c r="F133" s="236" t="s">
        <v>3121</v>
      </c>
      <c r="G133" s="236"/>
      <c r="H133" s="236"/>
      <c r="I133" s="236"/>
      <c r="J133" s="158" t="s">
        <v>372</v>
      </c>
      <c r="K133" s="159">
        <v>1</v>
      </c>
      <c r="L133" s="237"/>
      <c r="M133" s="237"/>
      <c r="N133" s="238"/>
      <c r="O133" s="235"/>
      <c r="P133" s="235"/>
      <c r="Q133" s="235"/>
      <c r="R133" s="150"/>
      <c r="T133" s="151" t="s">
        <v>5</v>
      </c>
      <c r="U133" s="41" t="s">
        <v>43</v>
      </c>
      <c r="V133" s="152">
        <v>0</v>
      </c>
      <c r="W133" s="152">
        <f t="shared" si="0"/>
        <v>0</v>
      </c>
      <c r="X133" s="152">
        <v>0</v>
      </c>
      <c r="Y133" s="152">
        <f t="shared" si="1"/>
        <v>0</v>
      </c>
      <c r="Z133" s="152">
        <v>0</v>
      </c>
      <c r="AA133" s="153">
        <f t="shared" si="2"/>
        <v>0</v>
      </c>
      <c r="AR133" s="19" t="s">
        <v>1337</v>
      </c>
      <c r="AT133" s="19" t="s">
        <v>214</v>
      </c>
      <c r="AU133" s="19" t="s">
        <v>87</v>
      </c>
      <c r="AY133" s="19" t="s">
        <v>206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87</v>
      </c>
      <c r="BK133" s="155">
        <f t="shared" si="8"/>
        <v>0</v>
      </c>
      <c r="BL133" s="19" t="s">
        <v>337</v>
      </c>
      <c r="BM133" s="19" t="s">
        <v>225</v>
      </c>
    </row>
    <row r="134" spans="2:65" s="1" customFormat="1" ht="16.5" customHeight="1" x14ac:dyDescent="0.3">
      <c r="B134" s="145"/>
      <c r="C134" s="156" t="s">
        <v>229</v>
      </c>
      <c r="D134" s="156" t="s">
        <v>214</v>
      </c>
      <c r="E134" s="157" t="s">
        <v>1863</v>
      </c>
      <c r="F134" s="236" t="s">
        <v>3122</v>
      </c>
      <c r="G134" s="236"/>
      <c r="H134" s="236"/>
      <c r="I134" s="236"/>
      <c r="J134" s="158" t="s">
        <v>372</v>
      </c>
      <c r="K134" s="159">
        <v>1</v>
      </c>
      <c r="L134" s="237"/>
      <c r="M134" s="237"/>
      <c r="N134" s="238"/>
      <c r="O134" s="235"/>
      <c r="P134" s="235"/>
      <c r="Q134" s="235"/>
      <c r="R134" s="150"/>
      <c r="T134" s="151" t="s">
        <v>5</v>
      </c>
      <c r="U134" s="41" t="s">
        <v>43</v>
      </c>
      <c r="V134" s="152">
        <v>0</v>
      </c>
      <c r="W134" s="152">
        <f t="shared" si="0"/>
        <v>0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1337</v>
      </c>
      <c r="AT134" s="19" t="s">
        <v>214</v>
      </c>
      <c r="AU134" s="19" t="s">
        <v>87</v>
      </c>
      <c r="AY134" s="19" t="s">
        <v>206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87</v>
      </c>
      <c r="BK134" s="155">
        <f t="shared" si="8"/>
        <v>0</v>
      </c>
      <c r="BL134" s="19" t="s">
        <v>337</v>
      </c>
      <c r="BM134" s="19" t="s">
        <v>228</v>
      </c>
    </row>
    <row r="135" spans="2:65" s="1" customFormat="1" ht="16.5" customHeight="1" x14ac:dyDescent="0.3">
      <c r="B135" s="145"/>
      <c r="C135" s="156" t="s">
        <v>218</v>
      </c>
      <c r="D135" s="156" t="s">
        <v>214</v>
      </c>
      <c r="E135" s="157" t="s">
        <v>1866</v>
      </c>
      <c r="F135" s="236" t="s">
        <v>3123</v>
      </c>
      <c r="G135" s="236"/>
      <c r="H135" s="236"/>
      <c r="I135" s="236"/>
      <c r="J135" s="158" t="s">
        <v>372</v>
      </c>
      <c r="K135" s="159">
        <v>1</v>
      </c>
      <c r="L135" s="237"/>
      <c r="M135" s="237"/>
      <c r="N135" s="238"/>
      <c r="O135" s="235"/>
      <c r="P135" s="235"/>
      <c r="Q135" s="235"/>
      <c r="R135" s="150"/>
      <c r="T135" s="151" t="s">
        <v>5</v>
      </c>
      <c r="U135" s="41" t="s">
        <v>43</v>
      </c>
      <c r="V135" s="152">
        <v>0</v>
      </c>
      <c r="W135" s="152">
        <f t="shared" si="0"/>
        <v>0</v>
      </c>
      <c r="X135" s="152">
        <v>0</v>
      </c>
      <c r="Y135" s="152">
        <f t="shared" si="1"/>
        <v>0</v>
      </c>
      <c r="Z135" s="152">
        <v>0</v>
      </c>
      <c r="AA135" s="153">
        <f t="shared" si="2"/>
        <v>0</v>
      </c>
      <c r="AR135" s="19" t="s">
        <v>1337</v>
      </c>
      <c r="AT135" s="19" t="s">
        <v>214</v>
      </c>
      <c r="AU135" s="19" t="s">
        <v>87</v>
      </c>
      <c r="AY135" s="19" t="s">
        <v>206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87</v>
      </c>
      <c r="BK135" s="155">
        <f t="shared" si="8"/>
        <v>0</v>
      </c>
      <c r="BL135" s="19" t="s">
        <v>337</v>
      </c>
      <c r="BM135" s="19" t="s">
        <v>232</v>
      </c>
    </row>
    <row r="136" spans="2:65" s="1" customFormat="1" ht="16.5" customHeight="1" x14ac:dyDescent="0.3">
      <c r="B136" s="145"/>
      <c r="C136" s="156" t="s">
        <v>236</v>
      </c>
      <c r="D136" s="156" t="s">
        <v>214</v>
      </c>
      <c r="E136" s="157" t="s">
        <v>1869</v>
      </c>
      <c r="F136" s="236" t="s">
        <v>3124</v>
      </c>
      <c r="G136" s="236"/>
      <c r="H136" s="236"/>
      <c r="I136" s="236"/>
      <c r="J136" s="158" t="s">
        <v>372</v>
      </c>
      <c r="K136" s="159">
        <v>1</v>
      </c>
      <c r="L136" s="237"/>
      <c r="M136" s="237"/>
      <c r="N136" s="238"/>
      <c r="O136" s="235"/>
      <c r="P136" s="235"/>
      <c r="Q136" s="235"/>
      <c r="R136" s="150"/>
      <c r="T136" s="151" t="s">
        <v>5</v>
      </c>
      <c r="U136" s="41" t="s">
        <v>43</v>
      </c>
      <c r="V136" s="152">
        <v>0</v>
      </c>
      <c r="W136" s="152">
        <f t="shared" si="0"/>
        <v>0</v>
      </c>
      <c r="X136" s="152">
        <v>0</v>
      </c>
      <c r="Y136" s="152">
        <f t="shared" si="1"/>
        <v>0</v>
      </c>
      <c r="Z136" s="152">
        <v>0</v>
      </c>
      <c r="AA136" s="153">
        <f t="shared" si="2"/>
        <v>0</v>
      </c>
      <c r="AR136" s="19" t="s">
        <v>1337</v>
      </c>
      <c r="AT136" s="19" t="s">
        <v>214</v>
      </c>
      <c r="AU136" s="19" t="s">
        <v>87</v>
      </c>
      <c r="AY136" s="19" t="s">
        <v>206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87</v>
      </c>
      <c r="BK136" s="155">
        <f t="shared" si="8"/>
        <v>0</v>
      </c>
      <c r="BL136" s="19" t="s">
        <v>337</v>
      </c>
      <c r="BM136" s="19" t="s">
        <v>235</v>
      </c>
    </row>
    <row r="137" spans="2:65" s="1" customFormat="1" ht="16.5" customHeight="1" x14ac:dyDescent="0.3">
      <c r="B137" s="145"/>
      <c r="C137" s="156" t="s">
        <v>225</v>
      </c>
      <c r="D137" s="156" t="s">
        <v>214</v>
      </c>
      <c r="E137" s="157" t="s">
        <v>1872</v>
      </c>
      <c r="F137" s="236" t="s">
        <v>3125</v>
      </c>
      <c r="G137" s="236"/>
      <c r="H137" s="236"/>
      <c r="I137" s="236"/>
      <c r="J137" s="158" t="s">
        <v>372</v>
      </c>
      <c r="K137" s="159">
        <v>1</v>
      </c>
      <c r="L137" s="237"/>
      <c r="M137" s="237"/>
      <c r="N137" s="238"/>
      <c r="O137" s="235"/>
      <c r="P137" s="235"/>
      <c r="Q137" s="235"/>
      <c r="R137" s="150"/>
      <c r="T137" s="151" t="s">
        <v>5</v>
      </c>
      <c r="U137" s="41" t="s">
        <v>43</v>
      </c>
      <c r="V137" s="152">
        <v>0</v>
      </c>
      <c r="W137" s="152">
        <f t="shared" si="0"/>
        <v>0</v>
      </c>
      <c r="X137" s="152">
        <v>0</v>
      </c>
      <c r="Y137" s="152">
        <f t="shared" si="1"/>
        <v>0</v>
      </c>
      <c r="Z137" s="152">
        <v>0</v>
      </c>
      <c r="AA137" s="153">
        <f t="shared" si="2"/>
        <v>0</v>
      </c>
      <c r="AR137" s="19" t="s">
        <v>1337</v>
      </c>
      <c r="AT137" s="19" t="s">
        <v>214</v>
      </c>
      <c r="AU137" s="19" t="s">
        <v>87</v>
      </c>
      <c r="AY137" s="19" t="s">
        <v>206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87</v>
      </c>
      <c r="BK137" s="155">
        <f t="shared" si="8"/>
        <v>0</v>
      </c>
      <c r="BL137" s="19" t="s">
        <v>337</v>
      </c>
      <c r="BM137" s="19" t="s">
        <v>239</v>
      </c>
    </row>
    <row r="138" spans="2:65" s="1" customFormat="1" ht="16.5" customHeight="1" x14ac:dyDescent="0.3">
      <c r="B138" s="145"/>
      <c r="C138" s="156" t="s">
        <v>242</v>
      </c>
      <c r="D138" s="156" t="s">
        <v>214</v>
      </c>
      <c r="E138" s="157" t="s">
        <v>3126</v>
      </c>
      <c r="F138" s="236" t="s">
        <v>3127</v>
      </c>
      <c r="G138" s="236"/>
      <c r="H138" s="236"/>
      <c r="I138" s="236"/>
      <c r="J138" s="158" t="s">
        <v>372</v>
      </c>
      <c r="K138" s="159">
        <v>1</v>
      </c>
      <c r="L138" s="237"/>
      <c r="M138" s="237"/>
      <c r="N138" s="238"/>
      <c r="O138" s="235"/>
      <c r="P138" s="235"/>
      <c r="Q138" s="235"/>
      <c r="R138" s="150"/>
      <c r="T138" s="151" t="s">
        <v>5</v>
      </c>
      <c r="U138" s="41" t="s">
        <v>43</v>
      </c>
      <c r="V138" s="152">
        <v>0</v>
      </c>
      <c r="W138" s="152">
        <f t="shared" si="0"/>
        <v>0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1337</v>
      </c>
      <c r="AT138" s="19" t="s">
        <v>214</v>
      </c>
      <c r="AU138" s="19" t="s">
        <v>87</v>
      </c>
      <c r="AY138" s="19" t="s">
        <v>206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87</v>
      </c>
      <c r="BK138" s="155">
        <f t="shared" si="8"/>
        <v>0</v>
      </c>
      <c r="BL138" s="19" t="s">
        <v>337</v>
      </c>
      <c r="BM138" s="19" t="s">
        <v>10</v>
      </c>
    </row>
    <row r="139" spans="2:65" s="1" customFormat="1" ht="16.5" customHeight="1" x14ac:dyDescent="0.3">
      <c r="B139" s="145"/>
      <c r="C139" s="156" t="s">
        <v>228</v>
      </c>
      <c r="D139" s="156" t="s">
        <v>214</v>
      </c>
      <c r="E139" s="157" t="s">
        <v>1875</v>
      </c>
      <c r="F139" s="236" t="s">
        <v>3128</v>
      </c>
      <c r="G139" s="236"/>
      <c r="H139" s="236"/>
      <c r="I139" s="236"/>
      <c r="J139" s="158" t="s">
        <v>372</v>
      </c>
      <c r="K139" s="159">
        <v>1</v>
      </c>
      <c r="L139" s="237"/>
      <c r="M139" s="237"/>
      <c r="N139" s="238"/>
      <c r="O139" s="235"/>
      <c r="P139" s="235"/>
      <c r="Q139" s="235"/>
      <c r="R139" s="150"/>
      <c r="T139" s="151" t="s">
        <v>5</v>
      </c>
      <c r="U139" s="41" t="s">
        <v>43</v>
      </c>
      <c r="V139" s="152">
        <v>0</v>
      </c>
      <c r="W139" s="152">
        <f t="shared" si="0"/>
        <v>0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1337</v>
      </c>
      <c r="AT139" s="19" t="s">
        <v>214</v>
      </c>
      <c r="AU139" s="19" t="s">
        <v>87</v>
      </c>
      <c r="AY139" s="19" t="s">
        <v>206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87</v>
      </c>
      <c r="BK139" s="155">
        <f t="shared" si="8"/>
        <v>0</v>
      </c>
      <c r="BL139" s="19" t="s">
        <v>337</v>
      </c>
      <c r="BM139" s="19" t="s">
        <v>245</v>
      </c>
    </row>
    <row r="140" spans="2:65" s="1" customFormat="1" ht="16.5" customHeight="1" x14ac:dyDescent="0.3">
      <c r="B140" s="145"/>
      <c r="C140" s="156" t="s">
        <v>249</v>
      </c>
      <c r="D140" s="156" t="s">
        <v>214</v>
      </c>
      <c r="E140" s="157" t="s">
        <v>1878</v>
      </c>
      <c r="F140" s="236" t="s">
        <v>3129</v>
      </c>
      <c r="G140" s="236"/>
      <c r="H140" s="236"/>
      <c r="I140" s="236"/>
      <c r="J140" s="158" t="s">
        <v>372</v>
      </c>
      <c r="K140" s="159">
        <v>1</v>
      </c>
      <c r="L140" s="237"/>
      <c r="M140" s="237"/>
      <c r="N140" s="238"/>
      <c r="O140" s="235"/>
      <c r="P140" s="235"/>
      <c r="Q140" s="235"/>
      <c r="R140" s="150"/>
      <c r="T140" s="151" t="s">
        <v>5</v>
      </c>
      <c r="U140" s="41" t="s">
        <v>43</v>
      </c>
      <c r="V140" s="152">
        <v>0</v>
      </c>
      <c r="W140" s="152">
        <f t="shared" si="0"/>
        <v>0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1337</v>
      </c>
      <c r="AT140" s="19" t="s">
        <v>214</v>
      </c>
      <c r="AU140" s="19" t="s">
        <v>87</v>
      </c>
      <c r="AY140" s="19" t="s">
        <v>206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87</v>
      </c>
      <c r="BK140" s="155">
        <f t="shared" si="8"/>
        <v>0</v>
      </c>
      <c r="BL140" s="19" t="s">
        <v>337</v>
      </c>
      <c r="BM140" s="19" t="s">
        <v>248</v>
      </c>
    </row>
    <row r="141" spans="2:65" s="1" customFormat="1" ht="16.5" customHeight="1" x14ac:dyDescent="0.3">
      <c r="B141" s="145"/>
      <c r="C141" s="156" t="s">
        <v>232</v>
      </c>
      <c r="D141" s="156" t="s">
        <v>214</v>
      </c>
      <c r="E141" s="157" t="s">
        <v>1881</v>
      </c>
      <c r="F141" s="236" t="s">
        <v>3130</v>
      </c>
      <c r="G141" s="236"/>
      <c r="H141" s="236"/>
      <c r="I141" s="236"/>
      <c r="J141" s="158" t="s">
        <v>372</v>
      </c>
      <c r="K141" s="159">
        <v>1</v>
      </c>
      <c r="L141" s="237"/>
      <c r="M141" s="237"/>
      <c r="N141" s="238"/>
      <c r="O141" s="235"/>
      <c r="P141" s="235"/>
      <c r="Q141" s="235"/>
      <c r="R141" s="150"/>
      <c r="T141" s="151" t="s">
        <v>5</v>
      </c>
      <c r="U141" s="41" t="s">
        <v>43</v>
      </c>
      <c r="V141" s="152">
        <v>0</v>
      </c>
      <c r="W141" s="152">
        <f t="shared" si="0"/>
        <v>0</v>
      </c>
      <c r="X141" s="152">
        <v>0</v>
      </c>
      <c r="Y141" s="152">
        <f t="shared" si="1"/>
        <v>0</v>
      </c>
      <c r="Z141" s="152">
        <v>0</v>
      </c>
      <c r="AA141" s="153">
        <f t="shared" si="2"/>
        <v>0</v>
      </c>
      <c r="AR141" s="19" t="s">
        <v>1337</v>
      </c>
      <c r="AT141" s="19" t="s">
        <v>214</v>
      </c>
      <c r="AU141" s="19" t="s">
        <v>87</v>
      </c>
      <c r="AY141" s="19" t="s">
        <v>206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87</v>
      </c>
      <c r="BK141" s="155">
        <f t="shared" si="8"/>
        <v>0</v>
      </c>
      <c r="BL141" s="19" t="s">
        <v>337</v>
      </c>
      <c r="BM141" s="19" t="s">
        <v>252</v>
      </c>
    </row>
    <row r="142" spans="2:65" s="10" customFormat="1" ht="29.85" customHeight="1" x14ac:dyDescent="0.3">
      <c r="B142" s="134"/>
      <c r="C142" s="135"/>
      <c r="D142" s="144" t="s">
        <v>3107</v>
      </c>
      <c r="E142" s="144"/>
      <c r="F142" s="144"/>
      <c r="G142" s="144"/>
      <c r="H142" s="144"/>
      <c r="I142" s="144"/>
      <c r="J142" s="144"/>
      <c r="K142" s="144"/>
      <c r="L142" s="144"/>
      <c r="M142" s="144"/>
      <c r="N142" s="240"/>
      <c r="O142" s="239"/>
      <c r="P142" s="239"/>
      <c r="Q142" s="239"/>
      <c r="R142" s="137"/>
      <c r="T142" s="138"/>
      <c r="U142" s="135"/>
      <c r="V142" s="135"/>
      <c r="W142" s="139">
        <f>SUM(W143:W146)</f>
        <v>7.3250000000000002</v>
      </c>
      <c r="X142" s="135"/>
      <c r="Y142" s="139">
        <f>SUM(Y143:Y146)</f>
        <v>0.11725000000000001</v>
      </c>
      <c r="Z142" s="135"/>
      <c r="AA142" s="140">
        <f>SUM(AA143:AA146)</f>
        <v>0</v>
      </c>
      <c r="AR142" s="141" t="s">
        <v>83</v>
      </c>
      <c r="AT142" s="142" t="s">
        <v>75</v>
      </c>
      <c r="AU142" s="142" t="s">
        <v>83</v>
      </c>
      <c r="AY142" s="141" t="s">
        <v>206</v>
      </c>
      <c r="BK142" s="143">
        <f>SUM(BK143:BK146)</f>
        <v>0</v>
      </c>
    </row>
    <row r="143" spans="2:65" s="1" customFormat="1" ht="25.5" customHeight="1" x14ac:dyDescent="0.3">
      <c r="B143" s="145"/>
      <c r="C143" s="146" t="s">
        <v>256</v>
      </c>
      <c r="D143" s="146" t="s">
        <v>207</v>
      </c>
      <c r="E143" s="147" t="s">
        <v>3131</v>
      </c>
      <c r="F143" s="233" t="s">
        <v>3132</v>
      </c>
      <c r="G143" s="233"/>
      <c r="H143" s="233"/>
      <c r="I143" s="233"/>
      <c r="J143" s="148" t="s">
        <v>217</v>
      </c>
      <c r="K143" s="149">
        <v>25</v>
      </c>
      <c r="L143" s="234"/>
      <c r="M143" s="234"/>
      <c r="N143" s="235"/>
      <c r="O143" s="235"/>
      <c r="P143" s="235"/>
      <c r="Q143" s="235"/>
      <c r="R143" s="150"/>
      <c r="T143" s="151" t="s">
        <v>5</v>
      </c>
      <c r="U143" s="41" t="s">
        <v>43</v>
      </c>
      <c r="V143" s="152">
        <v>0.22800000000000001</v>
      </c>
      <c r="W143" s="152">
        <f>V143*K143</f>
        <v>5.7</v>
      </c>
      <c r="X143" s="152">
        <v>0</v>
      </c>
      <c r="Y143" s="152">
        <f>X143*K143</f>
        <v>0</v>
      </c>
      <c r="Z143" s="152">
        <v>0</v>
      </c>
      <c r="AA143" s="153">
        <f>Z143*K143</f>
        <v>0</v>
      </c>
      <c r="AR143" s="19" t="s">
        <v>337</v>
      </c>
      <c r="AT143" s="19" t="s">
        <v>207</v>
      </c>
      <c r="AU143" s="19" t="s">
        <v>87</v>
      </c>
      <c r="AY143" s="19" t="s">
        <v>206</v>
      </c>
      <c r="BE143" s="154">
        <f>IF(U143="základná",N143,0)</f>
        <v>0</v>
      </c>
      <c r="BF143" s="154">
        <f>IF(U143="znížená",N143,0)</f>
        <v>0</v>
      </c>
      <c r="BG143" s="154">
        <f>IF(U143="zákl. prenesená",N143,0)</f>
        <v>0</v>
      </c>
      <c r="BH143" s="154">
        <f>IF(U143="zníž. prenesená",N143,0)</f>
        <v>0</v>
      </c>
      <c r="BI143" s="154">
        <f>IF(U143="nulová",N143,0)</f>
        <v>0</v>
      </c>
      <c r="BJ143" s="19" t="s">
        <v>87</v>
      </c>
      <c r="BK143" s="155">
        <f>ROUND(L143*K143,3)</f>
        <v>0</v>
      </c>
      <c r="BL143" s="19" t="s">
        <v>337</v>
      </c>
      <c r="BM143" s="19" t="s">
        <v>3133</v>
      </c>
    </row>
    <row r="144" spans="2:65" s="1" customFormat="1" ht="16.5" customHeight="1" x14ac:dyDescent="0.3">
      <c r="B144" s="145"/>
      <c r="C144" s="156" t="s">
        <v>235</v>
      </c>
      <c r="D144" s="156" t="s">
        <v>214</v>
      </c>
      <c r="E144" s="157" t="s">
        <v>3134</v>
      </c>
      <c r="F144" s="236" t="s">
        <v>3135</v>
      </c>
      <c r="G144" s="236"/>
      <c r="H144" s="236"/>
      <c r="I144" s="236"/>
      <c r="J144" s="158" t="s">
        <v>217</v>
      </c>
      <c r="K144" s="159">
        <v>25</v>
      </c>
      <c r="L144" s="237"/>
      <c r="M144" s="237"/>
      <c r="N144" s="238"/>
      <c r="O144" s="235"/>
      <c r="P144" s="235"/>
      <c r="Q144" s="235"/>
      <c r="R144" s="150"/>
      <c r="T144" s="151" t="s">
        <v>5</v>
      </c>
      <c r="U144" s="41" t="s">
        <v>43</v>
      </c>
      <c r="V144" s="152">
        <v>0</v>
      </c>
      <c r="W144" s="152">
        <f>V144*K144</f>
        <v>0</v>
      </c>
      <c r="X144" s="152">
        <v>4.1000000000000003E-3</v>
      </c>
      <c r="Y144" s="152">
        <f>X144*K144</f>
        <v>0.10250000000000001</v>
      </c>
      <c r="Z144" s="152">
        <v>0</v>
      </c>
      <c r="AA144" s="153">
        <f>Z144*K144</f>
        <v>0</v>
      </c>
      <c r="AR144" s="19" t="s">
        <v>1337</v>
      </c>
      <c r="AT144" s="19" t="s">
        <v>214</v>
      </c>
      <c r="AU144" s="19" t="s">
        <v>87</v>
      </c>
      <c r="AY144" s="19" t="s">
        <v>206</v>
      </c>
      <c r="BE144" s="154">
        <f>IF(U144="základná",N144,0)</f>
        <v>0</v>
      </c>
      <c r="BF144" s="154">
        <f>IF(U144="znížená",N144,0)</f>
        <v>0</v>
      </c>
      <c r="BG144" s="154">
        <f>IF(U144="zákl. prenesená",N144,0)</f>
        <v>0</v>
      </c>
      <c r="BH144" s="154">
        <f>IF(U144="zníž. prenesená",N144,0)</f>
        <v>0</v>
      </c>
      <c r="BI144" s="154">
        <f>IF(U144="nulová",N144,0)</f>
        <v>0</v>
      </c>
      <c r="BJ144" s="19" t="s">
        <v>87</v>
      </c>
      <c r="BK144" s="155">
        <f>ROUND(L144*K144,3)</f>
        <v>0</v>
      </c>
      <c r="BL144" s="19" t="s">
        <v>337</v>
      </c>
      <c r="BM144" s="19" t="s">
        <v>3136</v>
      </c>
    </row>
    <row r="145" spans="2:65" s="1" customFormat="1" ht="16.5" customHeight="1" x14ac:dyDescent="0.3">
      <c r="B145" s="145"/>
      <c r="C145" s="146" t="s">
        <v>263</v>
      </c>
      <c r="D145" s="146" t="s">
        <v>207</v>
      </c>
      <c r="E145" s="147" t="s">
        <v>3137</v>
      </c>
      <c r="F145" s="233" t="s">
        <v>3138</v>
      </c>
      <c r="G145" s="233"/>
      <c r="H145" s="233"/>
      <c r="I145" s="233"/>
      <c r="J145" s="148" t="s">
        <v>217</v>
      </c>
      <c r="K145" s="149">
        <v>25</v>
      </c>
      <c r="L145" s="234"/>
      <c r="M145" s="234"/>
      <c r="N145" s="235"/>
      <c r="O145" s="235"/>
      <c r="P145" s="235"/>
      <c r="Q145" s="235"/>
      <c r="R145" s="150"/>
      <c r="T145" s="151" t="s">
        <v>5</v>
      </c>
      <c r="U145" s="41" t="s">
        <v>43</v>
      </c>
      <c r="V145" s="152">
        <v>6.5000000000000002E-2</v>
      </c>
      <c r="W145" s="152">
        <f>V145*K145</f>
        <v>1.625</v>
      </c>
      <c r="X145" s="152">
        <v>0</v>
      </c>
      <c r="Y145" s="152">
        <f>X145*K145</f>
        <v>0</v>
      </c>
      <c r="Z145" s="152">
        <v>0</v>
      </c>
      <c r="AA145" s="153">
        <f>Z145*K145</f>
        <v>0</v>
      </c>
      <c r="AR145" s="19" t="s">
        <v>337</v>
      </c>
      <c r="AT145" s="19" t="s">
        <v>207</v>
      </c>
      <c r="AU145" s="19" t="s">
        <v>87</v>
      </c>
      <c r="AY145" s="19" t="s">
        <v>206</v>
      </c>
      <c r="BE145" s="154">
        <f>IF(U145="základná",N145,0)</f>
        <v>0</v>
      </c>
      <c r="BF145" s="154">
        <f>IF(U145="znížená",N145,0)</f>
        <v>0</v>
      </c>
      <c r="BG145" s="154">
        <f>IF(U145="zákl. prenesená",N145,0)</f>
        <v>0</v>
      </c>
      <c r="BH145" s="154">
        <f>IF(U145="zníž. prenesená",N145,0)</f>
        <v>0</v>
      </c>
      <c r="BI145" s="154">
        <f>IF(U145="nulová",N145,0)</f>
        <v>0</v>
      </c>
      <c r="BJ145" s="19" t="s">
        <v>87</v>
      </c>
      <c r="BK145" s="155">
        <f>ROUND(L145*K145,3)</f>
        <v>0</v>
      </c>
      <c r="BL145" s="19" t="s">
        <v>337</v>
      </c>
      <c r="BM145" s="19" t="s">
        <v>3139</v>
      </c>
    </row>
    <row r="146" spans="2:65" s="1" customFormat="1" ht="16.5" customHeight="1" x14ac:dyDescent="0.3">
      <c r="B146" s="145"/>
      <c r="C146" s="156" t="s">
        <v>239</v>
      </c>
      <c r="D146" s="156" t="s">
        <v>214</v>
      </c>
      <c r="E146" s="157" t="s">
        <v>3140</v>
      </c>
      <c r="F146" s="236" t="s">
        <v>3141</v>
      </c>
      <c r="G146" s="236"/>
      <c r="H146" s="236"/>
      <c r="I146" s="236"/>
      <c r="J146" s="158" t="s">
        <v>217</v>
      </c>
      <c r="K146" s="159">
        <v>25</v>
      </c>
      <c r="L146" s="237"/>
      <c r="M146" s="237"/>
      <c r="N146" s="238"/>
      <c r="O146" s="235"/>
      <c r="P146" s="235"/>
      <c r="Q146" s="235"/>
      <c r="R146" s="150"/>
      <c r="T146" s="151" t="s">
        <v>5</v>
      </c>
      <c r="U146" s="41" t="s">
        <v>43</v>
      </c>
      <c r="V146" s="152">
        <v>0</v>
      </c>
      <c r="W146" s="152">
        <f>V146*K146</f>
        <v>0</v>
      </c>
      <c r="X146" s="152">
        <v>5.9000000000000003E-4</v>
      </c>
      <c r="Y146" s="152">
        <f>X146*K146</f>
        <v>1.4750000000000001E-2</v>
      </c>
      <c r="Z146" s="152">
        <v>0</v>
      </c>
      <c r="AA146" s="153">
        <f>Z146*K146</f>
        <v>0</v>
      </c>
      <c r="AR146" s="19" t="s">
        <v>1337</v>
      </c>
      <c r="AT146" s="19" t="s">
        <v>214</v>
      </c>
      <c r="AU146" s="19" t="s">
        <v>87</v>
      </c>
      <c r="AY146" s="19" t="s">
        <v>206</v>
      </c>
      <c r="BE146" s="154">
        <f>IF(U146="základná",N146,0)</f>
        <v>0</v>
      </c>
      <c r="BF146" s="154">
        <f>IF(U146="znížená",N146,0)</f>
        <v>0</v>
      </c>
      <c r="BG146" s="154">
        <f>IF(U146="zákl. prenesená",N146,0)</f>
        <v>0</v>
      </c>
      <c r="BH146" s="154">
        <f>IF(U146="zníž. prenesená",N146,0)</f>
        <v>0</v>
      </c>
      <c r="BI146" s="154">
        <f>IF(U146="nulová",N146,0)</f>
        <v>0</v>
      </c>
      <c r="BJ146" s="19" t="s">
        <v>87</v>
      </c>
      <c r="BK146" s="155">
        <f>ROUND(L146*K146,3)</f>
        <v>0</v>
      </c>
      <c r="BL146" s="19" t="s">
        <v>337</v>
      </c>
      <c r="BM146" s="19" t="s">
        <v>3142</v>
      </c>
    </row>
    <row r="147" spans="2:65" s="10" customFormat="1" ht="29.85" customHeight="1" x14ac:dyDescent="0.3">
      <c r="B147" s="134"/>
      <c r="C147" s="135"/>
      <c r="D147" s="144" t="s">
        <v>3108</v>
      </c>
      <c r="E147" s="144"/>
      <c r="F147" s="144"/>
      <c r="G147" s="144"/>
      <c r="H147" s="144"/>
      <c r="I147" s="144"/>
      <c r="J147" s="144"/>
      <c r="K147" s="144"/>
      <c r="L147" s="144"/>
      <c r="M147" s="144"/>
      <c r="N147" s="240"/>
      <c r="O147" s="239"/>
      <c r="P147" s="239"/>
      <c r="Q147" s="239"/>
      <c r="R147" s="137"/>
      <c r="T147" s="138"/>
      <c r="U147" s="135"/>
      <c r="V147" s="135"/>
      <c r="W147" s="139">
        <f>SUM(W148:W149)</f>
        <v>0.65</v>
      </c>
      <c r="X147" s="135"/>
      <c r="Y147" s="139">
        <f>SUM(Y148:Y149)</f>
        <v>0</v>
      </c>
      <c r="Z147" s="135"/>
      <c r="AA147" s="140">
        <f>SUM(AA148:AA149)</f>
        <v>0</v>
      </c>
      <c r="AR147" s="141" t="s">
        <v>91</v>
      </c>
      <c r="AT147" s="142" t="s">
        <v>75</v>
      </c>
      <c r="AU147" s="142" t="s">
        <v>83</v>
      </c>
      <c r="AY147" s="141" t="s">
        <v>206</v>
      </c>
      <c r="BK147" s="143">
        <f>SUM(BK148:BK149)</f>
        <v>0</v>
      </c>
    </row>
    <row r="148" spans="2:65" s="1" customFormat="1" ht="16.5" customHeight="1" x14ac:dyDescent="0.3">
      <c r="B148" s="145"/>
      <c r="C148" s="146" t="s">
        <v>270</v>
      </c>
      <c r="D148" s="146" t="s">
        <v>207</v>
      </c>
      <c r="E148" s="147" t="s">
        <v>3143</v>
      </c>
      <c r="F148" s="233" t="s">
        <v>3144</v>
      </c>
      <c r="G148" s="233"/>
      <c r="H148" s="233"/>
      <c r="I148" s="233"/>
      <c r="J148" s="148" t="s">
        <v>217</v>
      </c>
      <c r="K148" s="149">
        <v>13</v>
      </c>
      <c r="L148" s="234"/>
      <c r="M148" s="234"/>
      <c r="N148" s="235"/>
      <c r="O148" s="235"/>
      <c r="P148" s="235"/>
      <c r="Q148" s="235"/>
      <c r="R148" s="150"/>
      <c r="T148" s="151" t="s">
        <v>5</v>
      </c>
      <c r="U148" s="41" t="s">
        <v>43</v>
      </c>
      <c r="V148" s="152">
        <v>0.05</v>
      </c>
      <c r="W148" s="152">
        <f>V148*K148</f>
        <v>0.65</v>
      </c>
      <c r="X148" s="152">
        <v>0</v>
      </c>
      <c r="Y148" s="152">
        <f>X148*K148</f>
        <v>0</v>
      </c>
      <c r="Z148" s="152">
        <v>0</v>
      </c>
      <c r="AA148" s="153">
        <f>Z148*K148</f>
        <v>0</v>
      </c>
      <c r="AR148" s="19" t="s">
        <v>337</v>
      </c>
      <c r="AT148" s="19" t="s">
        <v>207</v>
      </c>
      <c r="AU148" s="19" t="s">
        <v>87</v>
      </c>
      <c r="AY148" s="19" t="s">
        <v>206</v>
      </c>
      <c r="BE148" s="154">
        <f>IF(U148="základná",N148,0)</f>
        <v>0</v>
      </c>
      <c r="BF148" s="154">
        <f>IF(U148="znížená",N148,0)</f>
        <v>0</v>
      </c>
      <c r="BG148" s="154">
        <f>IF(U148="zákl. prenesená",N148,0)</f>
        <v>0</v>
      </c>
      <c r="BH148" s="154">
        <f>IF(U148="zníž. prenesená",N148,0)</f>
        <v>0</v>
      </c>
      <c r="BI148" s="154">
        <f>IF(U148="nulová",N148,0)</f>
        <v>0</v>
      </c>
      <c r="BJ148" s="19" t="s">
        <v>87</v>
      </c>
      <c r="BK148" s="155">
        <f>ROUND(L148*K148,3)</f>
        <v>0</v>
      </c>
      <c r="BL148" s="19" t="s">
        <v>337</v>
      </c>
      <c r="BM148" s="19" t="s">
        <v>3145</v>
      </c>
    </row>
    <row r="149" spans="2:65" s="1" customFormat="1" ht="25.5" customHeight="1" x14ac:dyDescent="0.3">
      <c r="B149" s="145"/>
      <c r="C149" s="156" t="s">
        <v>10</v>
      </c>
      <c r="D149" s="156" t="s">
        <v>214</v>
      </c>
      <c r="E149" s="157" t="s">
        <v>3146</v>
      </c>
      <c r="F149" s="236" t="s">
        <v>3147</v>
      </c>
      <c r="G149" s="236"/>
      <c r="H149" s="236"/>
      <c r="I149" s="236"/>
      <c r="J149" s="158" t="s">
        <v>217</v>
      </c>
      <c r="K149" s="159">
        <v>13</v>
      </c>
      <c r="L149" s="237"/>
      <c r="M149" s="237"/>
      <c r="N149" s="238"/>
      <c r="O149" s="235"/>
      <c r="P149" s="235"/>
      <c r="Q149" s="235"/>
      <c r="R149" s="150"/>
      <c r="T149" s="151" t="s">
        <v>5</v>
      </c>
      <c r="U149" s="41" t="s">
        <v>43</v>
      </c>
      <c r="V149" s="152">
        <v>0</v>
      </c>
      <c r="W149" s="152">
        <f>V149*K149</f>
        <v>0</v>
      </c>
      <c r="X149" s="152">
        <v>0</v>
      </c>
      <c r="Y149" s="152">
        <f>X149*K149</f>
        <v>0</v>
      </c>
      <c r="Z149" s="152">
        <v>0</v>
      </c>
      <c r="AA149" s="153">
        <f>Z149*K149</f>
        <v>0</v>
      </c>
      <c r="AR149" s="19" t="s">
        <v>1337</v>
      </c>
      <c r="AT149" s="19" t="s">
        <v>214</v>
      </c>
      <c r="AU149" s="19" t="s">
        <v>87</v>
      </c>
      <c r="AY149" s="19" t="s">
        <v>206</v>
      </c>
      <c r="BE149" s="154">
        <f>IF(U149="základná",N149,0)</f>
        <v>0</v>
      </c>
      <c r="BF149" s="154">
        <f>IF(U149="znížená",N149,0)</f>
        <v>0</v>
      </c>
      <c r="BG149" s="154">
        <f>IF(U149="zákl. prenesená",N149,0)</f>
        <v>0</v>
      </c>
      <c r="BH149" s="154">
        <f>IF(U149="zníž. prenesená",N149,0)</f>
        <v>0</v>
      </c>
      <c r="BI149" s="154">
        <f>IF(U149="nulová",N149,0)</f>
        <v>0</v>
      </c>
      <c r="BJ149" s="19" t="s">
        <v>87</v>
      </c>
      <c r="BK149" s="155">
        <f>ROUND(L149*K149,3)</f>
        <v>0</v>
      </c>
      <c r="BL149" s="19" t="s">
        <v>337</v>
      </c>
      <c r="BM149" s="19" t="s">
        <v>3148</v>
      </c>
    </row>
    <row r="150" spans="2:65" s="10" customFormat="1" ht="29.85" customHeight="1" x14ac:dyDescent="0.3">
      <c r="B150" s="134"/>
      <c r="C150" s="135"/>
      <c r="D150" s="144" t="s">
        <v>3109</v>
      </c>
      <c r="E150" s="144"/>
      <c r="F150" s="144"/>
      <c r="G150" s="144"/>
      <c r="H150" s="144"/>
      <c r="I150" s="144"/>
      <c r="J150" s="144"/>
      <c r="K150" s="144"/>
      <c r="L150" s="144"/>
      <c r="M150" s="144"/>
      <c r="N150" s="240"/>
      <c r="O150" s="239"/>
      <c r="P150" s="239"/>
      <c r="Q150" s="239"/>
      <c r="R150" s="137"/>
      <c r="T150" s="138"/>
      <c r="U150" s="135"/>
      <c r="V150" s="135"/>
      <c r="W150" s="139">
        <f>SUM(W151:W155)</f>
        <v>2.0819999999999999</v>
      </c>
      <c r="X150" s="135"/>
      <c r="Y150" s="139">
        <f>SUM(Y151:Y155)</f>
        <v>1.2000000000000002E-4</v>
      </c>
      <c r="Z150" s="135"/>
      <c r="AA150" s="140">
        <f>SUM(AA151:AA155)</f>
        <v>0</v>
      </c>
      <c r="AR150" s="141" t="s">
        <v>83</v>
      </c>
      <c r="AT150" s="142" t="s">
        <v>75</v>
      </c>
      <c r="AU150" s="142" t="s">
        <v>83</v>
      </c>
      <c r="AY150" s="141" t="s">
        <v>206</v>
      </c>
      <c r="BK150" s="143">
        <f>SUM(BK151:BK155)</f>
        <v>0</v>
      </c>
    </row>
    <row r="151" spans="2:65" s="1" customFormat="1" ht="25.5" customHeight="1" x14ac:dyDescent="0.3">
      <c r="B151" s="145"/>
      <c r="C151" s="146" t="s">
        <v>277</v>
      </c>
      <c r="D151" s="146" t="s">
        <v>207</v>
      </c>
      <c r="E151" s="147" t="s">
        <v>1884</v>
      </c>
      <c r="F151" s="233" t="s">
        <v>3149</v>
      </c>
      <c r="G151" s="233"/>
      <c r="H151" s="233"/>
      <c r="I151" s="233"/>
      <c r="J151" s="148" t="s">
        <v>372</v>
      </c>
      <c r="K151" s="149">
        <v>1</v>
      </c>
      <c r="L151" s="234"/>
      <c r="M151" s="234"/>
      <c r="N151" s="235"/>
      <c r="O151" s="235"/>
      <c r="P151" s="235"/>
      <c r="Q151" s="235"/>
      <c r="R151" s="150"/>
      <c r="T151" s="151" t="s">
        <v>5</v>
      </c>
      <c r="U151" s="41" t="s">
        <v>43</v>
      </c>
      <c r="V151" s="152">
        <v>0</v>
      </c>
      <c r="W151" s="152">
        <f>V151*K151</f>
        <v>0</v>
      </c>
      <c r="X151" s="152">
        <v>0</v>
      </c>
      <c r="Y151" s="152">
        <f>X151*K151</f>
        <v>0</v>
      </c>
      <c r="Z151" s="152">
        <v>0</v>
      </c>
      <c r="AA151" s="153">
        <f>Z151*K151</f>
        <v>0</v>
      </c>
      <c r="AR151" s="19" t="s">
        <v>337</v>
      </c>
      <c r="AT151" s="19" t="s">
        <v>207</v>
      </c>
      <c r="AU151" s="19" t="s">
        <v>87</v>
      </c>
      <c r="AY151" s="19" t="s">
        <v>206</v>
      </c>
      <c r="BE151" s="154">
        <f>IF(U151="základná",N151,0)</f>
        <v>0</v>
      </c>
      <c r="BF151" s="154">
        <f>IF(U151="znížená",N151,0)</f>
        <v>0</v>
      </c>
      <c r="BG151" s="154">
        <f>IF(U151="zákl. prenesená",N151,0)</f>
        <v>0</v>
      </c>
      <c r="BH151" s="154">
        <f>IF(U151="zníž. prenesená",N151,0)</f>
        <v>0</v>
      </c>
      <c r="BI151" s="154">
        <f>IF(U151="nulová",N151,0)</f>
        <v>0</v>
      </c>
      <c r="BJ151" s="19" t="s">
        <v>87</v>
      </c>
      <c r="BK151" s="155">
        <f>ROUND(L151*K151,3)</f>
        <v>0</v>
      </c>
      <c r="BL151" s="19" t="s">
        <v>337</v>
      </c>
      <c r="BM151" s="19" t="s">
        <v>3150</v>
      </c>
    </row>
    <row r="152" spans="2:65" s="1" customFormat="1" ht="25.5" customHeight="1" x14ac:dyDescent="0.3">
      <c r="B152" s="145"/>
      <c r="C152" s="146" t="s">
        <v>245</v>
      </c>
      <c r="D152" s="146" t="s">
        <v>207</v>
      </c>
      <c r="E152" s="147" t="s">
        <v>1484</v>
      </c>
      <c r="F152" s="233" t="s">
        <v>3151</v>
      </c>
      <c r="G152" s="233"/>
      <c r="H152" s="233"/>
      <c r="I152" s="233"/>
      <c r="J152" s="148" t="s">
        <v>217</v>
      </c>
      <c r="K152" s="149">
        <v>6</v>
      </c>
      <c r="L152" s="234"/>
      <c r="M152" s="234"/>
      <c r="N152" s="235"/>
      <c r="O152" s="235"/>
      <c r="P152" s="235"/>
      <c r="Q152" s="235"/>
      <c r="R152" s="150"/>
      <c r="T152" s="151" t="s">
        <v>5</v>
      </c>
      <c r="U152" s="41" t="s">
        <v>43</v>
      </c>
      <c r="V152" s="152">
        <v>0.34699999999999998</v>
      </c>
      <c r="W152" s="152">
        <f>V152*K152</f>
        <v>2.0819999999999999</v>
      </c>
      <c r="X152" s="152">
        <v>0</v>
      </c>
      <c r="Y152" s="152">
        <f>X152*K152</f>
        <v>0</v>
      </c>
      <c r="Z152" s="152">
        <v>0</v>
      </c>
      <c r="AA152" s="153">
        <f>Z152*K152</f>
        <v>0</v>
      </c>
      <c r="AR152" s="19" t="s">
        <v>337</v>
      </c>
      <c r="AT152" s="19" t="s">
        <v>207</v>
      </c>
      <c r="AU152" s="19" t="s">
        <v>87</v>
      </c>
      <c r="AY152" s="19" t="s">
        <v>206</v>
      </c>
      <c r="BE152" s="154">
        <f>IF(U152="základná",N152,0)</f>
        <v>0</v>
      </c>
      <c r="BF152" s="154">
        <f>IF(U152="znížená",N152,0)</f>
        <v>0</v>
      </c>
      <c r="BG152" s="154">
        <f>IF(U152="zákl. prenesená",N152,0)</f>
        <v>0</v>
      </c>
      <c r="BH152" s="154">
        <f>IF(U152="zníž. prenesená",N152,0)</f>
        <v>0</v>
      </c>
      <c r="BI152" s="154">
        <f>IF(U152="nulová",N152,0)</f>
        <v>0</v>
      </c>
      <c r="BJ152" s="19" t="s">
        <v>87</v>
      </c>
      <c r="BK152" s="155">
        <f>ROUND(L152*K152,3)</f>
        <v>0</v>
      </c>
      <c r="BL152" s="19" t="s">
        <v>337</v>
      </c>
      <c r="BM152" s="19" t="s">
        <v>3152</v>
      </c>
    </row>
    <row r="153" spans="2:65" s="1" customFormat="1" ht="16.5" customHeight="1" x14ac:dyDescent="0.3">
      <c r="B153" s="145"/>
      <c r="C153" s="156" t="s">
        <v>284</v>
      </c>
      <c r="D153" s="156" t="s">
        <v>214</v>
      </c>
      <c r="E153" s="157" t="s">
        <v>1487</v>
      </c>
      <c r="F153" s="236" t="s">
        <v>1488</v>
      </c>
      <c r="G153" s="236"/>
      <c r="H153" s="236"/>
      <c r="I153" s="236"/>
      <c r="J153" s="158" t="s">
        <v>217</v>
      </c>
      <c r="K153" s="159">
        <v>6</v>
      </c>
      <c r="L153" s="237"/>
      <c r="M153" s="237"/>
      <c r="N153" s="238"/>
      <c r="O153" s="235"/>
      <c r="P153" s="235"/>
      <c r="Q153" s="235"/>
      <c r="R153" s="150"/>
      <c r="T153" s="151" t="s">
        <v>5</v>
      </c>
      <c r="U153" s="41" t="s">
        <v>43</v>
      </c>
      <c r="V153" s="152">
        <v>0</v>
      </c>
      <c r="W153" s="152">
        <f>V153*K153</f>
        <v>0</v>
      </c>
      <c r="X153" s="152">
        <v>2.0000000000000002E-5</v>
      </c>
      <c r="Y153" s="152">
        <f>X153*K153</f>
        <v>1.2000000000000002E-4</v>
      </c>
      <c r="Z153" s="152">
        <v>0</v>
      </c>
      <c r="AA153" s="153">
        <f>Z153*K153</f>
        <v>0</v>
      </c>
      <c r="AR153" s="19" t="s">
        <v>1337</v>
      </c>
      <c r="AT153" s="19" t="s">
        <v>214</v>
      </c>
      <c r="AU153" s="19" t="s">
        <v>87</v>
      </c>
      <c r="AY153" s="19" t="s">
        <v>206</v>
      </c>
      <c r="BE153" s="154">
        <f>IF(U153="základná",N153,0)</f>
        <v>0</v>
      </c>
      <c r="BF153" s="154">
        <f>IF(U153="znížená",N153,0)</f>
        <v>0</v>
      </c>
      <c r="BG153" s="154">
        <f>IF(U153="zákl. prenesená",N153,0)</f>
        <v>0</v>
      </c>
      <c r="BH153" s="154">
        <f>IF(U153="zníž. prenesená",N153,0)</f>
        <v>0</v>
      </c>
      <c r="BI153" s="154">
        <f>IF(U153="nulová",N153,0)</f>
        <v>0</v>
      </c>
      <c r="BJ153" s="19" t="s">
        <v>87</v>
      </c>
      <c r="BK153" s="155">
        <f>ROUND(L153*K153,3)</f>
        <v>0</v>
      </c>
      <c r="BL153" s="19" t="s">
        <v>337</v>
      </c>
      <c r="BM153" s="19" t="s">
        <v>3153</v>
      </c>
    </row>
    <row r="154" spans="2:65" s="1" customFormat="1" ht="16.5" customHeight="1" x14ac:dyDescent="0.3">
      <c r="B154" s="145"/>
      <c r="C154" s="146" t="s">
        <v>248</v>
      </c>
      <c r="D154" s="146" t="s">
        <v>207</v>
      </c>
      <c r="E154" s="147" t="s">
        <v>1414</v>
      </c>
      <c r="F154" s="233" t="s">
        <v>3154</v>
      </c>
      <c r="G154" s="233"/>
      <c r="H154" s="233"/>
      <c r="I154" s="233"/>
      <c r="J154" s="148" t="s">
        <v>217</v>
      </c>
      <c r="K154" s="149">
        <v>2</v>
      </c>
      <c r="L154" s="234"/>
      <c r="M154" s="234"/>
      <c r="N154" s="235"/>
      <c r="O154" s="235"/>
      <c r="P154" s="235"/>
      <c r="Q154" s="235"/>
      <c r="R154" s="150"/>
      <c r="T154" s="151" t="s">
        <v>5</v>
      </c>
      <c r="U154" s="41" t="s">
        <v>43</v>
      </c>
      <c r="V154" s="152">
        <v>0</v>
      </c>
      <c r="W154" s="152">
        <f>V154*K154</f>
        <v>0</v>
      </c>
      <c r="X154" s="152">
        <v>0</v>
      </c>
      <c r="Y154" s="152">
        <f>X154*K154</f>
        <v>0</v>
      </c>
      <c r="Z154" s="152">
        <v>0</v>
      </c>
      <c r="AA154" s="153">
        <f>Z154*K154</f>
        <v>0</v>
      </c>
      <c r="AR154" s="19" t="s">
        <v>337</v>
      </c>
      <c r="AT154" s="19" t="s">
        <v>207</v>
      </c>
      <c r="AU154" s="19" t="s">
        <v>87</v>
      </c>
      <c r="AY154" s="19" t="s">
        <v>206</v>
      </c>
      <c r="BE154" s="154">
        <f>IF(U154="základná",N154,0)</f>
        <v>0</v>
      </c>
      <c r="BF154" s="154">
        <f>IF(U154="znížená",N154,0)</f>
        <v>0</v>
      </c>
      <c r="BG154" s="154">
        <f>IF(U154="zákl. prenesená",N154,0)</f>
        <v>0</v>
      </c>
      <c r="BH154" s="154">
        <f>IF(U154="zníž. prenesená",N154,0)</f>
        <v>0</v>
      </c>
      <c r="BI154" s="154">
        <f>IF(U154="nulová",N154,0)</f>
        <v>0</v>
      </c>
      <c r="BJ154" s="19" t="s">
        <v>87</v>
      </c>
      <c r="BK154" s="155">
        <f>ROUND(L154*K154,3)</f>
        <v>0</v>
      </c>
      <c r="BL154" s="19" t="s">
        <v>337</v>
      </c>
      <c r="BM154" s="19" t="s">
        <v>3155</v>
      </c>
    </row>
    <row r="155" spans="2:65" s="1" customFormat="1" ht="16.5" customHeight="1" x14ac:dyDescent="0.3">
      <c r="B155" s="145"/>
      <c r="C155" s="156" t="s">
        <v>291</v>
      </c>
      <c r="D155" s="156" t="s">
        <v>214</v>
      </c>
      <c r="E155" s="157" t="s">
        <v>1418</v>
      </c>
      <c r="F155" s="236" t="s">
        <v>1419</v>
      </c>
      <c r="G155" s="236"/>
      <c r="H155" s="236"/>
      <c r="I155" s="236"/>
      <c r="J155" s="158" t="s">
        <v>217</v>
      </c>
      <c r="K155" s="159">
        <v>2</v>
      </c>
      <c r="L155" s="237"/>
      <c r="M155" s="237"/>
      <c r="N155" s="238"/>
      <c r="O155" s="235"/>
      <c r="P155" s="235"/>
      <c r="Q155" s="235"/>
      <c r="R155" s="150"/>
      <c r="T155" s="151" t="s">
        <v>5</v>
      </c>
      <c r="U155" s="41" t="s">
        <v>43</v>
      </c>
      <c r="V155" s="152">
        <v>0</v>
      </c>
      <c r="W155" s="152">
        <f>V155*K155</f>
        <v>0</v>
      </c>
      <c r="X155" s="152">
        <v>0</v>
      </c>
      <c r="Y155" s="152">
        <f>X155*K155</f>
        <v>0</v>
      </c>
      <c r="Z155" s="152">
        <v>0</v>
      </c>
      <c r="AA155" s="153">
        <f>Z155*K155</f>
        <v>0</v>
      </c>
      <c r="AR155" s="19" t="s">
        <v>1337</v>
      </c>
      <c r="AT155" s="19" t="s">
        <v>214</v>
      </c>
      <c r="AU155" s="19" t="s">
        <v>87</v>
      </c>
      <c r="AY155" s="19" t="s">
        <v>206</v>
      </c>
      <c r="BE155" s="154">
        <f>IF(U155="základná",N155,0)</f>
        <v>0</v>
      </c>
      <c r="BF155" s="154">
        <f>IF(U155="znížená",N155,0)</f>
        <v>0</v>
      </c>
      <c r="BG155" s="154">
        <f>IF(U155="zákl. prenesená",N155,0)</f>
        <v>0</v>
      </c>
      <c r="BH155" s="154">
        <f>IF(U155="zníž. prenesená",N155,0)</f>
        <v>0</v>
      </c>
      <c r="BI155" s="154">
        <f>IF(U155="nulová",N155,0)</f>
        <v>0</v>
      </c>
      <c r="BJ155" s="19" t="s">
        <v>87</v>
      </c>
      <c r="BK155" s="155">
        <f>ROUND(L155*K155,3)</f>
        <v>0</v>
      </c>
      <c r="BL155" s="19" t="s">
        <v>337</v>
      </c>
      <c r="BM155" s="19" t="s">
        <v>3156</v>
      </c>
    </row>
    <row r="156" spans="2:65" s="10" customFormat="1" ht="29.85" customHeight="1" x14ac:dyDescent="0.3">
      <c r="B156" s="134"/>
      <c r="C156" s="135"/>
      <c r="D156" s="144" t="s">
        <v>3110</v>
      </c>
      <c r="E156" s="144"/>
      <c r="F156" s="144"/>
      <c r="G156" s="144"/>
      <c r="H156" s="144"/>
      <c r="I156" s="144"/>
      <c r="J156" s="144"/>
      <c r="K156" s="144"/>
      <c r="L156" s="144"/>
      <c r="M156" s="144"/>
      <c r="N156" s="240"/>
      <c r="O156" s="239"/>
      <c r="P156" s="239"/>
      <c r="Q156" s="239"/>
      <c r="R156" s="137"/>
      <c r="T156" s="138"/>
      <c r="U156" s="135"/>
      <c r="V156" s="135"/>
      <c r="W156" s="139">
        <f>SUM(W157:W159)</f>
        <v>0</v>
      </c>
      <c r="X156" s="135"/>
      <c r="Y156" s="139">
        <f>SUM(Y157:Y159)</f>
        <v>0</v>
      </c>
      <c r="Z156" s="135"/>
      <c r="AA156" s="140">
        <f>SUM(AA157:AA159)</f>
        <v>0</v>
      </c>
      <c r="AR156" s="141" t="s">
        <v>83</v>
      </c>
      <c r="AT156" s="142" t="s">
        <v>75</v>
      </c>
      <c r="AU156" s="142" t="s">
        <v>83</v>
      </c>
      <c r="AY156" s="141" t="s">
        <v>206</v>
      </c>
      <c r="BK156" s="143">
        <f>SUM(BK157:BK159)</f>
        <v>0</v>
      </c>
    </row>
    <row r="157" spans="2:65" s="1" customFormat="1" ht="63.75" customHeight="1" x14ac:dyDescent="0.3">
      <c r="B157" s="145"/>
      <c r="C157" s="146" t="s">
        <v>252</v>
      </c>
      <c r="D157" s="146" t="s">
        <v>207</v>
      </c>
      <c r="E157" s="147" t="s">
        <v>1887</v>
      </c>
      <c r="F157" s="233" t="s">
        <v>3157</v>
      </c>
      <c r="G157" s="233"/>
      <c r="H157" s="233"/>
      <c r="I157" s="233"/>
      <c r="J157" s="148" t="s">
        <v>1347</v>
      </c>
      <c r="K157" s="149">
        <v>20</v>
      </c>
      <c r="L157" s="234"/>
      <c r="M157" s="234"/>
      <c r="N157" s="235"/>
      <c r="O157" s="235"/>
      <c r="P157" s="235"/>
      <c r="Q157" s="235"/>
      <c r="R157" s="150"/>
      <c r="T157" s="151" t="s">
        <v>5</v>
      </c>
      <c r="U157" s="41" t="s">
        <v>43</v>
      </c>
      <c r="V157" s="152">
        <v>0</v>
      </c>
      <c r="W157" s="152">
        <f>V157*K157</f>
        <v>0</v>
      </c>
      <c r="X157" s="152">
        <v>0</v>
      </c>
      <c r="Y157" s="152">
        <f>X157*K157</f>
        <v>0</v>
      </c>
      <c r="Z157" s="152">
        <v>0</v>
      </c>
      <c r="AA157" s="153">
        <f>Z157*K157</f>
        <v>0</v>
      </c>
      <c r="AR157" s="19" t="s">
        <v>337</v>
      </c>
      <c r="AT157" s="19" t="s">
        <v>207</v>
      </c>
      <c r="AU157" s="19" t="s">
        <v>87</v>
      </c>
      <c r="AY157" s="19" t="s">
        <v>206</v>
      </c>
      <c r="BE157" s="154">
        <f>IF(U157="základná",N157,0)</f>
        <v>0</v>
      </c>
      <c r="BF157" s="154">
        <f>IF(U157="znížená",N157,0)</f>
        <v>0</v>
      </c>
      <c r="BG157" s="154">
        <f>IF(U157="zákl. prenesená",N157,0)</f>
        <v>0</v>
      </c>
      <c r="BH157" s="154">
        <f>IF(U157="zníž. prenesená",N157,0)</f>
        <v>0</v>
      </c>
      <c r="BI157" s="154">
        <f>IF(U157="nulová",N157,0)</f>
        <v>0</v>
      </c>
      <c r="BJ157" s="19" t="s">
        <v>87</v>
      </c>
      <c r="BK157" s="155">
        <f>ROUND(L157*K157,3)</f>
        <v>0</v>
      </c>
      <c r="BL157" s="19" t="s">
        <v>337</v>
      </c>
      <c r="BM157" s="19" t="s">
        <v>262</v>
      </c>
    </row>
    <row r="158" spans="2:65" s="1" customFormat="1" ht="25.5" customHeight="1" x14ac:dyDescent="0.3">
      <c r="B158" s="145"/>
      <c r="C158" s="146" t="s">
        <v>298</v>
      </c>
      <c r="D158" s="146" t="s">
        <v>207</v>
      </c>
      <c r="E158" s="147" t="s">
        <v>1890</v>
      </c>
      <c r="F158" s="233" t="s">
        <v>3158</v>
      </c>
      <c r="G158" s="233"/>
      <c r="H158" s="233"/>
      <c r="I158" s="233"/>
      <c r="J158" s="148" t="s">
        <v>1347</v>
      </c>
      <c r="K158" s="149">
        <v>10</v>
      </c>
      <c r="L158" s="234"/>
      <c r="M158" s="234"/>
      <c r="N158" s="235"/>
      <c r="O158" s="235"/>
      <c r="P158" s="235"/>
      <c r="Q158" s="235"/>
      <c r="R158" s="150"/>
      <c r="T158" s="151" t="s">
        <v>5</v>
      </c>
      <c r="U158" s="41" t="s">
        <v>43</v>
      </c>
      <c r="V158" s="152">
        <v>0</v>
      </c>
      <c r="W158" s="152">
        <f>V158*K158</f>
        <v>0</v>
      </c>
      <c r="X158" s="152">
        <v>0</v>
      </c>
      <c r="Y158" s="152">
        <f>X158*K158</f>
        <v>0</v>
      </c>
      <c r="Z158" s="152">
        <v>0</v>
      </c>
      <c r="AA158" s="153">
        <f>Z158*K158</f>
        <v>0</v>
      </c>
      <c r="AR158" s="19" t="s">
        <v>337</v>
      </c>
      <c r="AT158" s="19" t="s">
        <v>207</v>
      </c>
      <c r="AU158" s="19" t="s">
        <v>87</v>
      </c>
      <c r="AY158" s="19" t="s">
        <v>206</v>
      </c>
      <c r="BE158" s="154">
        <f>IF(U158="základná",N158,0)</f>
        <v>0</v>
      </c>
      <c r="BF158" s="154">
        <f>IF(U158="znížená",N158,0)</f>
        <v>0</v>
      </c>
      <c r="BG158" s="154">
        <f>IF(U158="zákl. prenesená",N158,0)</f>
        <v>0</v>
      </c>
      <c r="BH158" s="154">
        <f>IF(U158="zníž. prenesená",N158,0)</f>
        <v>0</v>
      </c>
      <c r="BI158" s="154">
        <f>IF(U158="nulová",N158,0)</f>
        <v>0</v>
      </c>
      <c r="BJ158" s="19" t="s">
        <v>87</v>
      </c>
      <c r="BK158" s="155">
        <f>ROUND(L158*K158,3)</f>
        <v>0</v>
      </c>
      <c r="BL158" s="19" t="s">
        <v>337</v>
      </c>
      <c r="BM158" s="19" t="s">
        <v>3159</v>
      </c>
    </row>
    <row r="159" spans="2:65" s="1" customFormat="1" ht="16.5" customHeight="1" x14ac:dyDescent="0.3">
      <c r="B159" s="145"/>
      <c r="C159" s="146" t="s">
        <v>255</v>
      </c>
      <c r="D159" s="146" t="s">
        <v>207</v>
      </c>
      <c r="E159" s="147" t="s">
        <v>1893</v>
      </c>
      <c r="F159" s="233" t="s">
        <v>3160</v>
      </c>
      <c r="G159" s="233"/>
      <c r="H159" s="233"/>
      <c r="I159" s="233"/>
      <c r="J159" s="148" t="s">
        <v>3161</v>
      </c>
      <c r="K159" s="149">
        <v>50</v>
      </c>
      <c r="L159" s="234"/>
      <c r="M159" s="234"/>
      <c r="N159" s="235"/>
      <c r="O159" s="235"/>
      <c r="P159" s="235"/>
      <c r="Q159" s="235"/>
      <c r="R159" s="150"/>
      <c r="T159" s="151" t="s">
        <v>5</v>
      </c>
      <c r="U159" s="41" t="s">
        <v>43</v>
      </c>
      <c r="V159" s="152">
        <v>0</v>
      </c>
      <c r="W159" s="152">
        <f>V159*K159</f>
        <v>0</v>
      </c>
      <c r="X159" s="152">
        <v>0</v>
      </c>
      <c r="Y159" s="152">
        <f>X159*K159</f>
        <v>0</v>
      </c>
      <c r="Z159" s="152">
        <v>0</v>
      </c>
      <c r="AA159" s="153">
        <f>Z159*K159</f>
        <v>0</v>
      </c>
      <c r="AR159" s="19" t="s">
        <v>337</v>
      </c>
      <c r="AT159" s="19" t="s">
        <v>207</v>
      </c>
      <c r="AU159" s="19" t="s">
        <v>87</v>
      </c>
      <c r="AY159" s="19" t="s">
        <v>206</v>
      </c>
      <c r="BE159" s="154">
        <f>IF(U159="základná",N159,0)</f>
        <v>0</v>
      </c>
      <c r="BF159" s="154">
        <f>IF(U159="znížená",N159,0)</f>
        <v>0</v>
      </c>
      <c r="BG159" s="154">
        <f>IF(U159="zákl. prenesená",N159,0)</f>
        <v>0</v>
      </c>
      <c r="BH159" s="154">
        <f>IF(U159="zníž. prenesená",N159,0)</f>
        <v>0</v>
      </c>
      <c r="BI159" s="154">
        <f>IF(U159="nulová",N159,0)</f>
        <v>0</v>
      </c>
      <c r="BJ159" s="19" t="s">
        <v>87</v>
      </c>
      <c r="BK159" s="155">
        <f>ROUND(L159*K159,3)</f>
        <v>0</v>
      </c>
      <c r="BL159" s="19" t="s">
        <v>337</v>
      </c>
      <c r="BM159" s="19" t="s">
        <v>266</v>
      </c>
    </row>
    <row r="160" spans="2:65" s="10" customFormat="1" ht="29.85" customHeight="1" x14ac:dyDescent="0.3">
      <c r="B160" s="134"/>
      <c r="C160" s="135"/>
      <c r="D160" s="144" t="s">
        <v>3111</v>
      </c>
      <c r="E160" s="144"/>
      <c r="F160" s="144"/>
      <c r="G160" s="144"/>
      <c r="H160" s="144"/>
      <c r="I160" s="144"/>
      <c r="J160" s="144"/>
      <c r="K160" s="144"/>
      <c r="L160" s="144"/>
      <c r="M160" s="144"/>
      <c r="N160" s="240"/>
      <c r="O160" s="239"/>
      <c r="P160" s="239"/>
      <c r="Q160" s="239"/>
      <c r="R160" s="137"/>
      <c r="T160" s="138"/>
      <c r="U160" s="135"/>
      <c r="V160" s="135"/>
      <c r="W160" s="139">
        <f>W161</f>
        <v>0</v>
      </c>
      <c r="X160" s="135"/>
      <c r="Y160" s="139">
        <f>Y161</f>
        <v>0</v>
      </c>
      <c r="Z160" s="135"/>
      <c r="AA160" s="140">
        <f>AA161</f>
        <v>0</v>
      </c>
      <c r="AR160" s="141" t="s">
        <v>83</v>
      </c>
      <c r="AT160" s="142" t="s">
        <v>75</v>
      </c>
      <c r="AU160" s="142" t="s">
        <v>83</v>
      </c>
      <c r="AY160" s="141" t="s">
        <v>206</v>
      </c>
      <c r="BK160" s="143">
        <f>BK161</f>
        <v>0</v>
      </c>
    </row>
    <row r="161" spans="2:65" s="1" customFormat="1" ht="25.5" customHeight="1" x14ac:dyDescent="0.3">
      <c r="B161" s="145"/>
      <c r="C161" s="146" t="s">
        <v>305</v>
      </c>
      <c r="D161" s="146" t="s">
        <v>207</v>
      </c>
      <c r="E161" s="147" t="s">
        <v>1896</v>
      </c>
      <c r="F161" s="233" t="s">
        <v>3162</v>
      </c>
      <c r="G161" s="233"/>
      <c r="H161" s="233"/>
      <c r="I161" s="233"/>
      <c r="J161" s="148" t="s">
        <v>3163</v>
      </c>
      <c r="K161" s="149">
        <v>1</v>
      </c>
      <c r="L161" s="234"/>
      <c r="M161" s="234"/>
      <c r="N161" s="235"/>
      <c r="O161" s="235"/>
      <c r="P161" s="235"/>
      <c r="Q161" s="235"/>
      <c r="R161" s="150"/>
      <c r="T161" s="151" t="s">
        <v>5</v>
      </c>
      <c r="U161" s="41" t="s">
        <v>43</v>
      </c>
      <c r="V161" s="152">
        <v>0</v>
      </c>
      <c r="W161" s="152">
        <f>V161*K161</f>
        <v>0</v>
      </c>
      <c r="X161" s="152">
        <v>0</v>
      </c>
      <c r="Y161" s="152">
        <f>X161*K161</f>
        <v>0</v>
      </c>
      <c r="Z161" s="152">
        <v>0</v>
      </c>
      <c r="AA161" s="153">
        <f>Z161*K161</f>
        <v>0</v>
      </c>
      <c r="AR161" s="19" t="s">
        <v>337</v>
      </c>
      <c r="AT161" s="19" t="s">
        <v>207</v>
      </c>
      <c r="AU161" s="19" t="s">
        <v>87</v>
      </c>
      <c r="AY161" s="19" t="s">
        <v>206</v>
      </c>
      <c r="BE161" s="154">
        <f>IF(U161="základná",N161,0)</f>
        <v>0</v>
      </c>
      <c r="BF161" s="154">
        <f>IF(U161="znížená",N161,0)</f>
        <v>0</v>
      </c>
      <c r="BG161" s="154">
        <f>IF(U161="zákl. prenesená",N161,0)</f>
        <v>0</v>
      </c>
      <c r="BH161" s="154">
        <f>IF(U161="zníž. prenesená",N161,0)</f>
        <v>0</v>
      </c>
      <c r="BI161" s="154">
        <f>IF(U161="nulová",N161,0)</f>
        <v>0</v>
      </c>
      <c r="BJ161" s="19" t="s">
        <v>87</v>
      </c>
      <c r="BK161" s="155">
        <f>ROUND(L161*K161,3)</f>
        <v>0</v>
      </c>
      <c r="BL161" s="19" t="s">
        <v>337</v>
      </c>
      <c r="BM161" s="19" t="s">
        <v>269</v>
      </c>
    </row>
    <row r="162" spans="2:65" s="10" customFormat="1" ht="29.85" customHeight="1" x14ac:dyDescent="0.3">
      <c r="B162" s="134"/>
      <c r="C162" s="135"/>
      <c r="D162" s="144" t="s">
        <v>3112</v>
      </c>
      <c r="E162" s="144"/>
      <c r="F162" s="144"/>
      <c r="G162" s="144"/>
      <c r="H162" s="144"/>
      <c r="I162" s="144"/>
      <c r="J162" s="144"/>
      <c r="K162" s="144"/>
      <c r="L162" s="144"/>
      <c r="M162" s="144"/>
      <c r="N162" s="240"/>
      <c r="O162" s="239"/>
      <c r="P162" s="239"/>
      <c r="Q162" s="239"/>
      <c r="R162" s="137"/>
      <c r="T162" s="138"/>
      <c r="U162" s="135"/>
      <c r="V162" s="135"/>
      <c r="W162" s="139">
        <f>SUM(W163:W168)</f>
        <v>0</v>
      </c>
      <c r="X162" s="135"/>
      <c r="Y162" s="139">
        <f>SUM(Y163:Y168)</f>
        <v>0</v>
      </c>
      <c r="Z162" s="135"/>
      <c r="AA162" s="140">
        <f>SUM(AA163:AA168)</f>
        <v>0</v>
      </c>
      <c r="AR162" s="141" t="s">
        <v>91</v>
      </c>
      <c r="AT162" s="142" t="s">
        <v>75</v>
      </c>
      <c r="AU162" s="142" t="s">
        <v>83</v>
      </c>
      <c r="AY162" s="141" t="s">
        <v>206</v>
      </c>
      <c r="BK162" s="143">
        <f>SUM(BK163:BK168)</f>
        <v>0</v>
      </c>
    </row>
    <row r="163" spans="2:65" s="1" customFormat="1" ht="16.5" customHeight="1" x14ac:dyDescent="0.3">
      <c r="B163" s="145"/>
      <c r="C163" s="146" t="s">
        <v>259</v>
      </c>
      <c r="D163" s="146" t="s">
        <v>207</v>
      </c>
      <c r="E163" s="147" t="s">
        <v>1899</v>
      </c>
      <c r="F163" s="233" t="s">
        <v>3164</v>
      </c>
      <c r="G163" s="233"/>
      <c r="H163" s="233"/>
      <c r="I163" s="233"/>
      <c r="J163" s="148" t="s">
        <v>217</v>
      </c>
      <c r="K163" s="149">
        <v>50</v>
      </c>
      <c r="L163" s="234"/>
      <c r="M163" s="234"/>
      <c r="N163" s="235"/>
      <c r="O163" s="235"/>
      <c r="P163" s="235"/>
      <c r="Q163" s="235"/>
      <c r="R163" s="150"/>
      <c r="T163" s="151" t="s">
        <v>5</v>
      </c>
      <c r="U163" s="41" t="s">
        <v>43</v>
      </c>
      <c r="V163" s="152">
        <v>0</v>
      </c>
      <c r="W163" s="152">
        <f t="shared" ref="W163:W168" si="9">V163*K163</f>
        <v>0</v>
      </c>
      <c r="X163" s="152">
        <v>0</v>
      </c>
      <c r="Y163" s="152">
        <f t="shared" ref="Y163:Y168" si="10">X163*K163</f>
        <v>0</v>
      </c>
      <c r="Z163" s="152">
        <v>0</v>
      </c>
      <c r="AA163" s="153">
        <f t="shared" ref="AA163:AA168" si="11">Z163*K163</f>
        <v>0</v>
      </c>
      <c r="AR163" s="19" t="s">
        <v>337</v>
      </c>
      <c r="AT163" s="19" t="s">
        <v>207</v>
      </c>
      <c r="AU163" s="19" t="s">
        <v>87</v>
      </c>
      <c r="AY163" s="19" t="s">
        <v>206</v>
      </c>
      <c r="BE163" s="154">
        <f t="shared" ref="BE163:BE168" si="12">IF(U163="základná",N163,0)</f>
        <v>0</v>
      </c>
      <c r="BF163" s="154">
        <f t="shared" ref="BF163:BF168" si="13">IF(U163="znížená",N163,0)</f>
        <v>0</v>
      </c>
      <c r="BG163" s="154">
        <f t="shared" ref="BG163:BG168" si="14">IF(U163="zákl. prenesená",N163,0)</f>
        <v>0</v>
      </c>
      <c r="BH163" s="154">
        <f t="shared" ref="BH163:BH168" si="15">IF(U163="zníž. prenesená",N163,0)</f>
        <v>0</v>
      </c>
      <c r="BI163" s="154">
        <f t="shared" ref="BI163:BI168" si="16">IF(U163="nulová",N163,0)</f>
        <v>0</v>
      </c>
      <c r="BJ163" s="19" t="s">
        <v>87</v>
      </c>
      <c r="BK163" s="155">
        <f t="shared" ref="BK163:BK168" si="17">ROUND(L163*K163,3)</f>
        <v>0</v>
      </c>
      <c r="BL163" s="19" t="s">
        <v>337</v>
      </c>
      <c r="BM163" s="19" t="s">
        <v>3165</v>
      </c>
    </row>
    <row r="164" spans="2:65" s="1" customFormat="1" ht="16.5" customHeight="1" x14ac:dyDescent="0.3">
      <c r="B164" s="145"/>
      <c r="C164" s="146" t="s">
        <v>312</v>
      </c>
      <c r="D164" s="146" t="s">
        <v>207</v>
      </c>
      <c r="E164" s="147" t="s">
        <v>1902</v>
      </c>
      <c r="F164" s="233" t="s">
        <v>3166</v>
      </c>
      <c r="G164" s="233"/>
      <c r="H164" s="233"/>
      <c r="I164" s="233"/>
      <c r="J164" s="148" t="s">
        <v>3167</v>
      </c>
      <c r="K164" s="149">
        <v>1</v>
      </c>
      <c r="L164" s="234"/>
      <c r="M164" s="234"/>
      <c r="N164" s="235"/>
      <c r="O164" s="235"/>
      <c r="P164" s="235"/>
      <c r="Q164" s="235"/>
      <c r="R164" s="150"/>
      <c r="T164" s="151" t="s">
        <v>5</v>
      </c>
      <c r="U164" s="41" t="s">
        <v>43</v>
      </c>
      <c r="V164" s="152">
        <v>0</v>
      </c>
      <c r="W164" s="152">
        <f t="shared" si="9"/>
        <v>0</v>
      </c>
      <c r="X164" s="152">
        <v>0</v>
      </c>
      <c r="Y164" s="152">
        <f t="shared" si="10"/>
        <v>0</v>
      </c>
      <c r="Z164" s="152">
        <v>0</v>
      </c>
      <c r="AA164" s="153">
        <f t="shared" si="11"/>
        <v>0</v>
      </c>
      <c r="AR164" s="19" t="s">
        <v>337</v>
      </c>
      <c r="AT164" s="19" t="s">
        <v>207</v>
      </c>
      <c r="AU164" s="19" t="s">
        <v>87</v>
      </c>
      <c r="AY164" s="19" t="s">
        <v>206</v>
      </c>
      <c r="BE164" s="154">
        <f t="shared" si="12"/>
        <v>0</v>
      </c>
      <c r="BF164" s="154">
        <f t="shared" si="13"/>
        <v>0</v>
      </c>
      <c r="BG164" s="154">
        <f t="shared" si="14"/>
        <v>0</v>
      </c>
      <c r="BH164" s="154">
        <f t="shared" si="15"/>
        <v>0</v>
      </c>
      <c r="BI164" s="154">
        <f t="shared" si="16"/>
        <v>0</v>
      </c>
      <c r="BJ164" s="19" t="s">
        <v>87</v>
      </c>
      <c r="BK164" s="155">
        <f t="shared" si="17"/>
        <v>0</v>
      </c>
      <c r="BL164" s="19" t="s">
        <v>337</v>
      </c>
      <c r="BM164" s="19" t="s">
        <v>280</v>
      </c>
    </row>
    <row r="165" spans="2:65" s="1" customFormat="1" ht="16.5" customHeight="1" x14ac:dyDescent="0.3">
      <c r="B165" s="145"/>
      <c r="C165" s="146" t="s">
        <v>262</v>
      </c>
      <c r="D165" s="146" t="s">
        <v>207</v>
      </c>
      <c r="E165" s="147" t="s">
        <v>1905</v>
      </c>
      <c r="F165" s="233" t="s">
        <v>3168</v>
      </c>
      <c r="G165" s="233"/>
      <c r="H165" s="233"/>
      <c r="I165" s="233"/>
      <c r="J165" s="148" t="s">
        <v>372</v>
      </c>
      <c r="K165" s="149">
        <v>1</v>
      </c>
      <c r="L165" s="234"/>
      <c r="M165" s="234"/>
      <c r="N165" s="235"/>
      <c r="O165" s="235"/>
      <c r="P165" s="235"/>
      <c r="Q165" s="235"/>
      <c r="R165" s="150"/>
      <c r="T165" s="151" t="s">
        <v>5</v>
      </c>
      <c r="U165" s="41" t="s">
        <v>43</v>
      </c>
      <c r="V165" s="152">
        <v>0</v>
      </c>
      <c r="W165" s="152">
        <f t="shared" si="9"/>
        <v>0</v>
      </c>
      <c r="X165" s="152">
        <v>0</v>
      </c>
      <c r="Y165" s="152">
        <f t="shared" si="10"/>
        <v>0</v>
      </c>
      <c r="Z165" s="152">
        <v>0</v>
      </c>
      <c r="AA165" s="153">
        <f t="shared" si="11"/>
        <v>0</v>
      </c>
      <c r="AR165" s="19" t="s">
        <v>337</v>
      </c>
      <c r="AT165" s="19" t="s">
        <v>207</v>
      </c>
      <c r="AU165" s="19" t="s">
        <v>87</v>
      </c>
      <c r="AY165" s="19" t="s">
        <v>206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9" t="s">
        <v>87</v>
      </c>
      <c r="BK165" s="155">
        <f t="shared" si="17"/>
        <v>0</v>
      </c>
      <c r="BL165" s="19" t="s">
        <v>337</v>
      </c>
      <c r="BM165" s="19" t="s">
        <v>283</v>
      </c>
    </row>
    <row r="166" spans="2:65" s="1" customFormat="1" ht="25.5" customHeight="1" x14ac:dyDescent="0.3">
      <c r="B166" s="145"/>
      <c r="C166" s="146" t="s">
        <v>319</v>
      </c>
      <c r="D166" s="146" t="s">
        <v>207</v>
      </c>
      <c r="E166" s="147" t="s">
        <v>1908</v>
      </c>
      <c r="F166" s="233" t="s">
        <v>3169</v>
      </c>
      <c r="G166" s="233"/>
      <c r="H166" s="233"/>
      <c r="I166" s="233"/>
      <c r="J166" s="148" t="s">
        <v>1347</v>
      </c>
      <c r="K166" s="149">
        <v>10</v>
      </c>
      <c r="L166" s="234"/>
      <c r="M166" s="234"/>
      <c r="N166" s="235"/>
      <c r="O166" s="235"/>
      <c r="P166" s="235"/>
      <c r="Q166" s="235"/>
      <c r="R166" s="150"/>
      <c r="T166" s="151" t="s">
        <v>5</v>
      </c>
      <c r="U166" s="41" t="s">
        <v>43</v>
      </c>
      <c r="V166" s="152">
        <v>0</v>
      </c>
      <c r="W166" s="152">
        <f t="shared" si="9"/>
        <v>0</v>
      </c>
      <c r="X166" s="152">
        <v>0</v>
      </c>
      <c r="Y166" s="152">
        <f t="shared" si="10"/>
        <v>0</v>
      </c>
      <c r="Z166" s="152">
        <v>0</v>
      </c>
      <c r="AA166" s="153">
        <f t="shared" si="11"/>
        <v>0</v>
      </c>
      <c r="AR166" s="19" t="s">
        <v>337</v>
      </c>
      <c r="AT166" s="19" t="s">
        <v>207</v>
      </c>
      <c r="AU166" s="19" t="s">
        <v>87</v>
      </c>
      <c r="AY166" s="19" t="s">
        <v>206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9" t="s">
        <v>87</v>
      </c>
      <c r="BK166" s="155">
        <f t="shared" si="17"/>
        <v>0</v>
      </c>
      <c r="BL166" s="19" t="s">
        <v>337</v>
      </c>
      <c r="BM166" s="19" t="s">
        <v>287</v>
      </c>
    </row>
    <row r="167" spans="2:65" s="1" customFormat="1" ht="16.5" customHeight="1" x14ac:dyDescent="0.3">
      <c r="B167" s="145"/>
      <c r="C167" s="146" t="s">
        <v>266</v>
      </c>
      <c r="D167" s="146" t="s">
        <v>207</v>
      </c>
      <c r="E167" s="147" t="s">
        <v>1911</v>
      </c>
      <c r="F167" s="233" t="s">
        <v>3170</v>
      </c>
      <c r="G167" s="233"/>
      <c r="H167" s="233"/>
      <c r="I167" s="233"/>
      <c r="J167" s="148" t="s">
        <v>372</v>
      </c>
      <c r="K167" s="149">
        <v>1</v>
      </c>
      <c r="L167" s="234"/>
      <c r="M167" s="234"/>
      <c r="N167" s="235"/>
      <c r="O167" s="235"/>
      <c r="P167" s="235"/>
      <c r="Q167" s="235"/>
      <c r="R167" s="150"/>
      <c r="T167" s="151" t="s">
        <v>5</v>
      </c>
      <c r="U167" s="41" t="s">
        <v>43</v>
      </c>
      <c r="V167" s="152">
        <v>0</v>
      </c>
      <c r="W167" s="152">
        <f t="shared" si="9"/>
        <v>0</v>
      </c>
      <c r="X167" s="152">
        <v>0</v>
      </c>
      <c r="Y167" s="152">
        <f t="shared" si="10"/>
        <v>0</v>
      </c>
      <c r="Z167" s="152">
        <v>0</v>
      </c>
      <c r="AA167" s="153">
        <f t="shared" si="11"/>
        <v>0</v>
      </c>
      <c r="AR167" s="19" t="s">
        <v>337</v>
      </c>
      <c r="AT167" s="19" t="s">
        <v>207</v>
      </c>
      <c r="AU167" s="19" t="s">
        <v>87</v>
      </c>
      <c r="AY167" s="19" t="s">
        <v>206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9" t="s">
        <v>87</v>
      </c>
      <c r="BK167" s="155">
        <f t="shared" si="17"/>
        <v>0</v>
      </c>
      <c r="BL167" s="19" t="s">
        <v>337</v>
      </c>
      <c r="BM167" s="19" t="s">
        <v>290</v>
      </c>
    </row>
    <row r="168" spans="2:65" s="1" customFormat="1" ht="16.5" customHeight="1" x14ac:dyDescent="0.3">
      <c r="B168" s="145"/>
      <c r="C168" s="146" t="s">
        <v>326</v>
      </c>
      <c r="D168" s="146" t="s">
        <v>207</v>
      </c>
      <c r="E168" s="147" t="s">
        <v>1914</v>
      </c>
      <c r="F168" s="233" t="s">
        <v>3171</v>
      </c>
      <c r="G168" s="233"/>
      <c r="H168" s="233"/>
      <c r="I168" s="233"/>
      <c r="J168" s="148" t="s">
        <v>1347</v>
      </c>
      <c r="K168" s="149">
        <v>2</v>
      </c>
      <c r="L168" s="234"/>
      <c r="M168" s="234"/>
      <c r="N168" s="235"/>
      <c r="O168" s="235"/>
      <c r="P168" s="235"/>
      <c r="Q168" s="235"/>
      <c r="R168" s="150"/>
      <c r="T168" s="151" t="s">
        <v>5</v>
      </c>
      <c r="U168" s="160" t="s">
        <v>43</v>
      </c>
      <c r="V168" s="161">
        <v>0</v>
      </c>
      <c r="W168" s="161">
        <f t="shared" si="9"/>
        <v>0</v>
      </c>
      <c r="X168" s="161">
        <v>0</v>
      </c>
      <c r="Y168" s="161">
        <f t="shared" si="10"/>
        <v>0</v>
      </c>
      <c r="Z168" s="161">
        <v>0</v>
      </c>
      <c r="AA168" s="162">
        <f t="shared" si="11"/>
        <v>0</v>
      </c>
      <c r="AR168" s="19" t="s">
        <v>337</v>
      </c>
      <c r="AT168" s="19" t="s">
        <v>207</v>
      </c>
      <c r="AU168" s="19" t="s">
        <v>87</v>
      </c>
      <c r="AY168" s="19" t="s">
        <v>206</v>
      </c>
      <c r="BE168" s="154">
        <f t="shared" si="12"/>
        <v>0</v>
      </c>
      <c r="BF168" s="154">
        <f t="shared" si="13"/>
        <v>0</v>
      </c>
      <c r="BG168" s="154">
        <f t="shared" si="14"/>
        <v>0</v>
      </c>
      <c r="BH168" s="154">
        <f t="shared" si="15"/>
        <v>0</v>
      </c>
      <c r="BI168" s="154">
        <f t="shared" si="16"/>
        <v>0</v>
      </c>
      <c r="BJ168" s="19" t="s">
        <v>87</v>
      </c>
      <c r="BK168" s="155">
        <f t="shared" si="17"/>
        <v>0</v>
      </c>
      <c r="BL168" s="19" t="s">
        <v>337</v>
      </c>
      <c r="BM168" s="19" t="s">
        <v>294</v>
      </c>
    </row>
    <row r="169" spans="2:65" s="1" customFormat="1" ht="6.95" customHeight="1" x14ac:dyDescent="0.3">
      <c r="B169" s="56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8"/>
    </row>
  </sheetData>
  <mergeCells count="182">
    <mergeCell ref="H1:K1"/>
    <mergeCell ref="S2:AC2"/>
    <mergeCell ref="F167:I167"/>
    <mergeCell ref="L167:M167"/>
    <mergeCell ref="N167:Q167"/>
    <mergeCell ref="F168:I168"/>
    <mergeCell ref="L168:M168"/>
    <mergeCell ref="N168:Q168"/>
    <mergeCell ref="N123:Q123"/>
    <mergeCell ref="N124:Q124"/>
    <mergeCell ref="N125:Q125"/>
    <mergeCell ref="N127:Q127"/>
    <mergeCell ref="N128:Q128"/>
    <mergeCell ref="N142:Q142"/>
    <mergeCell ref="N147:Q147"/>
    <mergeCell ref="N150:Q150"/>
    <mergeCell ref="N156:Q156"/>
    <mergeCell ref="N160:Q160"/>
    <mergeCell ref="N162:Q162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59:I159"/>
    <mergeCell ref="L159:M159"/>
    <mergeCell ref="N159:Q159"/>
    <mergeCell ref="F161:I161"/>
    <mergeCell ref="L161:M161"/>
    <mergeCell ref="N161:Q161"/>
    <mergeCell ref="F163:I163"/>
    <mergeCell ref="L163:M163"/>
    <mergeCell ref="N163:Q163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1:I151"/>
    <mergeCell ref="L151:M151"/>
    <mergeCell ref="N151:Q151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3:I143"/>
    <mergeCell ref="L143:M143"/>
    <mergeCell ref="N143:Q143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6:I126"/>
    <mergeCell ref="L126:M126"/>
    <mergeCell ref="N126:Q126"/>
    <mergeCell ref="F129:I129"/>
    <mergeCell ref="L129:M129"/>
    <mergeCell ref="N129:Q129"/>
    <mergeCell ref="F130:I130"/>
    <mergeCell ref="L130:M130"/>
    <mergeCell ref="N130:Q130"/>
    <mergeCell ref="F112:P112"/>
    <mergeCell ref="F114:P114"/>
    <mergeCell ref="F113:P113"/>
    <mergeCell ref="F115:P115"/>
    <mergeCell ref="M117:P117"/>
    <mergeCell ref="M119:Q119"/>
    <mergeCell ref="M120:Q120"/>
    <mergeCell ref="F122:I122"/>
    <mergeCell ref="L122:M122"/>
    <mergeCell ref="N122:Q122"/>
    <mergeCell ref="N95:Q95"/>
    <mergeCell ref="N96:Q96"/>
    <mergeCell ref="N97:Q97"/>
    <mergeCell ref="N98:Q98"/>
    <mergeCell ref="N99:Q99"/>
    <mergeCell ref="N100:Q100"/>
    <mergeCell ref="N102:Q102"/>
    <mergeCell ref="L104:Q104"/>
    <mergeCell ref="C110:Q110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7:P17"/>
    <mergeCell ref="O19:P19"/>
    <mergeCell ref="O20:P20"/>
    <mergeCell ref="O22:P22"/>
    <mergeCell ref="O23:P23"/>
    <mergeCell ref="E26:L26"/>
    <mergeCell ref="M29:P29"/>
    <mergeCell ref="M30:P30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display="1) Krycí list rozpočtu"/>
    <hyperlink ref="H1:K1" location="C88" display="2) Rekapitulácia rozpočtu"/>
    <hyperlink ref="L1" location="C12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CE84EFE4267142818355DA9FC0BF94" ma:contentTypeVersion="6" ma:contentTypeDescription="Umožňuje vytvoriť nový dokument." ma:contentTypeScope="" ma:versionID="8b6467c2cbbb71cec7b26b98159dc633">
  <xsd:schema xmlns:xsd="http://www.w3.org/2001/XMLSchema" xmlns:xs="http://www.w3.org/2001/XMLSchema" xmlns:p="http://schemas.microsoft.com/office/2006/metadata/properties" xmlns:ns2="5c3d183f-05cf-4a48-a8dc-aa0c00b3d8a0" targetNamespace="http://schemas.microsoft.com/office/2006/metadata/properties" ma:root="true" ma:fieldsID="ec4a6c7fbcbdf421c0613ca55bf9dce2" ns2:_="">
    <xsd:import namespace="5c3d183f-05cf-4a48-a8dc-aa0c00b3d8a0"/>
    <xsd:element name="properties">
      <xsd:complexType>
        <xsd:sequence>
          <xsd:element name="documentManagement">
            <xsd:complexType>
              <xsd:all>
                <xsd:element ref="ns2:Kraj" minOccurs="0"/>
                <xsd:element ref="ns2:jm6r" minOccurs="0"/>
                <xsd:element ref="ns2:f_x00e1_za_x0020_II_x002e_" minOccurs="0"/>
                <xsd:element ref="ns2:_x0064_tm5" minOccurs="0"/>
                <xsd:element ref="ns2:xarc" minOccurs="0"/>
                <xsd:element ref="ns2:ngk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d183f-05cf-4a48-a8dc-aa0c00b3d8a0" elementFormDefault="qualified">
    <xsd:import namespace="http://schemas.microsoft.com/office/2006/documentManagement/types"/>
    <xsd:import namespace="http://schemas.microsoft.com/office/infopath/2007/PartnerControls"/>
    <xsd:element name="Kraj" ma:index="8" nillable="true" ma:displayName="Kraj" ma:internalName="Kraj">
      <xsd:simpleType>
        <xsd:restriction base="dms:Text">
          <xsd:maxLength value="255"/>
        </xsd:restriction>
      </xsd:simpleType>
    </xsd:element>
    <xsd:element name="jm6r" ma:index="9" nillable="true" ma:displayName="PODANÁ ŽoNFP" ma:internalName="jm6r">
      <xsd:simpleType>
        <xsd:restriction base="dms:Text">
          <xsd:maxLength value="255"/>
        </xsd:restriction>
      </xsd:simpleType>
    </xsd:element>
    <xsd:element name="f_x00e1_za_x0020_II_x002e_" ma:index="10" nillable="true" ma:displayName="Fáza II." ma:internalName="f_x00e1_za_x0020_II_x002e_">
      <xsd:simpleType>
        <xsd:restriction base="dms:Text">
          <xsd:maxLength value="255"/>
        </xsd:restriction>
      </xsd:simpleType>
    </xsd:element>
    <xsd:element name="_x0064_tm5" ma:index="11" nillable="true" ma:displayName="Stav" ma:internalName="_x0064_tm5">
      <xsd:simpleType>
        <xsd:restriction base="dms:Text"/>
      </xsd:simpleType>
    </xsd:element>
    <xsd:element name="xarc" ma:index="12" nillable="true" ma:displayName="STAV ŽoNFP" ma:internalName="xarc">
      <xsd:simpleType>
        <xsd:restriction base="dms:Text"/>
      </xsd:simpleType>
    </xsd:element>
    <xsd:element name="ngkv" ma:index="13" nillable="true" ma:displayName="Dodatok po VO" ma:internalName="ngkv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4_tm5 xmlns="5c3d183f-05cf-4a48-a8dc-aa0c00b3d8a0" xsi:nil="true"/>
    <xarc xmlns="5c3d183f-05cf-4a48-a8dc-aa0c00b3d8a0" xsi:nil="true"/>
    <f_x00e1_za_x0020_II_x002e_ xmlns="5c3d183f-05cf-4a48-a8dc-aa0c00b3d8a0" xsi:nil="true"/>
    <jm6r xmlns="5c3d183f-05cf-4a48-a8dc-aa0c00b3d8a0" xsi:nil="true"/>
    <Kraj xmlns="5c3d183f-05cf-4a48-a8dc-aa0c00b3d8a0" xsi:nil="true"/>
    <ngkv xmlns="5c3d183f-05cf-4a48-a8dc-aa0c00b3d8a0" xsi:nil="true"/>
  </documentManagement>
</p:properties>
</file>

<file path=customXml/itemProps1.xml><?xml version="1.0" encoding="utf-8"?>
<ds:datastoreItem xmlns:ds="http://schemas.openxmlformats.org/officeDocument/2006/customXml" ds:itemID="{D78F226C-DC98-400A-9DB5-ADD4C4BA592C}"/>
</file>

<file path=customXml/itemProps2.xml><?xml version="1.0" encoding="utf-8"?>
<ds:datastoreItem xmlns:ds="http://schemas.openxmlformats.org/officeDocument/2006/customXml" ds:itemID="{47D12D01-052A-4A33-8DF9-83BD002BE79E}"/>
</file>

<file path=customXml/itemProps3.xml><?xml version="1.0" encoding="utf-8"?>
<ds:datastoreItem xmlns:ds="http://schemas.openxmlformats.org/officeDocument/2006/customXml" ds:itemID="{16EAE3F6-E788-46E6-B4ED-09913452D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24</vt:i4>
      </vt:variant>
      <vt:variant>
        <vt:lpstr>Pomenované rozsahy</vt:lpstr>
      </vt:variant>
      <vt:variant>
        <vt:i4>48</vt:i4>
      </vt:variant>
    </vt:vector>
  </HeadingPairs>
  <TitlesOfParts>
    <vt:vector size="72" baseType="lpstr">
      <vt:lpstr>Rekapitulácia stavby</vt:lpstr>
      <vt:lpstr>A. - Zateplenie obvodovéh...</vt:lpstr>
      <vt:lpstr>B. - Výmena otvorových ko...</vt:lpstr>
      <vt:lpstr>C. - Zateplenie strechy</vt:lpstr>
      <vt:lpstr>D. - Ostatné stavebné práce</vt:lpstr>
      <vt:lpstr>A. - Výmena rozvodov a vy...</vt:lpstr>
      <vt:lpstr>B. - Hydraulické vyregulo...</vt:lpstr>
      <vt:lpstr>A. - Bleskozvod</vt:lpstr>
      <vt:lpstr>B. - Silnoprúd </vt:lpstr>
      <vt:lpstr>A. - Výťah ľavý</vt:lpstr>
      <vt:lpstr>B. - Výťah pravý</vt:lpstr>
      <vt:lpstr>A. - Vytvorenie nových mi...</vt:lpstr>
      <vt:lpstr>B. - Vybudovanie čakárne</vt:lpstr>
      <vt:lpstr>C. - Vybudovanie sociálne...</vt:lpstr>
      <vt:lpstr>D. - Výmena vnútorných ot...</vt:lpstr>
      <vt:lpstr>E. - Bezbariérový vstup</vt:lpstr>
      <vt:lpstr>2. - ZDRAVOTECHNIKA</vt:lpstr>
      <vt:lpstr>3. - VZDUCHOTECHNIKA</vt:lpstr>
      <vt:lpstr>A. - Štrukturálna kabeláž</vt:lpstr>
      <vt:lpstr>B. - Zabezpečovací systém</vt:lpstr>
      <vt:lpstr>C. - Vyvolávací  systém</vt:lpstr>
      <vt:lpstr>D. - Kamerový systém</vt:lpstr>
      <vt:lpstr>E. - Varovný rozhlas a in...</vt:lpstr>
      <vt:lpstr>A. - Dieselgenerátor</vt:lpstr>
      <vt:lpstr>'2. - ZDRAVOTECHNIKA'!Názvy_tlače</vt:lpstr>
      <vt:lpstr>'3. - VZDUCHOTECHNIKA'!Názvy_tlače</vt:lpstr>
      <vt:lpstr>'A. - Bleskozvod'!Názvy_tlače</vt:lpstr>
      <vt:lpstr>'A. - Dieselgenerátor'!Názvy_tlače</vt:lpstr>
      <vt:lpstr>'A. - Štrukturálna kabeláž'!Názvy_tlače</vt:lpstr>
      <vt:lpstr>'A. - Výmena rozvodov a vy...'!Názvy_tlače</vt:lpstr>
      <vt:lpstr>'A. - Výťah ľavý'!Názvy_tlače</vt:lpstr>
      <vt:lpstr>'A. - Vytvorenie nových mi...'!Názvy_tlače</vt:lpstr>
      <vt:lpstr>'A. - Zateplenie obvodovéh...'!Názvy_tlače</vt:lpstr>
      <vt:lpstr>'B. - Hydraulické vyregulo...'!Názvy_tlače</vt:lpstr>
      <vt:lpstr>'B. - Silnoprúd '!Názvy_tlače</vt:lpstr>
      <vt:lpstr>'B. - Vybudovanie čakárne'!Názvy_tlače</vt:lpstr>
      <vt:lpstr>'B. - Výmena otvorových ko...'!Názvy_tlače</vt:lpstr>
      <vt:lpstr>'B. - Výťah pravý'!Názvy_tlače</vt:lpstr>
      <vt:lpstr>'B. - Zabezpečovací systém'!Názvy_tlače</vt:lpstr>
      <vt:lpstr>'C. - Vybudovanie sociálne...'!Názvy_tlače</vt:lpstr>
      <vt:lpstr>'C. - Vyvolávací  systém'!Názvy_tlače</vt:lpstr>
      <vt:lpstr>'C. - Zateplenie strechy'!Názvy_tlače</vt:lpstr>
      <vt:lpstr>'D. - Kamerový systém'!Názvy_tlače</vt:lpstr>
      <vt:lpstr>'D. - Ostatné stavebné práce'!Názvy_tlače</vt:lpstr>
      <vt:lpstr>'D. - Výmena vnútorných ot...'!Názvy_tlače</vt:lpstr>
      <vt:lpstr>'E. - Bezbariérový vstup'!Názvy_tlače</vt:lpstr>
      <vt:lpstr>'E. - Varovný rozhlas a in...'!Názvy_tlače</vt:lpstr>
      <vt:lpstr>'Rekapitulácia stavby'!Názvy_tlače</vt:lpstr>
      <vt:lpstr>'2. - ZDRAVOTECHNIKA'!Oblasť_tlače</vt:lpstr>
      <vt:lpstr>'3. - VZDUCHOTECHNIKA'!Oblasť_tlače</vt:lpstr>
      <vt:lpstr>'A. - Bleskozvod'!Oblasť_tlače</vt:lpstr>
      <vt:lpstr>'A. - Dieselgenerátor'!Oblasť_tlače</vt:lpstr>
      <vt:lpstr>'A. - Štrukturálna kabeláž'!Oblasť_tlače</vt:lpstr>
      <vt:lpstr>'A. - Výmena rozvodov a vy...'!Oblasť_tlače</vt:lpstr>
      <vt:lpstr>'A. - Výťah ľavý'!Oblasť_tlače</vt:lpstr>
      <vt:lpstr>'A. - Vytvorenie nových mi...'!Oblasť_tlače</vt:lpstr>
      <vt:lpstr>'A. - Zateplenie obvodovéh...'!Oblasť_tlače</vt:lpstr>
      <vt:lpstr>'B. - Hydraulické vyregulo...'!Oblasť_tlače</vt:lpstr>
      <vt:lpstr>'B. - Silnoprúd '!Oblasť_tlače</vt:lpstr>
      <vt:lpstr>'B. - Vybudovanie čakárne'!Oblasť_tlače</vt:lpstr>
      <vt:lpstr>'B. - Výmena otvorových ko...'!Oblasť_tlače</vt:lpstr>
      <vt:lpstr>'B. - Výťah pravý'!Oblasť_tlače</vt:lpstr>
      <vt:lpstr>'B. - Zabezpečovací systém'!Oblasť_tlače</vt:lpstr>
      <vt:lpstr>'C. - Vybudovanie sociálne...'!Oblasť_tlače</vt:lpstr>
      <vt:lpstr>'C. - Vyvolávací  systém'!Oblasť_tlače</vt:lpstr>
      <vt:lpstr>'C. - Zateplenie strechy'!Oblasť_tlače</vt:lpstr>
      <vt:lpstr>'D. - Kamerový systém'!Oblasť_tlače</vt:lpstr>
      <vt:lpstr>'D. - Ostatné stavebné práce'!Oblasť_tlače</vt:lpstr>
      <vt:lpstr>'D. - Výmena vnútorných ot...'!Oblasť_tlače</vt:lpstr>
      <vt:lpstr>'E. - Bezbariérový vstup'!Oblasť_tlače</vt:lpstr>
      <vt:lpstr>'E. - Varovný rozhlas a in...'!Oblasť_tlače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Alžbeta Škultétyová</dc:creator>
  <cp:lastModifiedBy>Peter Moravčík</cp:lastModifiedBy>
  <cp:lastPrinted>2019-06-14T10:57:37Z</cp:lastPrinted>
  <dcterms:created xsi:type="dcterms:W3CDTF">2018-06-24T10:56:22Z</dcterms:created>
  <dcterms:modified xsi:type="dcterms:W3CDTF">2019-06-14T10:58:24Z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0x010100B7CE84EFE4267142818355DA9FC0BF94</vt:lpwstr>
  </property>
</Properties>
</file>