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P:\Office\Ružinov\ZŠ Medzilaborecká-výstavba\"/>
    </mc:Choice>
  </mc:AlternateContent>
  <xr:revisionPtr revIDLastSave="0" documentId="8_{9E4E5FDC-41EA-4377-8125-D2A35AF6F05F}" xr6:coauthVersionLast="45" xr6:coauthVersionMax="45" xr10:uidLastSave="{00000000-0000-0000-0000-000000000000}"/>
  <bookViews>
    <workbookView xWindow="-120" yWindow="-120" windowWidth="29040" windowHeight="15840"/>
  </bookViews>
  <sheets>
    <sheet name="List1" sheetId="1" r:id="rId1"/>
  </sheets>
  <definedNames>
    <definedName name="_xlnm.Print_Area" localSheetId="0">List1!$A$3:$AB$27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45" i="1" l="1"/>
  <c r="AS45" i="1"/>
  <c r="AT45" i="1"/>
  <c r="AX44" i="1"/>
  <c r="AU44" i="1"/>
  <c r="AS44" i="1"/>
  <c r="AT44" i="1"/>
  <c r="AX43" i="1"/>
  <c r="AU43" i="1"/>
  <c r="AS43" i="1"/>
  <c r="AT43" i="1"/>
  <c r="AX42" i="1"/>
  <c r="AU42" i="1"/>
  <c r="AS42" i="1"/>
  <c r="AT42" i="1"/>
  <c r="AX41" i="1"/>
  <c r="AU41" i="1"/>
  <c r="AS41" i="1"/>
  <c r="AT41" i="1"/>
  <c r="AU40" i="1"/>
  <c r="AS40" i="1"/>
  <c r="AT40" i="1"/>
  <c r="AX39" i="1"/>
  <c r="AU39" i="1"/>
  <c r="AS39" i="1"/>
  <c r="AT39" i="1"/>
  <c r="AX38" i="1"/>
  <c r="AU38" i="1"/>
  <c r="AS38" i="1"/>
  <c r="AT38" i="1"/>
  <c r="AX37" i="1"/>
  <c r="AU37" i="1"/>
  <c r="AS37" i="1"/>
  <c r="AT37" i="1"/>
  <c r="AX36" i="1"/>
  <c r="AU36" i="1"/>
  <c r="AS36" i="1"/>
  <c r="AT36" i="1"/>
  <c r="AU35" i="1"/>
  <c r="AS35" i="1"/>
  <c r="AT35" i="1"/>
  <c r="AX34" i="1"/>
  <c r="AU34" i="1"/>
  <c r="AS34" i="1"/>
  <c r="AT34" i="1"/>
  <c r="AX33" i="1"/>
  <c r="AU33" i="1"/>
  <c r="AS33" i="1"/>
  <c r="AT33" i="1"/>
  <c r="AX32" i="1"/>
  <c r="AU32" i="1"/>
  <c r="AS32" i="1"/>
  <c r="AT32" i="1"/>
  <c r="AX31" i="1"/>
  <c r="AU31" i="1"/>
  <c r="AS31" i="1"/>
  <c r="AT31" i="1"/>
  <c r="AM80" i="1"/>
  <c r="AK80" i="1"/>
  <c r="AL80" i="1"/>
  <c r="AP79" i="1"/>
  <c r="AM79" i="1"/>
  <c r="AK79" i="1"/>
  <c r="AL79" i="1"/>
  <c r="AP78" i="1"/>
  <c r="AM78" i="1"/>
  <c r="AK78" i="1"/>
  <c r="AL78" i="1"/>
  <c r="AP77" i="1"/>
  <c r="AM77" i="1"/>
  <c r="AK77" i="1"/>
  <c r="AL77" i="1"/>
  <c r="AP76" i="1"/>
  <c r="AM76" i="1"/>
  <c r="AK76" i="1"/>
  <c r="AL76" i="1"/>
  <c r="AM75" i="1"/>
  <c r="AK75" i="1"/>
  <c r="AL75" i="1"/>
  <c r="AP74" i="1"/>
  <c r="AM74" i="1"/>
  <c r="AK74" i="1"/>
  <c r="AL74" i="1"/>
  <c r="AP73" i="1"/>
  <c r="AM73" i="1"/>
  <c r="AK73" i="1"/>
  <c r="AL73" i="1"/>
  <c r="AP72" i="1"/>
  <c r="AM72" i="1"/>
  <c r="AK72" i="1"/>
  <c r="AL72" i="1"/>
  <c r="AP71" i="1"/>
  <c r="AM71" i="1"/>
  <c r="AK71" i="1"/>
  <c r="AL71" i="1"/>
  <c r="AM70" i="1"/>
  <c r="AK70" i="1"/>
  <c r="AL70" i="1"/>
  <c r="AP69" i="1"/>
  <c r="AM69" i="1"/>
  <c r="AK69" i="1"/>
  <c r="AL69" i="1"/>
  <c r="AP68" i="1"/>
  <c r="AM68" i="1"/>
  <c r="AK68" i="1"/>
  <c r="AL68" i="1"/>
  <c r="AP67" i="1"/>
  <c r="AM67" i="1"/>
  <c r="AK67" i="1"/>
  <c r="AL67" i="1"/>
  <c r="AP66" i="1"/>
  <c r="AM66" i="1"/>
  <c r="AK66" i="1"/>
  <c r="AL66" i="1"/>
  <c r="AM65" i="1"/>
  <c r="AK65" i="1"/>
  <c r="AL65" i="1"/>
  <c r="AP64" i="1"/>
  <c r="AM64" i="1"/>
  <c r="AK64" i="1"/>
  <c r="AL64" i="1"/>
  <c r="AP63" i="1"/>
  <c r="AM63" i="1"/>
  <c r="AK63" i="1"/>
  <c r="AL63" i="1"/>
  <c r="AP62" i="1"/>
  <c r="AM62" i="1"/>
  <c r="AK62" i="1"/>
  <c r="AL62" i="1"/>
  <c r="AP61" i="1"/>
  <c r="AM61" i="1"/>
  <c r="AK61" i="1"/>
  <c r="AL61" i="1"/>
  <c r="AM60" i="1"/>
  <c r="AK60" i="1"/>
  <c r="AL60" i="1"/>
  <c r="AP59" i="1"/>
  <c r="AM59" i="1"/>
  <c r="AK59" i="1"/>
  <c r="AL59" i="1"/>
  <c r="AP58" i="1"/>
  <c r="AM58" i="1"/>
  <c r="AK58" i="1"/>
  <c r="AL58" i="1"/>
  <c r="AP57" i="1"/>
  <c r="AM57" i="1"/>
  <c r="AK57" i="1"/>
  <c r="AL57" i="1"/>
  <c r="AP56" i="1"/>
  <c r="AM56" i="1"/>
  <c r="AK56" i="1"/>
  <c r="AL56" i="1"/>
  <c r="AM55" i="1"/>
  <c r="AK55" i="1"/>
  <c r="AL55" i="1"/>
  <c r="AP54" i="1"/>
  <c r="AM54" i="1"/>
  <c r="AK54" i="1"/>
  <c r="AL54" i="1"/>
  <c r="AP53" i="1"/>
  <c r="AM53" i="1"/>
  <c r="AK53" i="1"/>
  <c r="AL53" i="1"/>
  <c r="AP52" i="1"/>
  <c r="AM52" i="1"/>
  <c r="AK52" i="1"/>
  <c r="AL52" i="1"/>
  <c r="AP51" i="1"/>
  <c r="AM51" i="1"/>
  <c r="AK51" i="1"/>
  <c r="AL51" i="1"/>
  <c r="AM50" i="1"/>
  <c r="AK50" i="1"/>
  <c r="AL50" i="1"/>
  <c r="AP49" i="1"/>
  <c r="AM49" i="1"/>
  <c r="AK49" i="1"/>
  <c r="AL49" i="1"/>
  <c r="AP48" i="1"/>
  <c r="AM48" i="1"/>
  <c r="AK48" i="1"/>
  <c r="AL48" i="1"/>
  <c r="AP47" i="1"/>
  <c r="AM47" i="1"/>
  <c r="AK47" i="1"/>
  <c r="AL47" i="1"/>
  <c r="AP46" i="1"/>
  <c r="AM46" i="1"/>
  <c r="AK46" i="1"/>
  <c r="AL46" i="1"/>
  <c r="AM45" i="1"/>
  <c r="AK45" i="1"/>
  <c r="AL45" i="1"/>
  <c r="AP44" i="1"/>
  <c r="AM44" i="1"/>
  <c r="AK44" i="1"/>
  <c r="AL44" i="1"/>
  <c r="AP43" i="1"/>
  <c r="AM43" i="1"/>
  <c r="AK43" i="1"/>
  <c r="AL43" i="1"/>
  <c r="AP42" i="1"/>
  <c r="AM42" i="1"/>
  <c r="AK42" i="1"/>
  <c r="AL42" i="1"/>
  <c r="AP41" i="1"/>
  <c r="AM41" i="1"/>
  <c r="AK41" i="1"/>
  <c r="AL41" i="1"/>
  <c r="AM40" i="1"/>
  <c r="AK40" i="1"/>
  <c r="AL40" i="1"/>
  <c r="AP39" i="1"/>
  <c r="AM39" i="1"/>
  <c r="AK39" i="1"/>
  <c r="AL39" i="1"/>
  <c r="AP38" i="1"/>
  <c r="AM38" i="1"/>
  <c r="AK38" i="1"/>
  <c r="AL38" i="1"/>
  <c r="AP37" i="1"/>
  <c r="AM37" i="1"/>
  <c r="AK37" i="1"/>
  <c r="AL37" i="1"/>
  <c r="AP36" i="1"/>
  <c r="AM36" i="1"/>
  <c r="AK36" i="1"/>
  <c r="AL36" i="1"/>
  <c r="AM35" i="1"/>
  <c r="AK35" i="1"/>
  <c r="AL35" i="1"/>
  <c r="AP34" i="1"/>
  <c r="AM34" i="1"/>
  <c r="AK34" i="1"/>
  <c r="AL34" i="1"/>
  <c r="AP33" i="1"/>
  <c r="AM33" i="1"/>
  <c r="AK33" i="1"/>
  <c r="AL33" i="1"/>
  <c r="AP32" i="1"/>
  <c r="AM32" i="1"/>
  <c r="AK32" i="1"/>
  <c r="AL32" i="1"/>
  <c r="AP31" i="1"/>
  <c r="AM31" i="1"/>
  <c r="AK31" i="1"/>
  <c r="AL31" i="1"/>
  <c r="AE80" i="1"/>
  <c r="AC80" i="1"/>
  <c r="AD80" i="1"/>
  <c r="AH79" i="1"/>
  <c r="AE79" i="1"/>
  <c r="AC79" i="1"/>
  <c r="AD79" i="1"/>
  <c r="AH78" i="1"/>
  <c r="AE78" i="1"/>
  <c r="AC78" i="1"/>
  <c r="AD78" i="1"/>
  <c r="AH77" i="1"/>
  <c r="AE77" i="1"/>
  <c r="AC77" i="1"/>
  <c r="AD77" i="1"/>
  <c r="AH76" i="1"/>
  <c r="AE76" i="1"/>
  <c r="AC76" i="1"/>
  <c r="AD76" i="1"/>
  <c r="AE75" i="1"/>
  <c r="AC75" i="1"/>
  <c r="AD75" i="1"/>
  <c r="AH74" i="1"/>
  <c r="AE74" i="1"/>
  <c r="AC74" i="1"/>
  <c r="AD74" i="1"/>
  <c r="AH73" i="1"/>
  <c r="AE73" i="1"/>
  <c r="AC73" i="1"/>
  <c r="AD73" i="1"/>
  <c r="AH72" i="1"/>
  <c r="AE72" i="1"/>
  <c r="AC72" i="1"/>
  <c r="AD72" i="1"/>
  <c r="AH71" i="1"/>
  <c r="AE71" i="1"/>
  <c r="AC71" i="1"/>
  <c r="AD71" i="1"/>
  <c r="AE70" i="1"/>
  <c r="AC70" i="1"/>
  <c r="AD70" i="1"/>
  <c r="AH69" i="1"/>
  <c r="AE69" i="1"/>
  <c r="AC69" i="1"/>
  <c r="AD69" i="1"/>
  <c r="AH68" i="1"/>
  <c r="AE68" i="1"/>
  <c r="AC68" i="1"/>
  <c r="AD68" i="1"/>
  <c r="AH67" i="1"/>
  <c r="AE67" i="1"/>
  <c r="AC67" i="1"/>
  <c r="AH66" i="1"/>
  <c r="AE66" i="1"/>
  <c r="AC66" i="1"/>
  <c r="AD66" i="1"/>
  <c r="AE65" i="1"/>
  <c r="AC65" i="1"/>
  <c r="AD65" i="1"/>
  <c r="AH64" i="1"/>
  <c r="AE64" i="1"/>
  <c r="AC64" i="1"/>
  <c r="AD64" i="1"/>
  <c r="AH63" i="1"/>
  <c r="AE63" i="1"/>
  <c r="AC63" i="1"/>
  <c r="AD63" i="1"/>
  <c r="AH62" i="1"/>
  <c r="AE62" i="1"/>
  <c r="AC62" i="1"/>
  <c r="AD62" i="1"/>
  <c r="AH61" i="1"/>
  <c r="AE61" i="1"/>
  <c r="AC61" i="1"/>
  <c r="AD61" i="1"/>
  <c r="AE60" i="1"/>
  <c r="AC60" i="1"/>
  <c r="AD60" i="1"/>
  <c r="AH59" i="1"/>
  <c r="AE59" i="1"/>
  <c r="AC59" i="1"/>
  <c r="AD59" i="1"/>
  <c r="AH58" i="1"/>
  <c r="AE58" i="1"/>
  <c r="AC58" i="1"/>
  <c r="AD58" i="1"/>
  <c r="AH57" i="1"/>
  <c r="AE57" i="1"/>
  <c r="AC57" i="1"/>
  <c r="AD57" i="1"/>
  <c r="AH56" i="1"/>
  <c r="AE56" i="1"/>
  <c r="AC56" i="1"/>
  <c r="AD56" i="1"/>
  <c r="AE55" i="1"/>
  <c r="AC55" i="1"/>
  <c r="AD55" i="1"/>
  <c r="AH54" i="1"/>
  <c r="AE54" i="1"/>
  <c r="AC54" i="1"/>
  <c r="AD54" i="1"/>
  <c r="AH53" i="1"/>
  <c r="AE53" i="1"/>
  <c r="AC53" i="1"/>
  <c r="AD53" i="1"/>
  <c r="AH52" i="1"/>
  <c r="AE52" i="1"/>
  <c r="AC52" i="1"/>
  <c r="AD52" i="1"/>
  <c r="AH51" i="1"/>
  <c r="AE51" i="1"/>
  <c r="AC51" i="1"/>
  <c r="AD51" i="1"/>
  <c r="AE50" i="1"/>
  <c r="AC50" i="1"/>
  <c r="AD50" i="1"/>
  <c r="AH49" i="1"/>
  <c r="AE49" i="1"/>
  <c r="AC49" i="1"/>
  <c r="AD49" i="1"/>
  <c r="AH48" i="1"/>
  <c r="AE48" i="1"/>
  <c r="AC48" i="1"/>
  <c r="AD48" i="1"/>
  <c r="AH47" i="1"/>
  <c r="AE47" i="1"/>
  <c r="AC47" i="1"/>
  <c r="AD47" i="1"/>
  <c r="AH46" i="1"/>
  <c r="AE46" i="1"/>
  <c r="AC46" i="1"/>
  <c r="AD46" i="1"/>
  <c r="AE45" i="1"/>
  <c r="AC45" i="1"/>
  <c r="AD45" i="1"/>
  <c r="AH44" i="1"/>
  <c r="AE44" i="1"/>
  <c r="AC44" i="1"/>
  <c r="AD44" i="1"/>
  <c r="AH43" i="1"/>
  <c r="AE43" i="1"/>
  <c r="AC43" i="1"/>
  <c r="AD43" i="1"/>
  <c r="AH42" i="1"/>
  <c r="AE42" i="1"/>
  <c r="AC42" i="1"/>
  <c r="AD42" i="1"/>
  <c r="AH41" i="1"/>
  <c r="AE41" i="1"/>
  <c r="AC41" i="1"/>
  <c r="AD41" i="1"/>
  <c r="AE40" i="1"/>
  <c r="AC40" i="1"/>
  <c r="AD40" i="1"/>
  <c r="AH39" i="1"/>
  <c r="AE39" i="1"/>
  <c r="AC39" i="1"/>
  <c r="AD39" i="1"/>
  <c r="AH38" i="1"/>
  <c r="AE38" i="1"/>
  <c r="AC38" i="1"/>
  <c r="AD38" i="1"/>
  <c r="AH37" i="1"/>
  <c r="AE37" i="1"/>
  <c r="AC37" i="1"/>
  <c r="AD37" i="1"/>
  <c r="AH36" i="1"/>
  <c r="AE36" i="1"/>
  <c r="AC36" i="1"/>
  <c r="AD36" i="1"/>
  <c r="AE35" i="1"/>
  <c r="AC35" i="1"/>
  <c r="AD35" i="1"/>
  <c r="AH34" i="1"/>
  <c r="AE34" i="1"/>
  <c r="AC34" i="1"/>
  <c r="AD34" i="1"/>
  <c r="AH33" i="1"/>
  <c r="AE33" i="1"/>
  <c r="AC33" i="1"/>
  <c r="AD33" i="1"/>
  <c r="AH32" i="1"/>
  <c r="AE32" i="1"/>
  <c r="AC32" i="1"/>
  <c r="AD32" i="1"/>
  <c r="AH31" i="1"/>
  <c r="AE31" i="1"/>
  <c r="AC31" i="1"/>
  <c r="AD31" i="1"/>
  <c r="W111" i="1"/>
  <c r="U111" i="1"/>
  <c r="V111" i="1"/>
  <c r="Z110" i="1"/>
  <c r="W110" i="1"/>
  <c r="U110" i="1"/>
  <c r="V110" i="1"/>
  <c r="Z109" i="1"/>
  <c r="W109" i="1"/>
  <c r="U109" i="1"/>
  <c r="V109" i="1"/>
  <c r="Z108" i="1"/>
  <c r="W108" i="1"/>
  <c r="U108" i="1"/>
  <c r="V108" i="1"/>
  <c r="Z107" i="1"/>
  <c r="W107" i="1"/>
  <c r="U107" i="1"/>
  <c r="V107" i="1"/>
  <c r="W70" i="1"/>
  <c r="U70" i="1"/>
  <c r="V70" i="1"/>
  <c r="Z69" i="1"/>
  <c r="W69" i="1"/>
  <c r="U69" i="1"/>
  <c r="V69" i="1"/>
  <c r="Z68" i="1"/>
  <c r="W68" i="1"/>
  <c r="U68" i="1"/>
  <c r="V68" i="1"/>
  <c r="Z67" i="1"/>
  <c r="W67" i="1"/>
  <c r="U67" i="1"/>
  <c r="V67" i="1"/>
  <c r="Z66" i="1"/>
  <c r="W66" i="1"/>
  <c r="U66" i="1"/>
  <c r="V66" i="1"/>
  <c r="W65" i="1"/>
  <c r="U65" i="1"/>
  <c r="V65" i="1"/>
  <c r="Z64" i="1"/>
  <c r="W64" i="1"/>
  <c r="U64" i="1"/>
  <c r="V64" i="1"/>
  <c r="Z63" i="1"/>
  <c r="W63" i="1"/>
  <c r="U63" i="1"/>
  <c r="V63" i="1"/>
  <c r="Z62" i="1"/>
  <c r="W62" i="1"/>
  <c r="U62" i="1"/>
  <c r="V62" i="1"/>
  <c r="Z61" i="1"/>
  <c r="W61" i="1"/>
  <c r="U61" i="1"/>
  <c r="V61" i="1"/>
  <c r="W60" i="1"/>
  <c r="U60" i="1"/>
  <c r="V60" i="1"/>
  <c r="Z59" i="1"/>
  <c r="W59" i="1"/>
  <c r="U59" i="1"/>
  <c r="V59" i="1"/>
  <c r="Z58" i="1"/>
  <c r="W58" i="1"/>
  <c r="U58" i="1"/>
  <c r="V58" i="1"/>
  <c r="Z57" i="1"/>
  <c r="W57" i="1"/>
  <c r="U57" i="1"/>
  <c r="V57" i="1"/>
  <c r="Z56" i="1"/>
  <c r="W56" i="1"/>
  <c r="U56" i="1"/>
  <c r="V56" i="1"/>
  <c r="W55" i="1"/>
  <c r="U55" i="1"/>
  <c r="V55" i="1"/>
  <c r="Z54" i="1"/>
  <c r="W54" i="1"/>
  <c r="U54" i="1"/>
  <c r="V54" i="1"/>
  <c r="Z53" i="1"/>
  <c r="W53" i="1"/>
  <c r="U53" i="1"/>
  <c r="V53" i="1"/>
  <c r="Z52" i="1"/>
  <c r="W52" i="1"/>
  <c r="U52" i="1"/>
  <c r="V52" i="1"/>
  <c r="Z51" i="1"/>
  <c r="W51" i="1"/>
  <c r="U51" i="1"/>
  <c r="V51" i="1"/>
  <c r="W50" i="1"/>
  <c r="U50" i="1"/>
  <c r="V50" i="1"/>
  <c r="Z49" i="1"/>
  <c r="W49" i="1"/>
  <c r="U49" i="1"/>
  <c r="V49" i="1"/>
  <c r="Z48" i="1"/>
  <c r="W48" i="1"/>
  <c r="U48" i="1"/>
  <c r="V48" i="1"/>
  <c r="Z47" i="1"/>
  <c r="W47" i="1"/>
  <c r="U47" i="1"/>
  <c r="V47" i="1"/>
  <c r="Z46" i="1"/>
  <c r="W46" i="1"/>
  <c r="U46" i="1"/>
  <c r="V46" i="1"/>
  <c r="W45" i="1"/>
  <c r="U45" i="1"/>
  <c r="V45" i="1"/>
  <c r="Z44" i="1"/>
  <c r="W44" i="1"/>
  <c r="U44" i="1"/>
  <c r="V44" i="1"/>
  <c r="Z43" i="1"/>
  <c r="W43" i="1"/>
  <c r="U43" i="1"/>
  <c r="V43" i="1"/>
  <c r="Z42" i="1"/>
  <c r="W42" i="1"/>
  <c r="U42" i="1"/>
  <c r="V42" i="1"/>
  <c r="Z41" i="1"/>
  <c r="W41" i="1"/>
  <c r="U41" i="1"/>
  <c r="V41" i="1"/>
  <c r="W40" i="1"/>
  <c r="U40" i="1"/>
  <c r="V40" i="1"/>
  <c r="Z39" i="1"/>
  <c r="W39" i="1"/>
  <c r="U39" i="1"/>
  <c r="V39" i="1"/>
  <c r="Z38" i="1"/>
  <c r="W38" i="1"/>
  <c r="U38" i="1"/>
  <c r="V38" i="1"/>
  <c r="Z37" i="1"/>
  <c r="W37" i="1"/>
  <c r="U37" i="1"/>
  <c r="V37" i="1"/>
  <c r="Z36" i="1"/>
  <c r="W36" i="1"/>
  <c r="U36" i="1"/>
  <c r="V36" i="1"/>
  <c r="W35" i="1"/>
  <c r="U35" i="1"/>
  <c r="V35" i="1"/>
  <c r="Z34" i="1"/>
  <c r="W34" i="1"/>
  <c r="U34" i="1"/>
  <c r="V34" i="1"/>
  <c r="Z33" i="1"/>
  <c r="W33" i="1"/>
  <c r="U33" i="1"/>
  <c r="V33" i="1"/>
  <c r="Z32" i="1"/>
  <c r="W32" i="1"/>
  <c r="U32" i="1"/>
  <c r="V32" i="1"/>
  <c r="Z31" i="1"/>
  <c r="W31" i="1"/>
  <c r="U31" i="1"/>
  <c r="V31" i="1"/>
  <c r="O111" i="1"/>
  <c r="M111" i="1"/>
  <c r="N111" i="1"/>
  <c r="R110" i="1"/>
  <c r="O110" i="1"/>
  <c r="M110" i="1"/>
  <c r="N110" i="1"/>
  <c r="R109" i="1"/>
  <c r="O109" i="1"/>
  <c r="M109" i="1"/>
  <c r="N109" i="1"/>
  <c r="R108" i="1"/>
  <c r="O108" i="1"/>
  <c r="M108" i="1"/>
  <c r="N108" i="1"/>
  <c r="R107" i="1"/>
  <c r="O107" i="1"/>
  <c r="M107" i="1"/>
  <c r="N107" i="1"/>
  <c r="O70" i="1"/>
  <c r="M70" i="1"/>
  <c r="N70" i="1"/>
  <c r="R69" i="1"/>
  <c r="O69" i="1"/>
  <c r="M69" i="1"/>
  <c r="N69" i="1"/>
  <c r="R68" i="1"/>
  <c r="O68" i="1"/>
  <c r="M68" i="1"/>
  <c r="N68" i="1"/>
  <c r="R67" i="1"/>
  <c r="O67" i="1"/>
  <c r="M67" i="1"/>
  <c r="N67" i="1"/>
  <c r="R66" i="1"/>
  <c r="O66" i="1"/>
  <c r="M66" i="1"/>
  <c r="N66" i="1"/>
  <c r="O65" i="1"/>
  <c r="M65" i="1"/>
  <c r="N65" i="1"/>
  <c r="R64" i="1"/>
  <c r="O64" i="1"/>
  <c r="M64" i="1"/>
  <c r="N64" i="1"/>
  <c r="R63" i="1"/>
  <c r="O63" i="1"/>
  <c r="M63" i="1"/>
  <c r="N63" i="1"/>
  <c r="R62" i="1"/>
  <c r="O62" i="1"/>
  <c r="M62" i="1"/>
  <c r="N62" i="1"/>
  <c r="R61" i="1"/>
  <c r="O61" i="1"/>
  <c r="M61" i="1"/>
  <c r="N61" i="1"/>
  <c r="O60" i="1"/>
  <c r="R59" i="1"/>
  <c r="O59" i="1"/>
  <c r="M59" i="1"/>
  <c r="N59" i="1"/>
  <c r="R58" i="1"/>
  <c r="O58" i="1"/>
  <c r="M58" i="1"/>
  <c r="N58" i="1"/>
  <c r="R57" i="1"/>
  <c r="O57" i="1"/>
  <c r="M57" i="1"/>
  <c r="N57" i="1"/>
  <c r="R56" i="1"/>
  <c r="O56" i="1"/>
  <c r="M56" i="1"/>
  <c r="N56" i="1"/>
  <c r="O55" i="1"/>
  <c r="M55" i="1"/>
  <c r="N55" i="1"/>
  <c r="R54" i="1"/>
  <c r="O54" i="1"/>
  <c r="M54" i="1"/>
  <c r="N54" i="1"/>
  <c r="R53" i="1"/>
  <c r="O53" i="1"/>
  <c r="M53" i="1"/>
  <c r="N53" i="1"/>
  <c r="R52" i="1"/>
  <c r="O52" i="1"/>
  <c r="M52" i="1"/>
  <c r="N52" i="1"/>
  <c r="R51" i="1"/>
  <c r="O51" i="1"/>
  <c r="M51" i="1"/>
  <c r="N51" i="1"/>
  <c r="O50" i="1"/>
  <c r="M50" i="1"/>
  <c r="N50" i="1"/>
  <c r="R49" i="1"/>
  <c r="O49" i="1"/>
  <c r="M49" i="1"/>
  <c r="N49" i="1"/>
  <c r="R48" i="1"/>
  <c r="O48" i="1"/>
  <c r="M48" i="1"/>
  <c r="N48" i="1"/>
  <c r="R47" i="1"/>
  <c r="O47" i="1"/>
  <c r="M47" i="1"/>
  <c r="N47" i="1"/>
  <c r="R46" i="1"/>
  <c r="O46" i="1"/>
  <c r="M46" i="1"/>
  <c r="N46" i="1"/>
  <c r="O45" i="1"/>
  <c r="M45" i="1"/>
  <c r="N45" i="1"/>
  <c r="R44" i="1"/>
  <c r="O44" i="1"/>
  <c r="M44" i="1"/>
  <c r="N44" i="1"/>
  <c r="R43" i="1"/>
  <c r="O43" i="1"/>
  <c r="M43" i="1"/>
  <c r="N43" i="1"/>
  <c r="R42" i="1"/>
  <c r="O42" i="1"/>
  <c r="M42" i="1"/>
  <c r="N42" i="1"/>
  <c r="R41" i="1"/>
  <c r="O41" i="1"/>
  <c r="M41" i="1"/>
  <c r="N41" i="1"/>
  <c r="O40" i="1"/>
  <c r="M40" i="1"/>
  <c r="N40" i="1"/>
  <c r="R39" i="1"/>
  <c r="O39" i="1"/>
  <c r="M39" i="1"/>
  <c r="N39" i="1"/>
  <c r="R38" i="1"/>
  <c r="O38" i="1"/>
  <c r="M38" i="1"/>
  <c r="N38" i="1"/>
  <c r="R37" i="1"/>
  <c r="O37" i="1"/>
  <c r="M37" i="1"/>
  <c r="N37" i="1"/>
  <c r="R36" i="1"/>
  <c r="O36" i="1"/>
  <c r="M36" i="1"/>
  <c r="N36" i="1"/>
  <c r="O35" i="1"/>
  <c r="M35" i="1"/>
  <c r="N35" i="1"/>
  <c r="R34" i="1"/>
  <c r="O34" i="1"/>
  <c r="M34" i="1"/>
  <c r="N34" i="1"/>
  <c r="R33" i="1"/>
  <c r="O33" i="1"/>
  <c r="M33" i="1"/>
  <c r="N33" i="1"/>
  <c r="R32" i="1"/>
  <c r="O32" i="1"/>
  <c r="M32" i="1"/>
  <c r="N32" i="1"/>
  <c r="R31" i="1"/>
  <c r="O31" i="1"/>
  <c r="M31" i="1"/>
  <c r="N31" i="1"/>
  <c r="G116" i="1"/>
  <c r="E116" i="1"/>
  <c r="F116" i="1"/>
  <c r="G111" i="1"/>
  <c r="E111" i="1"/>
  <c r="F111" i="1"/>
  <c r="G70" i="1"/>
  <c r="E70" i="1"/>
  <c r="F70" i="1"/>
  <c r="G65" i="1"/>
  <c r="E65" i="1"/>
  <c r="F65" i="1"/>
  <c r="G60" i="1"/>
  <c r="E60" i="1"/>
  <c r="F60" i="1"/>
  <c r="G55" i="1"/>
  <c r="E55" i="1"/>
  <c r="F55" i="1"/>
  <c r="G50" i="1"/>
  <c r="E50" i="1"/>
  <c r="F50" i="1"/>
  <c r="G45" i="1"/>
  <c r="E45" i="1"/>
  <c r="F45" i="1"/>
  <c r="G40" i="1"/>
  <c r="E40" i="1"/>
  <c r="F40" i="1"/>
  <c r="G35" i="1"/>
  <c r="E35" i="1"/>
  <c r="F35" i="1"/>
  <c r="J115" i="1"/>
  <c r="G115" i="1"/>
  <c r="E115" i="1"/>
  <c r="F115" i="1"/>
  <c r="J114" i="1"/>
  <c r="G114" i="1"/>
  <c r="E114" i="1"/>
  <c r="F114" i="1"/>
  <c r="J113" i="1"/>
  <c r="G113" i="1"/>
  <c r="E113" i="1"/>
  <c r="F113" i="1"/>
  <c r="J112" i="1"/>
  <c r="G112" i="1"/>
  <c r="E112" i="1"/>
  <c r="F112" i="1"/>
  <c r="J110" i="1"/>
  <c r="G110" i="1"/>
  <c r="E110" i="1"/>
  <c r="F110" i="1"/>
  <c r="J109" i="1"/>
  <c r="G109" i="1"/>
  <c r="E109" i="1"/>
  <c r="F109" i="1"/>
  <c r="J108" i="1"/>
  <c r="G108" i="1"/>
  <c r="E108" i="1"/>
  <c r="F108" i="1"/>
  <c r="J107" i="1"/>
  <c r="G107" i="1"/>
  <c r="E107" i="1"/>
  <c r="F107" i="1"/>
  <c r="J69" i="1"/>
  <c r="G69" i="1"/>
  <c r="E69" i="1"/>
  <c r="F69" i="1"/>
  <c r="J68" i="1"/>
  <c r="G68" i="1"/>
  <c r="E68" i="1"/>
  <c r="F68" i="1"/>
  <c r="J67" i="1"/>
  <c r="G67" i="1"/>
  <c r="E67" i="1"/>
  <c r="F67" i="1"/>
  <c r="J66" i="1"/>
  <c r="G66" i="1"/>
  <c r="E66" i="1"/>
  <c r="F66" i="1"/>
  <c r="J64" i="1"/>
  <c r="G64" i="1"/>
  <c r="E64" i="1"/>
  <c r="F64" i="1"/>
  <c r="J63" i="1"/>
  <c r="G63" i="1"/>
  <c r="E63" i="1"/>
  <c r="F63" i="1"/>
  <c r="J62" i="1"/>
  <c r="G62" i="1"/>
  <c r="E62" i="1"/>
  <c r="F62" i="1"/>
  <c r="J61" i="1"/>
  <c r="G61" i="1"/>
  <c r="E61" i="1"/>
  <c r="F61" i="1"/>
  <c r="J59" i="1"/>
  <c r="G59" i="1"/>
  <c r="E59" i="1"/>
  <c r="F59" i="1"/>
  <c r="J58" i="1"/>
  <c r="G58" i="1"/>
  <c r="E58" i="1"/>
  <c r="F58" i="1"/>
  <c r="J57" i="1"/>
  <c r="G57" i="1"/>
  <c r="E57" i="1"/>
  <c r="F57" i="1"/>
  <c r="J56" i="1"/>
  <c r="G56" i="1"/>
  <c r="E56" i="1"/>
  <c r="F56" i="1"/>
  <c r="J54" i="1"/>
  <c r="G54" i="1"/>
  <c r="E54" i="1"/>
  <c r="F54" i="1"/>
  <c r="J53" i="1"/>
  <c r="G53" i="1"/>
  <c r="E53" i="1"/>
  <c r="F53" i="1"/>
  <c r="J52" i="1"/>
  <c r="G52" i="1"/>
  <c r="E52" i="1"/>
  <c r="F52" i="1"/>
  <c r="J51" i="1"/>
  <c r="G51" i="1"/>
  <c r="E51" i="1"/>
  <c r="F51" i="1"/>
  <c r="J49" i="1"/>
  <c r="G49" i="1"/>
  <c r="E49" i="1"/>
  <c r="F49" i="1"/>
  <c r="J48" i="1"/>
  <c r="G48" i="1"/>
  <c r="E48" i="1"/>
  <c r="F48" i="1"/>
  <c r="J47" i="1"/>
  <c r="G47" i="1"/>
  <c r="E47" i="1"/>
  <c r="F47" i="1"/>
  <c r="J46" i="1"/>
  <c r="G46" i="1"/>
  <c r="E46" i="1"/>
  <c r="F46" i="1"/>
  <c r="J44" i="1"/>
  <c r="G44" i="1"/>
  <c r="E44" i="1"/>
  <c r="F44" i="1"/>
  <c r="J43" i="1"/>
  <c r="G43" i="1"/>
  <c r="E43" i="1"/>
  <c r="F43" i="1"/>
  <c r="J42" i="1"/>
  <c r="G42" i="1"/>
  <c r="E42" i="1"/>
  <c r="F42" i="1"/>
  <c r="J41" i="1"/>
  <c r="G41" i="1"/>
  <c r="E41" i="1"/>
  <c r="F41" i="1"/>
  <c r="J39" i="1"/>
  <c r="G39" i="1"/>
  <c r="E39" i="1"/>
  <c r="F39" i="1"/>
  <c r="J38" i="1"/>
  <c r="G38" i="1"/>
  <c r="E38" i="1"/>
  <c r="F38" i="1"/>
  <c r="J37" i="1"/>
  <c r="G37" i="1"/>
  <c r="E37" i="1"/>
  <c r="F37" i="1"/>
  <c r="J36" i="1"/>
  <c r="G36" i="1"/>
  <c r="E36" i="1"/>
  <c r="F36" i="1"/>
  <c r="J34" i="1"/>
  <c r="G34" i="1"/>
  <c r="E34" i="1"/>
  <c r="F34" i="1"/>
  <c r="J33" i="1"/>
  <c r="G33" i="1"/>
  <c r="E33" i="1"/>
  <c r="F33" i="1"/>
  <c r="J32" i="1"/>
  <c r="G32" i="1"/>
  <c r="E32" i="1"/>
  <c r="F32" i="1"/>
  <c r="J123" i="1"/>
  <c r="G123" i="1"/>
  <c r="E123" i="1"/>
  <c r="F123" i="1"/>
  <c r="J128" i="1"/>
  <c r="G128" i="1"/>
  <c r="E128" i="1"/>
  <c r="F128" i="1"/>
  <c r="J122" i="1"/>
  <c r="G122" i="1"/>
  <c r="E122" i="1"/>
  <c r="F122" i="1"/>
  <c r="J127" i="1"/>
  <c r="G127" i="1"/>
  <c r="E127" i="1"/>
  <c r="F127" i="1"/>
  <c r="G121" i="1"/>
  <c r="E121" i="1"/>
  <c r="F121" i="1"/>
  <c r="J120" i="1"/>
  <c r="G120" i="1"/>
  <c r="E120" i="1"/>
  <c r="F120" i="1"/>
  <c r="J119" i="1"/>
  <c r="G119" i="1"/>
  <c r="E119" i="1"/>
  <c r="F119" i="1"/>
  <c r="J118" i="1"/>
  <c r="G118" i="1"/>
  <c r="E118" i="1"/>
  <c r="F118" i="1"/>
  <c r="J117" i="1"/>
  <c r="G117" i="1"/>
  <c r="E117" i="1"/>
  <c r="F117" i="1"/>
  <c r="AA178" i="1"/>
  <c r="Y178" i="1"/>
  <c r="Z178" i="1"/>
  <c r="AD177" i="1"/>
  <c r="AA177" i="1"/>
  <c r="Y177" i="1"/>
  <c r="Z177" i="1"/>
  <c r="AD176" i="1"/>
  <c r="AA176" i="1"/>
  <c r="Y176" i="1"/>
  <c r="Z176" i="1"/>
  <c r="AD175" i="1"/>
  <c r="AA175" i="1"/>
  <c r="Y175" i="1"/>
  <c r="Z175" i="1"/>
  <c r="AD174" i="1"/>
  <c r="AA174" i="1"/>
  <c r="Y174" i="1"/>
  <c r="Z174" i="1"/>
  <c r="AA173" i="1"/>
  <c r="Y173" i="1"/>
  <c r="Z173" i="1"/>
  <c r="AD172" i="1"/>
  <c r="AA172" i="1"/>
  <c r="Y172" i="1"/>
  <c r="Z172" i="1"/>
  <c r="AD171" i="1"/>
  <c r="AA171" i="1"/>
  <c r="Y171" i="1"/>
  <c r="Z171" i="1"/>
  <c r="AD170" i="1"/>
  <c r="AA170" i="1"/>
  <c r="Y170" i="1"/>
  <c r="Z170" i="1"/>
  <c r="AD169" i="1"/>
  <c r="AA169" i="1"/>
  <c r="Y169" i="1"/>
  <c r="Z169" i="1"/>
  <c r="AA168" i="1"/>
  <c r="Y168" i="1"/>
  <c r="Z168" i="1"/>
  <c r="AD167" i="1"/>
  <c r="AA167" i="1"/>
  <c r="Y167" i="1"/>
  <c r="Z167" i="1"/>
  <c r="AD166" i="1"/>
  <c r="AA166" i="1"/>
  <c r="Y166" i="1"/>
  <c r="Z166" i="1"/>
  <c r="AD165" i="1"/>
  <c r="AA165" i="1"/>
  <c r="Y165" i="1"/>
  <c r="Z165" i="1"/>
  <c r="AD164" i="1"/>
  <c r="AA164" i="1"/>
  <c r="Y164" i="1"/>
  <c r="Z164" i="1"/>
  <c r="AA163" i="1"/>
  <c r="Y163" i="1"/>
  <c r="Z163" i="1"/>
  <c r="AD162" i="1"/>
  <c r="AA162" i="1"/>
  <c r="Y162" i="1"/>
  <c r="Z162" i="1"/>
  <c r="AD161" i="1"/>
  <c r="AA161" i="1"/>
  <c r="Y161" i="1"/>
  <c r="Z161" i="1"/>
  <c r="AD160" i="1"/>
  <c r="AA160" i="1"/>
  <c r="Y160" i="1"/>
  <c r="Z160" i="1"/>
  <c r="AD159" i="1"/>
  <c r="AA159" i="1"/>
  <c r="Y159" i="1"/>
  <c r="Z159" i="1"/>
  <c r="AA158" i="1"/>
  <c r="Y158" i="1"/>
  <c r="Z158" i="1"/>
  <c r="AD157" i="1"/>
  <c r="AA157" i="1"/>
  <c r="Y157" i="1"/>
  <c r="Z157" i="1"/>
  <c r="AD156" i="1"/>
  <c r="AA156" i="1"/>
  <c r="Y156" i="1"/>
  <c r="Z156" i="1"/>
  <c r="AD155" i="1"/>
  <c r="AA155" i="1"/>
  <c r="Y155" i="1"/>
  <c r="Z155" i="1"/>
  <c r="AD154" i="1"/>
  <c r="AA154" i="1"/>
  <c r="Y154" i="1"/>
  <c r="Z154" i="1"/>
  <c r="G141" i="1"/>
  <c r="E141" i="1"/>
  <c r="F141" i="1"/>
  <c r="J140" i="1"/>
  <c r="G140" i="1"/>
  <c r="E140" i="1"/>
  <c r="F140" i="1"/>
  <c r="J139" i="1"/>
  <c r="G139" i="1"/>
  <c r="E139" i="1"/>
  <c r="F139" i="1"/>
  <c r="J138" i="1"/>
  <c r="G138" i="1"/>
  <c r="E138" i="1"/>
  <c r="F138" i="1"/>
  <c r="J137" i="1"/>
  <c r="G137" i="1"/>
  <c r="E137" i="1"/>
  <c r="F137" i="1"/>
  <c r="G136" i="1"/>
  <c r="E136" i="1"/>
  <c r="F136" i="1"/>
  <c r="J135" i="1"/>
  <c r="G135" i="1"/>
  <c r="E135" i="1"/>
  <c r="F135" i="1"/>
  <c r="J134" i="1"/>
  <c r="G134" i="1"/>
  <c r="E134" i="1"/>
  <c r="F134" i="1"/>
  <c r="J133" i="1"/>
  <c r="G133" i="1"/>
  <c r="E133" i="1"/>
  <c r="F133" i="1"/>
  <c r="J132" i="1"/>
  <c r="G132" i="1"/>
  <c r="E132" i="1"/>
  <c r="F132" i="1"/>
  <c r="G131" i="1"/>
  <c r="E131" i="1"/>
  <c r="F131" i="1"/>
  <c r="J130" i="1"/>
  <c r="G130" i="1"/>
  <c r="E130" i="1"/>
  <c r="F130" i="1"/>
  <c r="J129" i="1"/>
  <c r="G129" i="1"/>
  <c r="E129" i="1"/>
  <c r="F129" i="1"/>
  <c r="G126" i="1"/>
  <c r="E126" i="1"/>
  <c r="F126" i="1"/>
  <c r="J31" i="1"/>
  <c r="G31" i="1"/>
  <c r="E31" i="1"/>
  <c r="F31" i="1"/>
  <c r="AD67" i="1"/>
  <c r="M60" i="1"/>
  <c r="N60" i="1"/>
  <c r="J125" i="1"/>
  <c r="G125" i="1"/>
  <c r="E125" i="1"/>
  <c r="F125" i="1"/>
  <c r="J124" i="1"/>
  <c r="G124" i="1"/>
  <c r="E124" i="1"/>
  <c r="F124" i="1"/>
</calcChain>
</file>

<file path=xl/sharedStrings.xml><?xml version="1.0" encoding="utf-8"?>
<sst xmlns="http://schemas.openxmlformats.org/spreadsheetml/2006/main" count="97" uniqueCount="57">
  <si>
    <t>Etapa prieskumu:</t>
  </si>
  <si>
    <t>Lokalita:</t>
  </si>
  <si>
    <t>Sonda:</t>
  </si>
  <si>
    <t>Niveleta:</t>
  </si>
  <si>
    <t>Dátum:</t>
  </si>
  <si>
    <t>Operátor:</t>
  </si>
  <si>
    <t>Vyhodnotil:</t>
  </si>
  <si>
    <t>Príloha</t>
  </si>
  <si>
    <t>číslo:</t>
  </si>
  <si>
    <t>Poznámka</t>
  </si>
  <si>
    <t>g</t>
  </si>
  <si>
    <t>MPa</t>
  </si>
  <si>
    <t>kPa</t>
  </si>
  <si>
    <t>o</t>
  </si>
  <si>
    <t xml:space="preserve"> </t>
  </si>
  <si>
    <t>hĺbka</t>
  </si>
  <si>
    <r>
      <t>q</t>
    </r>
    <r>
      <rPr>
        <vertAlign val="subscript"/>
        <sz val="8"/>
        <rFont val="Arial"/>
        <family val="2"/>
        <charset val="238"/>
      </rPr>
      <t>d</t>
    </r>
  </si>
  <si>
    <r>
      <t>E</t>
    </r>
    <r>
      <rPr>
        <vertAlign val="subscript"/>
        <sz val="8"/>
        <rFont val="Arial"/>
        <family val="2"/>
        <charset val="238"/>
      </rPr>
      <t>def</t>
    </r>
  </si>
  <si>
    <r>
      <t>c</t>
    </r>
    <r>
      <rPr>
        <vertAlign val="subscript"/>
        <sz val="8"/>
        <rFont val="Arial"/>
        <family val="2"/>
        <charset val="238"/>
      </rPr>
      <t>u</t>
    </r>
  </si>
  <si>
    <r>
      <t>I</t>
    </r>
    <r>
      <rPr>
        <vertAlign val="subscript"/>
        <sz val="8"/>
        <rFont val="Arial"/>
        <family val="2"/>
        <charset val="238"/>
      </rPr>
      <t>d</t>
    </r>
  </si>
  <si>
    <r>
      <t>I</t>
    </r>
    <r>
      <rPr>
        <vertAlign val="subscript"/>
        <sz val="8"/>
        <rFont val="Arial"/>
        <family val="2"/>
        <charset val="238"/>
      </rPr>
      <t>c</t>
    </r>
  </si>
  <si>
    <r>
      <t>kNm</t>
    </r>
    <r>
      <rPr>
        <vertAlign val="superscript"/>
        <sz val="8"/>
        <rFont val="Arial"/>
        <family val="2"/>
        <charset val="238"/>
      </rPr>
      <t>-3</t>
    </r>
  </si>
  <si>
    <t>Hladina podzemnej  vody</t>
  </si>
  <si>
    <t>Petrografické zloženie</t>
  </si>
  <si>
    <t>RNDr. E. Blažo, Ing. J. Srogončík</t>
  </si>
  <si>
    <t>Názov úlohy</t>
  </si>
  <si>
    <t>Priemerné a odvodené hodnoty geotechnických vlastností</t>
  </si>
  <si>
    <t xml:space="preserve">
DRILL, s.r.o., Gruzínska 9, 821 05 Bratislava, e-mail: drill@drill-geo.eu, tel., fax: 02 43424727, 0903442270, 0903464184, 0905690991  
</t>
  </si>
  <si>
    <t>STN   72 1001</t>
  </si>
  <si>
    <t>Dynamická penetračná skúška</t>
  </si>
  <si>
    <t>Penetračná súprava Lindenmeyer ťažkého typu DPH</t>
  </si>
  <si>
    <t>Numerická interpretácia penetračnej skúšky</t>
  </si>
  <si>
    <t>Grafická interpretácia skúšky</t>
  </si>
  <si>
    <r>
      <t>počet úderov
N</t>
    </r>
    <r>
      <rPr>
        <b/>
        <vertAlign val="subscript"/>
        <sz val="9"/>
        <color indexed="12"/>
        <rFont val="Times New Roman CE"/>
        <charset val="238"/>
      </rPr>
      <t>20</t>
    </r>
    <r>
      <rPr>
        <b/>
        <sz val="9"/>
        <color indexed="12"/>
        <rFont val="Times New Roman CE"/>
        <charset val="238"/>
      </rPr>
      <t>-N</t>
    </r>
    <r>
      <rPr>
        <b/>
        <vertAlign val="subscript"/>
        <sz val="9"/>
        <color indexed="12"/>
        <rFont val="Times New Roman CE"/>
        <charset val="238"/>
      </rPr>
      <t>s</t>
    </r>
  </si>
  <si>
    <r>
      <t>počet úderov
N</t>
    </r>
    <r>
      <rPr>
        <b/>
        <vertAlign val="subscript"/>
        <sz val="9"/>
        <color indexed="12"/>
        <rFont val="Times New Roman CE"/>
        <charset val="238"/>
      </rPr>
      <t>20</t>
    </r>
    <r>
      <rPr>
        <b/>
        <sz val="9"/>
        <color indexed="12"/>
        <rFont val="Times New Roman CE"/>
        <charset val="238"/>
      </rPr>
      <t xml:space="preserve"> (-)</t>
    </r>
  </si>
  <si>
    <t>c´</t>
  </si>
  <si>
    <r>
      <t>f</t>
    </r>
    <r>
      <rPr>
        <vertAlign val="superscript"/>
        <sz val="10"/>
        <rFont val="Symbol"/>
        <family val="1"/>
        <charset val="2"/>
      </rPr>
      <t>,</t>
    </r>
  </si>
  <si>
    <t>krútiaci moment M
(x100 N)</t>
  </si>
  <si>
    <r>
      <t>dynamický  odpor q</t>
    </r>
    <r>
      <rPr>
        <b/>
        <vertAlign val="subscript"/>
        <sz val="9"/>
        <color indexed="12"/>
        <rFont val="Times New Roman CE"/>
        <charset val="238"/>
      </rPr>
      <t>d</t>
    </r>
    <r>
      <rPr>
        <b/>
        <sz val="9"/>
        <color indexed="12"/>
        <rFont val="Times New Roman CE"/>
        <charset val="238"/>
      </rPr>
      <t xml:space="preserve">
(MPa)</t>
    </r>
  </si>
  <si>
    <t>PS-1</t>
  </si>
  <si>
    <t>m n.m.</t>
  </si>
  <si>
    <t>Bratislava</t>
  </si>
  <si>
    <t>Podrobný IGP</t>
  </si>
  <si>
    <t>PS-2</t>
  </si>
  <si>
    <t>PS-3</t>
  </si>
  <si>
    <t>PS-5</t>
  </si>
  <si>
    <t>PS-6</t>
  </si>
  <si>
    <t>PS-4</t>
  </si>
  <si>
    <t>G2</t>
  </si>
  <si>
    <t>21.  10. 2020</t>
  </si>
  <si>
    <t>Y</t>
  </si>
  <si>
    <t>F3</t>
  </si>
  <si>
    <t>-</t>
  </si>
  <si>
    <t>VS-2</t>
  </si>
  <si>
    <t>133,954 m n. m.</t>
  </si>
  <si>
    <t>RNDr. R. Holzer,                   RNDr. F. Holzer</t>
  </si>
  <si>
    <t>Bratislava - Medzilaborecká, ZŠ,                                pavilón a telocvičňa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</si>
</sst>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9" formatCode="0.0"/>
  </numFmts>
  <fonts count="36" x14ac:knownFonts="1">
    <font>
      <sz val="10"/>
      <name val="Arial CE"/>
      <charset val="238"/>
    </font>
    <font>
      <sz val="8"/>
      <name val="Arial CE"/>
      <charset val="238"/>
    </font>
    <font>
      <sz val="8"/>
      <name val="Symbol"/>
      <family val="1"/>
      <charset val="2"/>
    </font>
    <font>
      <sz val="10"/>
      <name val="Times New Roman CE"/>
      <family val="1"/>
      <charset val="238"/>
    </font>
    <font>
      <sz val="8"/>
      <name val="Times New Roman CE"/>
      <family val="1"/>
      <charset val="238"/>
    </font>
    <font>
      <vertAlign val="superscript"/>
      <sz val="8"/>
      <name val="Times New Roman CE"/>
      <family val="1"/>
      <charset val="238"/>
    </font>
    <font>
      <sz val="10"/>
      <color indexed="10"/>
      <name val="Times New Roman CE"/>
      <family val="1"/>
      <charset val="238"/>
    </font>
    <font>
      <sz val="8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6"/>
      <name val="Times New Roman CE"/>
      <charset val="238"/>
    </font>
    <font>
      <sz val="10"/>
      <name val="Arial CE"/>
      <charset val="238"/>
    </font>
    <font>
      <sz val="10"/>
      <name val="Symbol"/>
      <family val="1"/>
      <charset val="2"/>
    </font>
    <font>
      <sz val="10"/>
      <color indexed="32"/>
      <name val="Times New Roman CE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vertAlign val="sub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indexed="12"/>
      <name val="Times New Roman CE"/>
      <charset val="238"/>
    </font>
    <font>
      <b/>
      <sz val="16"/>
      <name val="Arial"/>
      <family val="2"/>
      <charset val="238"/>
    </font>
    <font>
      <sz val="8"/>
      <color indexed="12"/>
      <name val="Arial CE"/>
      <charset val="238"/>
    </font>
    <font>
      <sz val="12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 CE"/>
      <charset val="238"/>
    </font>
    <font>
      <sz val="12"/>
      <name val="Times New Roman CE"/>
      <family val="1"/>
      <charset val="238"/>
    </font>
    <font>
      <sz val="12"/>
      <color indexed="10"/>
      <name val="Times New Roman CE"/>
      <family val="1"/>
      <charset val="238"/>
    </font>
    <font>
      <sz val="12"/>
      <name val="Arial"/>
      <family val="2"/>
      <charset val="238"/>
    </font>
    <font>
      <b/>
      <sz val="12"/>
      <color indexed="50"/>
      <name val="Arial"/>
      <family val="2"/>
      <charset val="238"/>
    </font>
    <font>
      <b/>
      <sz val="8"/>
      <name val="Arial"/>
      <family val="2"/>
      <charset val="238"/>
    </font>
    <font>
      <b/>
      <vertAlign val="subscript"/>
      <sz val="9"/>
      <color indexed="12"/>
      <name val="Times New Roman CE"/>
      <charset val="238"/>
    </font>
    <font>
      <vertAlign val="superscript"/>
      <sz val="10"/>
      <name val="Symbol"/>
      <family val="1"/>
      <charset val="2"/>
    </font>
    <font>
      <sz val="9"/>
      <name val="Arial"/>
      <family val="2"/>
      <charset val="238"/>
    </font>
    <font>
      <b/>
      <sz val="12"/>
      <name val="Arial CE"/>
      <charset val="238"/>
    </font>
    <font>
      <b/>
      <sz val="12"/>
      <name val="Calibri Light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lightVertical">
        <fgColor theme="7" tint="-0.499984740745262"/>
        <bgColor theme="9" tint="0.79998168889431442"/>
      </patternFill>
    </fill>
    <fill>
      <patternFill patternType="lightTrellis">
        <fgColor theme="0" tint="-0.499984740745262"/>
        <bgColor theme="0"/>
      </patternFill>
    </fill>
    <fill>
      <patternFill patternType="gray125">
        <fgColor theme="7" tint="-0.499984740745262"/>
        <bgColor theme="4" tint="0.79998168889431442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0" fontId="3" fillId="0" borderId="0" xfId="0" applyFont="1" applyBorder="1" applyAlignment="1">
      <alignment vertical="top"/>
    </xf>
    <xf numFmtId="0" fontId="10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right" vertical="top"/>
    </xf>
    <xf numFmtId="0" fontId="13" fillId="0" borderId="0" xfId="0" applyFont="1" applyBorder="1"/>
    <xf numFmtId="0" fontId="3" fillId="0" borderId="0" xfId="0" applyFont="1" applyFill="1" applyAlignment="1">
      <alignment horizontal="center"/>
    </xf>
    <xf numFmtId="0" fontId="0" fillId="0" borderId="0" xfId="0" applyBorder="1" applyAlignment="1"/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4" fillId="0" borderId="0" xfId="0" applyFont="1" applyFill="1" applyBorder="1" applyAlignment="1"/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189" fontId="3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Fill="1" applyBorder="1"/>
    <xf numFmtId="0" fontId="12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89" fontId="3" fillId="0" borderId="0" xfId="0" applyNumberFormat="1" applyFont="1" applyFill="1" applyBorder="1" applyAlignment="1">
      <alignment horizontal="center" vertical="center" wrapText="1"/>
    </xf>
    <xf numFmtId="189" fontId="3" fillId="0" borderId="1" xfId="0" applyNumberFormat="1" applyFont="1" applyBorder="1" applyAlignment="1">
      <alignment horizontal="center"/>
    </xf>
    <xf numFmtId="189" fontId="4" fillId="0" borderId="0" xfId="0" applyNumberFormat="1" applyFont="1"/>
    <xf numFmtId="189" fontId="4" fillId="0" borderId="0" xfId="0" applyNumberFormat="1" applyFont="1" applyFill="1" applyBorder="1" applyAlignment="1"/>
    <xf numFmtId="189" fontId="3" fillId="0" borderId="0" xfId="0" applyNumberFormat="1" applyFont="1" applyFill="1" applyBorder="1" applyAlignment="1">
      <alignment horizontal="center"/>
    </xf>
    <xf numFmtId="0" fontId="3" fillId="3" borderId="0" xfId="0" applyFont="1" applyFill="1" applyAlignment="1">
      <alignment vertical="center" wrapText="1"/>
    </xf>
    <xf numFmtId="189" fontId="4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2" fontId="0" fillId="0" borderId="0" xfId="0" applyNumberFormat="1" applyFill="1" applyBorder="1" applyAlignment="1">
      <alignment horizontal="center" vertical="center"/>
    </xf>
    <xf numFmtId="0" fontId="13" fillId="0" borderId="0" xfId="0" applyFont="1" applyBorder="1" applyProtection="1">
      <protection hidden="1"/>
    </xf>
    <xf numFmtId="0" fontId="13" fillId="0" borderId="2" xfId="0" applyFont="1" applyBorder="1" applyProtection="1">
      <protection hidden="1"/>
    </xf>
    <xf numFmtId="0" fontId="13" fillId="0" borderId="3" xfId="0" applyFont="1" applyBorder="1" applyProtection="1">
      <protection hidden="1"/>
    </xf>
    <xf numFmtId="0" fontId="14" fillId="0" borderId="4" xfId="0" applyFont="1" applyBorder="1" applyProtection="1">
      <protection hidden="1"/>
    </xf>
    <xf numFmtId="0" fontId="14" fillId="0" borderId="5" xfId="0" applyFont="1" applyBorder="1" applyProtection="1">
      <protection hidden="1"/>
    </xf>
    <xf numFmtId="0" fontId="13" fillId="0" borderId="6" xfId="0" applyFont="1" applyBorder="1" applyProtection="1">
      <protection hidden="1"/>
    </xf>
    <xf numFmtId="0" fontId="15" fillId="0" borderId="0" xfId="0" applyFont="1" applyBorder="1" applyAlignment="1" applyProtection="1">
      <alignment vertical="top"/>
      <protection hidden="1"/>
    </xf>
    <xf numFmtId="0" fontId="14" fillId="0" borderId="7" xfId="0" applyFont="1" applyBorder="1" applyProtection="1">
      <protection hidden="1"/>
    </xf>
    <xf numFmtId="0" fontId="13" fillId="0" borderId="8" xfId="0" applyFont="1" applyBorder="1" applyProtection="1"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10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Protection="1">
      <protection hidden="1"/>
    </xf>
    <xf numFmtId="0" fontId="14" fillId="0" borderId="2" xfId="0" applyFont="1" applyBorder="1" applyProtection="1">
      <protection hidden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14" fillId="0" borderId="13" xfId="0" applyFont="1" applyBorder="1" applyAlignment="1" applyProtection="1">
      <alignment horizontal="center" vertical="center"/>
      <protection hidden="1"/>
    </xf>
    <xf numFmtId="0" fontId="14" fillId="0" borderId="14" xfId="0" applyFont="1" applyBorder="1" applyAlignment="1" applyProtection="1">
      <alignment horizontal="center" vertical="center"/>
      <protection hidden="1"/>
    </xf>
    <xf numFmtId="0" fontId="33" fillId="0" borderId="15" xfId="0" applyNumberFormat="1" applyFont="1" applyBorder="1" applyAlignment="1" applyProtection="1">
      <alignment horizontal="center" vertical="center" textRotation="90"/>
      <protection hidden="1"/>
    </xf>
    <xf numFmtId="0" fontId="33" fillId="0" borderId="3" xfId="0" applyFont="1" applyBorder="1" applyAlignment="1" applyProtection="1">
      <alignment horizontal="center" textRotation="90"/>
      <protection hidden="1"/>
    </xf>
    <xf numFmtId="0" fontId="24" fillId="0" borderId="16" xfId="0" applyFont="1" applyBorder="1" applyAlignment="1" applyProtection="1">
      <protection hidden="1"/>
    </xf>
    <xf numFmtId="0" fontId="33" fillId="0" borderId="17" xfId="0" applyFont="1" applyBorder="1" applyAlignment="1" applyProtection="1">
      <alignment horizontal="center" textRotation="90"/>
      <protection hidden="1"/>
    </xf>
    <xf numFmtId="0" fontId="33" fillId="0" borderId="2" xfId="0" applyFont="1" applyBorder="1" applyAlignment="1" applyProtection="1">
      <alignment horizontal="center" textRotation="90"/>
      <protection hidden="1"/>
    </xf>
    <xf numFmtId="0" fontId="33" fillId="0" borderId="17" xfId="0" applyNumberFormat="1" applyFont="1" applyBorder="1" applyAlignment="1" applyProtection="1">
      <alignment horizontal="center" vertical="center" textRotation="90"/>
      <protection hidden="1"/>
    </xf>
    <xf numFmtId="0" fontId="0" fillId="0" borderId="18" xfId="0" applyBorder="1" applyAlignment="1" applyProtection="1">
      <protection hidden="1"/>
    </xf>
    <xf numFmtId="0" fontId="13" fillId="0" borderId="18" xfId="0" applyFont="1" applyBorder="1" applyProtection="1">
      <protection hidden="1"/>
    </xf>
    <xf numFmtId="0" fontId="14" fillId="0" borderId="18" xfId="0" applyFont="1" applyBorder="1" applyAlignment="1" applyProtection="1">
      <alignment horizontal="center" vertical="center"/>
      <protection hidden="1"/>
    </xf>
    <xf numFmtId="0" fontId="14" fillId="0" borderId="18" xfId="0" applyFont="1" applyBorder="1" applyAlignment="1" applyProtection="1">
      <protection hidden="1"/>
    </xf>
    <xf numFmtId="0" fontId="14" fillId="0" borderId="6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189" fontId="12" fillId="0" borderId="1" xfId="0" applyNumberFormat="1" applyFont="1" applyBorder="1" applyAlignment="1" applyProtection="1">
      <alignment horizontal="center"/>
      <protection hidden="1"/>
    </xf>
    <xf numFmtId="189" fontId="4" fillId="0" borderId="0" xfId="0" applyNumberFormat="1" applyFont="1" applyAlignment="1" applyProtection="1">
      <alignment vertical="center" wrapText="1"/>
      <protection hidden="1"/>
    </xf>
    <xf numFmtId="189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18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189" fontId="3" fillId="0" borderId="1" xfId="0" applyNumberFormat="1" applyFont="1" applyBorder="1" applyAlignment="1" applyProtection="1">
      <alignment horizontal="center"/>
      <protection hidden="1"/>
    </xf>
    <xf numFmtId="189" fontId="4" fillId="0" borderId="0" xfId="0" applyNumberFormat="1" applyFont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8" fillId="0" borderId="4" xfId="0" applyFont="1" applyBorder="1" applyAlignment="1" applyProtection="1">
      <alignment vertical="center"/>
    </xf>
    <xf numFmtId="0" fontId="13" fillId="0" borderId="19" xfId="0" applyFont="1" applyBorder="1" applyProtection="1"/>
    <xf numFmtId="0" fontId="13" fillId="0" borderId="16" xfId="0" applyFont="1" applyBorder="1" applyProtection="1"/>
    <xf numFmtId="0" fontId="13" fillId="0" borderId="0" xfId="0" applyFont="1" applyBorder="1" applyProtection="1"/>
    <xf numFmtId="0" fontId="13" fillId="0" borderId="18" xfId="0" applyFont="1" applyBorder="1" applyAlignment="1" applyProtection="1">
      <alignment vertical="top"/>
    </xf>
    <xf numFmtId="0" fontId="13" fillId="0" borderId="2" xfId="0" applyFont="1" applyBorder="1" applyProtection="1"/>
    <xf numFmtId="0" fontId="13" fillId="0" borderId="4" xfId="0" applyFont="1" applyBorder="1" applyProtection="1"/>
    <xf numFmtId="0" fontId="13" fillId="0" borderId="3" xfId="0" applyFont="1" applyBorder="1" applyProtection="1"/>
    <xf numFmtId="0" fontId="18" fillId="0" borderId="18" xfId="0" applyFont="1" applyBorder="1" applyAlignment="1" applyProtection="1">
      <alignment horizontal="center" vertical="center"/>
    </xf>
    <xf numFmtId="2" fontId="14" fillId="0" borderId="13" xfId="0" applyNumberFormat="1" applyFont="1" applyBorder="1" applyAlignment="1" applyProtection="1">
      <alignment horizontal="center" vertical="center"/>
      <protection hidden="1"/>
    </xf>
    <xf numFmtId="0" fontId="24" fillId="0" borderId="5" xfId="0" applyFont="1" applyBorder="1" applyProtection="1">
      <protection hidden="1"/>
    </xf>
    <xf numFmtId="0" fontId="24" fillId="0" borderId="0" xfId="0" applyFont="1" applyBorder="1" applyProtection="1">
      <protection hidden="1"/>
    </xf>
    <xf numFmtId="0" fontId="14" fillId="0" borderId="0" xfId="0" applyFont="1" applyBorder="1" applyAlignment="1" applyProtection="1">
      <protection hidden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 applyProtection="1">
      <alignment vertical="center" wrapText="1"/>
      <protection hidden="1"/>
    </xf>
    <xf numFmtId="189" fontId="4" fillId="0" borderId="0" xfId="0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Alignment="1">
      <alignment vertical="center" wrapText="1"/>
    </xf>
    <xf numFmtId="189" fontId="4" fillId="0" borderId="0" xfId="0" applyNumberFormat="1" applyFont="1" applyFill="1" applyBorder="1" applyProtection="1">
      <protection hidden="1"/>
    </xf>
    <xf numFmtId="189" fontId="4" fillId="0" borderId="0" xfId="0" applyNumberFormat="1" applyFont="1" applyFill="1" applyBorder="1"/>
    <xf numFmtId="0" fontId="2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189" fontId="12" fillId="0" borderId="0" xfId="0" applyNumberFormat="1" applyFont="1" applyFill="1" applyBorder="1" applyAlignment="1" applyProtection="1">
      <alignment horizontal="center"/>
      <protection hidden="1"/>
    </xf>
    <xf numFmtId="189" fontId="3" fillId="0" borderId="0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Alignment="1">
      <alignment vertical="center" wrapText="1"/>
    </xf>
    <xf numFmtId="0" fontId="34" fillId="0" borderId="2" xfId="0" applyFont="1" applyBorder="1" applyAlignment="1">
      <alignment horizontal="center"/>
    </xf>
    <xf numFmtId="0" fontId="3" fillId="0" borderId="0" xfId="0" applyFont="1" applyFill="1" applyAlignment="1" applyProtection="1">
      <alignment vertical="center" wrapText="1"/>
      <protection hidden="1"/>
    </xf>
    <xf numFmtId="0" fontId="3" fillId="4" borderId="0" xfId="0" applyFont="1" applyFill="1" applyAlignment="1" applyProtection="1">
      <alignment vertical="center" wrapText="1"/>
      <protection hidden="1"/>
    </xf>
    <xf numFmtId="0" fontId="3" fillId="4" borderId="0" xfId="0" applyFont="1" applyFill="1" applyAlignment="1">
      <alignment vertical="center" wrapText="1"/>
    </xf>
    <xf numFmtId="0" fontId="34" fillId="0" borderId="17" xfId="0" applyFont="1" applyBorder="1" applyAlignment="1" applyProtection="1">
      <alignment horizontal="center" vertical="top"/>
      <protection hidden="1"/>
    </xf>
    <xf numFmtId="0" fontId="34" fillId="0" borderId="2" xfId="0" applyFont="1" applyBorder="1" applyAlignment="1">
      <alignment horizontal="center" vertical="top"/>
    </xf>
    <xf numFmtId="0" fontId="0" fillId="0" borderId="0" xfId="0" applyFill="1" applyBorder="1" applyAlignment="1">
      <alignment horizontal="center" vertical="center" wrapText="1"/>
    </xf>
    <xf numFmtId="0" fontId="19" fillId="0" borderId="17" xfId="0" applyFont="1" applyBorder="1" applyAlignment="1" applyProtection="1">
      <alignment horizontal="center"/>
      <protection hidden="1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top"/>
    </xf>
    <xf numFmtId="0" fontId="19" fillId="0" borderId="17" xfId="0" applyFont="1" applyBorder="1" applyAlignment="1">
      <alignment horizontal="center"/>
    </xf>
    <xf numFmtId="0" fontId="19" fillId="0" borderId="17" xfId="0" applyNumberFormat="1" applyFont="1" applyBorder="1" applyAlignment="1" applyProtection="1">
      <alignment horizontal="center" vertical="top"/>
      <protection hidden="1"/>
    </xf>
    <xf numFmtId="0" fontId="35" fillId="0" borderId="17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4" fillId="0" borderId="17" xfId="0" applyFont="1" applyBorder="1" applyAlignment="1">
      <alignment horizontal="center" vertical="top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4" fillId="0" borderId="21" xfId="0" applyFont="1" applyBorder="1" applyAlignment="1" applyProtection="1">
      <protection hidden="1"/>
    </xf>
    <xf numFmtId="0" fontId="0" fillId="0" borderId="12" xfId="0" applyBorder="1" applyAlignment="1"/>
    <xf numFmtId="0" fontId="34" fillId="0" borderId="0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 vertical="top"/>
      <protection hidden="1"/>
    </xf>
    <xf numFmtId="2" fontId="0" fillId="0" borderId="1" xfId="0" applyNumberFormat="1" applyBorder="1" applyAlignment="1">
      <alignment horizontal="center" vertical="center" wrapText="1"/>
    </xf>
    <xf numFmtId="0" fontId="19" fillId="0" borderId="19" xfId="0" applyFont="1" applyBorder="1" applyAlignment="1" applyProtection="1">
      <alignment horizontal="center" vertical="center" wrapText="1"/>
    </xf>
    <xf numFmtId="0" fontId="19" fillId="0" borderId="19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13" fillId="0" borderId="24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13" fillId="0" borderId="24" xfId="0" applyFont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textRotation="90"/>
      <protection hidden="1"/>
    </xf>
    <xf numFmtId="0" fontId="14" fillId="0" borderId="12" xfId="0" applyFont="1" applyBorder="1" applyAlignment="1" applyProtection="1">
      <alignment horizontal="center" textRotation="90"/>
      <protection hidden="1"/>
    </xf>
    <xf numFmtId="49" fontId="13" fillId="0" borderId="24" xfId="0" applyNumberFormat="1" applyFont="1" applyBorder="1" applyAlignment="1" applyProtection="1">
      <alignment horizontal="center" vertical="center"/>
    </xf>
    <xf numFmtId="49" fontId="13" fillId="0" borderId="25" xfId="0" applyNumberFormat="1" applyFont="1" applyBorder="1" applyAlignment="1" applyProtection="1">
      <alignment horizontal="center" vertical="center"/>
    </xf>
    <xf numFmtId="49" fontId="13" fillId="0" borderId="26" xfId="0" applyNumberFormat="1" applyFont="1" applyBorder="1" applyAlignment="1" applyProtection="1">
      <alignment horizontal="center" vertical="center"/>
    </xf>
    <xf numFmtId="0" fontId="0" fillId="0" borderId="16" xfId="0" applyBorder="1" applyAlignment="1"/>
    <xf numFmtId="0" fontId="14" fillId="0" borderId="27" xfId="0" applyFont="1" applyBorder="1" applyAlignment="1" applyProtection="1">
      <alignment horizontal="center" textRotation="90"/>
      <protection hidden="1"/>
    </xf>
    <xf numFmtId="0" fontId="14" fillId="0" borderId="28" xfId="0" applyFont="1" applyBorder="1" applyAlignment="1" applyProtection="1">
      <alignment horizontal="center" textRotation="90"/>
      <protection hidden="1"/>
    </xf>
    <xf numFmtId="0" fontId="30" fillId="0" borderId="4" xfId="0" applyFont="1" applyBorder="1" applyAlignment="1" applyProtection="1">
      <alignment horizontal="center" vertical="center" wrapText="1"/>
      <protection hidden="1"/>
    </xf>
    <xf numFmtId="0" fontId="14" fillId="0" borderId="19" xfId="0" applyFont="1" applyBorder="1" applyAlignment="1" applyProtection="1">
      <alignment horizontal="center" vertical="center" wrapText="1"/>
      <protection hidden="1"/>
    </xf>
    <xf numFmtId="0" fontId="14" fillId="0" borderId="29" xfId="0" applyFont="1" applyBorder="1" applyAlignment="1" applyProtection="1">
      <alignment horizontal="center" vertical="center" wrapText="1"/>
      <protection hidden="1"/>
    </xf>
    <xf numFmtId="0" fontId="14" fillId="0" borderId="30" xfId="0" applyFont="1" applyBorder="1" applyAlignment="1" applyProtection="1">
      <alignment horizontal="center" vertical="center" wrapText="1"/>
      <protection hidden="1"/>
    </xf>
    <xf numFmtId="0" fontId="14" fillId="0" borderId="31" xfId="0" applyFont="1" applyBorder="1" applyAlignment="1" applyProtection="1">
      <alignment horizontal="center" vertical="center" wrapText="1"/>
      <protection hidden="1"/>
    </xf>
    <xf numFmtId="0" fontId="14" fillId="0" borderId="32" xfId="0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13" fillId="6" borderId="10" xfId="0" applyFont="1" applyFill="1" applyBorder="1" applyAlignment="1" applyProtection="1">
      <alignment wrapText="1"/>
      <protection hidden="1"/>
    </xf>
    <xf numFmtId="0" fontId="0" fillId="6" borderId="23" xfId="0" applyFill="1" applyBorder="1" applyAlignment="1"/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7" borderId="22" xfId="0" applyFill="1" applyBorder="1" applyAlignment="1"/>
    <xf numFmtId="0" fontId="0" fillId="7" borderId="13" xfId="0" applyFill="1" applyBorder="1" applyAlignment="1"/>
    <xf numFmtId="0" fontId="0" fillId="7" borderId="23" xfId="0" applyFill="1" applyBorder="1" applyAlignment="1"/>
    <xf numFmtId="0" fontId="21" fillId="0" borderId="19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left" wrapText="1"/>
    </xf>
    <xf numFmtId="0" fontId="22" fillId="0" borderId="18" xfId="0" applyFont="1" applyBorder="1" applyAlignment="1" applyProtection="1">
      <alignment horizontal="left"/>
    </xf>
    <xf numFmtId="0" fontId="22" fillId="0" borderId="6" xfId="0" applyFont="1" applyBorder="1" applyAlignment="1" applyProtection="1">
      <alignment horizontal="left"/>
    </xf>
    <xf numFmtId="2" fontId="13" fillId="0" borderId="24" xfId="0" applyNumberFormat="1" applyFont="1" applyBorder="1" applyAlignment="1" applyProtection="1">
      <alignment horizontal="center" vertical="center"/>
    </xf>
    <xf numFmtId="2" fontId="25" fillId="0" borderId="25" xfId="0" applyNumberFormat="1" applyFont="1" applyBorder="1" applyAlignment="1" applyProtection="1">
      <alignment horizontal="center" vertical="center"/>
    </xf>
    <xf numFmtId="2" fontId="25" fillId="0" borderId="26" xfId="0" applyNumberFormat="1" applyFont="1" applyBorder="1" applyAlignment="1" applyProtection="1">
      <alignment horizontal="center" vertical="center"/>
    </xf>
    <xf numFmtId="0" fontId="25" fillId="0" borderId="25" xfId="0" applyFont="1" applyBorder="1" applyAlignment="1" applyProtection="1">
      <alignment horizontal="center" vertical="center"/>
    </xf>
    <xf numFmtId="0" fontId="25" fillId="0" borderId="26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2" fontId="0" fillId="0" borderId="23" xfId="0" applyNumberFormat="1" applyBorder="1" applyAlignment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  <protection hidden="1"/>
    </xf>
    <xf numFmtId="2" fontId="13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0" fillId="5" borderId="22" xfId="0" applyFill="1" applyBorder="1" applyAlignment="1"/>
    <xf numFmtId="0" fontId="0" fillId="5" borderId="23" xfId="0" applyFill="1" applyBorder="1" applyAlignment="1"/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18712717728466E-2"/>
          <c:y val="0.10435031221333879"/>
          <c:w val="0.94302120615604867"/>
          <c:h val="0.88488868814520594"/>
        </c:manualLayout>
      </c:layout>
      <c:scatterChart>
        <c:scatterStyle val="lineMarker"/>
        <c:varyColors val="0"/>
        <c:ser>
          <c:idx val="0"/>
          <c:order val="0"/>
          <c:tx>
            <c:strRef>
              <c:f>List1!$P$29</c:f>
              <c:strCache>
                <c:ptCount val="1"/>
                <c:pt idx="0">
                  <c:v>počet úderov
N20 (-)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List1!$P$30:$P$55</c:f>
              <c:numCache>
                <c:formatCode>General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16</c:v>
                </c:pt>
                <c:pt idx="9">
                  <c:v>24</c:v>
                </c:pt>
                <c:pt idx="10">
                  <c:v>31</c:v>
                </c:pt>
                <c:pt idx="11">
                  <c:v>26</c:v>
                </c:pt>
                <c:pt idx="12">
                  <c:v>30</c:v>
                </c:pt>
                <c:pt idx="13">
                  <c:v>42</c:v>
                </c:pt>
                <c:pt idx="14">
                  <c:v>31</c:v>
                </c:pt>
                <c:pt idx="15">
                  <c:v>23</c:v>
                </c:pt>
                <c:pt idx="16">
                  <c:v>23</c:v>
                </c:pt>
                <c:pt idx="17">
                  <c:v>24</c:v>
                </c:pt>
                <c:pt idx="18">
                  <c:v>31</c:v>
                </c:pt>
                <c:pt idx="19">
                  <c:v>30</c:v>
                </c:pt>
                <c:pt idx="20">
                  <c:v>37</c:v>
                </c:pt>
                <c:pt idx="21">
                  <c:v>33</c:v>
                </c:pt>
                <c:pt idx="22">
                  <c:v>26</c:v>
                </c:pt>
                <c:pt idx="23">
                  <c:v>19</c:v>
                </c:pt>
                <c:pt idx="24">
                  <c:v>19</c:v>
                </c:pt>
                <c:pt idx="25">
                  <c:v>24</c:v>
                </c:pt>
              </c:numCache>
            </c:numRef>
          </c:xVal>
          <c:yVal>
            <c:numRef>
              <c:f>List1!$L$30:$L$55</c:f>
              <c:numCache>
                <c:formatCode>General</c:formatCode>
                <c:ptCount val="2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05-47A7-BE2F-4D42C772DFE5}"/>
            </c:ext>
          </c:extLst>
        </c:ser>
        <c:ser>
          <c:idx val="1"/>
          <c:order val="1"/>
          <c:tx>
            <c:strRef>
              <c:f>List1!$R$29</c:f>
              <c:strCache>
                <c:ptCount val="1"/>
                <c:pt idx="0">
                  <c:v>krútiaci moment M
(x100 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List1!$R$30:$R$55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0.02</c:v>
                </c:pt>
                <c:pt idx="12">
                  <c:v>0.04</c:v>
                </c:pt>
                <c:pt idx="13">
                  <c:v>0.06</c:v>
                </c:pt>
                <c:pt idx="14">
                  <c:v>0.08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0.12000000000000001</c:v>
                </c:pt>
                <c:pt idx="22">
                  <c:v>0.14000000000000001</c:v>
                </c:pt>
                <c:pt idx="23">
                  <c:v>0.16</c:v>
                </c:pt>
                <c:pt idx="24">
                  <c:v>0.18</c:v>
                </c:pt>
                <c:pt idx="25">
                  <c:v>0.2</c:v>
                </c:pt>
              </c:numCache>
            </c:numRef>
          </c:xVal>
          <c:yVal>
            <c:numRef>
              <c:f>List1!$L$30:$L$55</c:f>
              <c:numCache>
                <c:formatCode>General</c:formatCode>
                <c:ptCount val="2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05-47A7-BE2F-4D42C772DFE5}"/>
            </c:ext>
          </c:extLst>
        </c:ser>
        <c:ser>
          <c:idx val="2"/>
          <c:order val="2"/>
          <c:tx>
            <c:strRef>
              <c:f>List1!$N$29</c:f>
              <c:strCache>
                <c:ptCount val="1"/>
                <c:pt idx="0">
                  <c:v>dynamický  odpor qd
(MPa)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List1!$N$30:$N$55</c:f>
              <c:numCache>
                <c:formatCode>0.0</c:formatCode>
                <c:ptCount val="26"/>
                <c:pt idx="0">
                  <c:v>0</c:v>
                </c:pt>
                <c:pt idx="1">
                  <c:v>2.6</c:v>
                </c:pt>
                <c:pt idx="2">
                  <c:v>2.6</c:v>
                </c:pt>
                <c:pt idx="3">
                  <c:v>3.9000000000000004</c:v>
                </c:pt>
                <c:pt idx="4">
                  <c:v>3.9000000000000004</c:v>
                </c:pt>
                <c:pt idx="5">
                  <c:v>1.77</c:v>
                </c:pt>
                <c:pt idx="6">
                  <c:v>2.36</c:v>
                </c:pt>
                <c:pt idx="7">
                  <c:v>3.54</c:v>
                </c:pt>
                <c:pt idx="8">
                  <c:v>9.44</c:v>
                </c:pt>
                <c:pt idx="9">
                  <c:v>14.16</c:v>
                </c:pt>
                <c:pt idx="10">
                  <c:v>16.740000000000002</c:v>
                </c:pt>
                <c:pt idx="11">
                  <c:v>13.996800000000002</c:v>
                </c:pt>
                <c:pt idx="12">
                  <c:v>16.113600000000002</c:v>
                </c:pt>
                <c:pt idx="13">
                  <c:v>22.5504</c:v>
                </c:pt>
                <c:pt idx="14">
                  <c:v>16.5672</c:v>
                </c:pt>
                <c:pt idx="15">
                  <c:v>11.3</c:v>
                </c:pt>
                <c:pt idx="16">
                  <c:v>11.3</c:v>
                </c:pt>
                <c:pt idx="17">
                  <c:v>11.8</c:v>
                </c:pt>
                <c:pt idx="18">
                  <c:v>15.3</c:v>
                </c:pt>
                <c:pt idx="19">
                  <c:v>14.8</c:v>
                </c:pt>
                <c:pt idx="20">
                  <c:v>17.201999999999998</c:v>
                </c:pt>
                <c:pt idx="21">
                  <c:v>15.2844</c:v>
                </c:pt>
                <c:pt idx="22">
                  <c:v>11.956799999999999</c:v>
                </c:pt>
                <c:pt idx="23">
                  <c:v>8.6291999999999991</c:v>
                </c:pt>
                <c:pt idx="24">
                  <c:v>8.5915999999999997</c:v>
                </c:pt>
                <c:pt idx="25">
                  <c:v>10.208</c:v>
                </c:pt>
              </c:numCache>
            </c:numRef>
          </c:xVal>
          <c:yVal>
            <c:numRef>
              <c:f>List1!$L$30:$L$55</c:f>
              <c:numCache>
                <c:formatCode>General</c:formatCode>
                <c:ptCount val="2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05-47A7-BE2F-4D42C772D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459568"/>
        <c:axId val="1"/>
      </c:scatterChart>
      <c:valAx>
        <c:axId val="377459568"/>
        <c:scaling>
          <c:orientation val="minMax"/>
          <c:max val="3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cross"/>
        <c:min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 val="autoZero"/>
        <c:crossBetween val="midCat"/>
        <c:majorUnit val="2"/>
        <c:minorUnit val="1"/>
      </c:valAx>
      <c:valAx>
        <c:axId val="1"/>
        <c:scaling>
          <c:orientation val="maxMin"/>
          <c:max val="9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cross"/>
        <c:min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377459568"/>
        <c:crosses val="autoZero"/>
        <c:crossBetween val="midCat"/>
        <c:majorUnit val="1"/>
        <c:minorUnit val="0.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8160239094201"/>
          <c:y val="0.66184284486563072"/>
          <c:w val="0.15384623637373795"/>
          <c:h val="0.25668492323415326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1103" name="Text 79">
          <a:extLst>
            <a:ext uri="{FF2B5EF4-FFF2-40B4-BE49-F238E27FC236}">
              <a16:creationId xmlns:a16="http://schemas.microsoft.com/office/drawing/2014/main" id="{D3958C28-1D1D-4EC4-AEFB-A13A247BD084}"/>
            </a:ext>
          </a:extLst>
        </xdr:cNvPr>
        <xdr:cNvSpPr txBox="1">
          <a:spLocks noChangeArrowheads="1"/>
        </xdr:cNvSpPr>
      </xdr:nvSpPr>
      <xdr:spPr bwMode="auto">
        <a:xfrm>
          <a:off x="11163300" y="8467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GWL</a:t>
          </a:r>
        </a:p>
      </xdr:txBody>
    </xdr:sp>
    <xdr:clientData/>
  </xdr:twoCellAnchor>
  <xdr:twoCellAnchor editAs="absolute">
    <xdr:from>
      <xdr:col>3</xdr:col>
      <xdr:colOff>57150</xdr:colOff>
      <xdr:row>9</xdr:row>
      <xdr:rowOff>180975</xdr:rowOff>
    </xdr:from>
    <xdr:to>
      <xdr:col>17</xdr:col>
      <xdr:colOff>276225</xdr:colOff>
      <xdr:row>26</xdr:row>
      <xdr:rowOff>495300</xdr:rowOff>
    </xdr:to>
    <xdr:graphicFrame macro="">
      <xdr:nvGraphicFramePr>
        <xdr:cNvPr id="230426" name="Graf 6">
          <a:extLst>
            <a:ext uri="{FF2B5EF4-FFF2-40B4-BE49-F238E27FC236}">
              <a16:creationId xmlns:a16="http://schemas.microsoft.com/office/drawing/2014/main" id="{FAC19CBC-B057-40C4-86B4-B3EFEB237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</xdr:colOff>
      <xdr:row>12</xdr:row>
      <xdr:rowOff>0</xdr:rowOff>
    </xdr:from>
    <xdr:to>
      <xdr:col>2</xdr:col>
      <xdr:colOff>76200</xdr:colOff>
      <xdr:row>12</xdr:row>
      <xdr:rowOff>0</xdr:rowOff>
    </xdr:to>
    <xdr:sp macro="" textlink="">
      <xdr:nvSpPr>
        <xdr:cNvPr id="230427" name="Oval 13">
          <a:extLst>
            <a:ext uri="{FF2B5EF4-FFF2-40B4-BE49-F238E27FC236}">
              <a16:creationId xmlns:a16="http://schemas.microsoft.com/office/drawing/2014/main" id="{41649BB2-A70E-4BF9-BECC-BEE88684911D}"/>
            </a:ext>
          </a:extLst>
        </xdr:cNvPr>
        <xdr:cNvSpPr>
          <a:spLocks noChangeArrowheads="1"/>
        </xdr:cNvSpPr>
      </xdr:nvSpPr>
      <xdr:spPr bwMode="auto">
        <a:xfrm>
          <a:off x="590550" y="3105150"/>
          <a:ext cx="1905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190500</xdr:colOff>
      <xdr:row>12</xdr:row>
      <xdr:rowOff>0</xdr:rowOff>
    </xdr:from>
    <xdr:to>
      <xdr:col>2</xdr:col>
      <xdr:colOff>257175</xdr:colOff>
      <xdr:row>12</xdr:row>
      <xdr:rowOff>0</xdr:rowOff>
    </xdr:to>
    <xdr:sp macro="" textlink="">
      <xdr:nvSpPr>
        <xdr:cNvPr id="230428" name="Oval 14">
          <a:extLst>
            <a:ext uri="{FF2B5EF4-FFF2-40B4-BE49-F238E27FC236}">
              <a16:creationId xmlns:a16="http://schemas.microsoft.com/office/drawing/2014/main" id="{59A0A891-522A-4D5E-B2B7-F8056CEB2CC7}"/>
            </a:ext>
          </a:extLst>
        </xdr:cNvPr>
        <xdr:cNvSpPr>
          <a:spLocks noChangeArrowheads="1"/>
        </xdr:cNvSpPr>
      </xdr:nvSpPr>
      <xdr:spPr bwMode="auto">
        <a:xfrm>
          <a:off x="723900" y="3105150"/>
          <a:ext cx="666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12</xdr:row>
      <xdr:rowOff>0</xdr:rowOff>
    </xdr:from>
    <xdr:to>
      <xdr:col>2</xdr:col>
      <xdr:colOff>114300</xdr:colOff>
      <xdr:row>12</xdr:row>
      <xdr:rowOff>0</xdr:rowOff>
    </xdr:to>
    <xdr:sp macro="" textlink="">
      <xdr:nvSpPr>
        <xdr:cNvPr id="230429" name="Oval 18">
          <a:extLst>
            <a:ext uri="{FF2B5EF4-FFF2-40B4-BE49-F238E27FC236}">
              <a16:creationId xmlns:a16="http://schemas.microsoft.com/office/drawing/2014/main" id="{FA9DBCD9-AF6A-40F6-B3C5-5B51113A2CC9}"/>
            </a:ext>
          </a:extLst>
        </xdr:cNvPr>
        <xdr:cNvSpPr>
          <a:spLocks noChangeArrowheads="1"/>
        </xdr:cNvSpPr>
      </xdr:nvSpPr>
      <xdr:spPr bwMode="auto">
        <a:xfrm>
          <a:off x="590550" y="3105150"/>
          <a:ext cx="5715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190500</xdr:colOff>
      <xdr:row>12</xdr:row>
      <xdr:rowOff>0</xdr:rowOff>
    </xdr:from>
    <xdr:to>
      <xdr:col>2</xdr:col>
      <xdr:colOff>257175</xdr:colOff>
      <xdr:row>12</xdr:row>
      <xdr:rowOff>0</xdr:rowOff>
    </xdr:to>
    <xdr:sp macro="" textlink="">
      <xdr:nvSpPr>
        <xdr:cNvPr id="230430" name="Oval 19">
          <a:extLst>
            <a:ext uri="{FF2B5EF4-FFF2-40B4-BE49-F238E27FC236}">
              <a16:creationId xmlns:a16="http://schemas.microsoft.com/office/drawing/2014/main" id="{6E89FB1C-FE88-4E7B-91BB-5495AAF1D8B3}"/>
            </a:ext>
          </a:extLst>
        </xdr:cNvPr>
        <xdr:cNvSpPr>
          <a:spLocks noChangeArrowheads="1"/>
        </xdr:cNvSpPr>
      </xdr:nvSpPr>
      <xdr:spPr bwMode="auto">
        <a:xfrm>
          <a:off x="723900" y="3105150"/>
          <a:ext cx="666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180975</xdr:colOff>
      <xdr:row>12</xdr:row>
      <xdr:rowOff>0</xdr:rowOff>
    </xdr:from>
    <xdr:to>
      <xdr:col>2</xdr:col>
      <xdr:colOff>257175</xdr:colOff>
      <xdr:row>12</xdr:row>
      <xdr:rowOff>0</xdr:rowOff>
    </xdr:to>
    <xdr:sp macro="" textlink="">
      <xdr:nvSpPr>
        <xdr:cNvPr id="230431" name="Oval 21">
          <a:extLst>
            <a:ext uri="{FF2B5EF4-FFF2-40B4-BE49-F238E27FC236}">
              <a16:creationId xmlns:a16="http://schemas.microsoft.com/office/drawing/2014/main" id="{4A01CB7E-DDD7-40A3-A39F-99154BCCF0DA}"/>
            </a:ext>
          </a:extLst>
        </xdr:cNvPr>
        <xdr:cNvSpPr>
          <a:spLocks noChangeArrowheads="1"/>
        </xdr:cNvSpPr>
      </xdr:nvSpPr>
      <xdr:spPr bwMode="auto">
        <a:xfrm>
          <a:off x="714375" y="3105150"/>
          <a:ext cx="762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28</xdr:row>
      <xdr:rowOff>0</xdr:rowOff>
    </xdr:from>
    <xdr:to>
      <xdr:col>0</xdr:col>
      <xdr:colOff>76200</xdr:colOff>
      <xdr:row>28</xdr:row>
      <xdr:rowOff>0</xdr:rowOff>
    </xdr:to>
    <xdr:sp macro="" textlink="">
      <xdr:nvSpPr>
        <xdr:cNvPr id="230432" name="Line 28">
          <a:extLst>
            <a:ext uri="{FF2B5EF4-FFF2-40B4-BE49-F238E27FC236}">
              <a16:creationId xmlns:a16="http://schemas.microsoft.com/office/drawing/2014/main" id="{704FA190-413B-4C9B-8B45-E87F4A1F66B6}"/>
            </a:ext>
          </a:extLst>
        </xdr:cNvPr>
        <xdr:cNvSpPr>
          <a:spLocks noChangeShapeType="1"/>
        </xdr:cNvSpPr>
      </xdr:nvSpPr>
      <xdr:spPr bwMode="auto">
        <a:xfrm>
          <a:off x="76200" y="8505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33" name="Oval 37">
          <a:extLst>
            <a:ext uri="{FF2B5EF4-FFF2-40B4-BE49-F238E27FC236}">
              <a16:creationId xmlns:a16="http://schemas.microsoft.com/office/drawing/2014/main" id="{B892E0BA-2114-4851-8A5B-64D403D2AAFF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34" name="Oval 38">
          <a:extLst>
            <a:ext uri="{FF2B5EF4-FFF2-40B4-BE49-F238E27FC236}">
              <a16:creationId xmlns:a16="http://schemas.microsoft.com/office/drawing/2014/main" id="{2B7BDDA4-6A2E-47D9-8F3B-A8117806EF17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35" name="Oval 39">
          <a:extLst>
            <a:ext uri="{FF2B5EF4-FFF2-40B4-BE49-F238E27FC236}">
              <a16:creationId xmlns:a16="http://schemas.microsoft.com/office/drawing/2014/main" id="{6B1DD5BF-3A91-4114-9A32-0DEA5C52B1DA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36" name="Oval 40">
          <a:extLst>
            <a:ext uri="{FF2B5EF4-FFF2-40B4-BE49-F238E27FC236}">
              <a16:creationId xmlns:a16="http://schemas.microsoft.com/office/drawing/2014/main" id="{6471DC41-CF4D-4144-A41E-EEC0E3CB38A5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37" name="Oval 41">
          <a:extLst>
            <a:ext uri="{FF2B5EF4-FFF2-40B4-BE49-F238E27FC236}">
              <a16:creationId xmlns:a16="http://schemas.microsoft.com/office/drawing/2014/main" id="{3F3390DD-7120-48CE-B469-5BD36F20ABF3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38" name="Oval 43">
          <a:extLst>
            <a:ext uri="{FF2B5EF4-FFF2-40B4-BE49-F238E27FC236}">
              <a16:creationId xmlns:a16="http://schemas.microsoft.com/office/drawing/2014/main" id="{B49D3EC2-3B40-4D86-BA9B-4AED40DEE88E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39" name="Oval 44">
          <a:extLst>
            <a:ext uri="{FF2B5EF4-FFF2-40B4-BE49-F238E27FC236}">
              <a16:creationId xmlns:a16="http://schemas.microsoft.com/office/drawing/2014/main" id="{91F3E370-59EA-414E-840F-437DB1FA5D43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40" name="Oval 45">
          <a:extLst>
            <a:ext uri="{FF2B5EF4-FFF2-40B4-BE49-F238E27FC236}">
              <a16:creationId xmlns:a16="http://schemas.microsoft.com/office/drawing/2014/main" id="{544BF05E-DB2A-4F86-B549-76F8CD1190C3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41" name="Oval 46">
          <a:extLst>
            <a:ext uri="{FF2B5EF4-FFF2-40B4-BE49-F238E27FC236}">
              <a16:creationId xmlns:a16="http://schemas.microsoft.com/office/drawing/2014/main" id="{0C7E314A-11B4-4FCF-8D07-02C098CA93F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42" name="Oval 48">
          <a:extLst>
            <a:ext uri="{FF2B5EF4-FFF2-40B4-BE49-F238E27FC236}">
              <a16:creationId xmlns:a16="http://schemas.microsoft.com/office/drawing/2014/main" id="{C9CABB41-5C6A-42B6-B4C3-D8432D1384A1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43" name="Oval 50">
          <a:extLst>
            <a:ext uri="{FF2B5EF4-FFF2-40B4-BE49-F238E27FC236}">
              <a16:creationId xmlns:a16="http://schemas.microsoft.com/office/drawing/2014/main" id="{8B3DCD29-036B-4B63-9252-2F1A17987802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44" name="Oval 52">
          <a:extLst>
            <a:ext uri="{FF2B5EF4-FFF2-40B4-BE49-F238E27FC236}">
              <a16:creationId xmlns:a16="http://schemas.microsoft.com/office/drawing/2014/main" id="{39899A1F-DE83-49CF-94CB-555F4766F6EF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45" name="Line 55">
          <a:extLst>
            <a:ext uri="{FF2B5EF4-FFF2-40B4-BE49-F238E27FC236}">
              <a16:creationId xmlns:a16="http://schemas.microsoft.com/office/drawing/2014/main" id="{FEE931B4-E32E-4EFD-BC4A-51B1439E60FF}"/>
            </a:ext>
          </a:extLst>
        </xdr:cNvPr>
        <xdr:cNvSpPr>
          <a:spLocks noChangeShapeType="1"/>
        </xdr:cNvSpPr>
      </xdr:nvSpPr>
      <xdr:spPr bwMode="auto">
        <a:xfrm>
          <a:off x="11163300" y="85058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46" name="Oval 62">
          <a:extLst>
            <a:ext uri="{FF2B5EF4-FFF2-40B4-BE49-F238E27FC236}">
              <a16:creationId xmlns:a16="http://schemas.microsoft.com/office/drawing/2014/main" id="{D9A93D4D-EC25-4EAE-8CB4-888BA19BCC29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47" name="Oval 63">
          <a:extLst>
            <a:ext uri="{FF2B5EF4-FFF2-40B4-BE49-F238E27FC236}">
              <a16:creationId xmlns:a16="http://schemas.microsoft.com/office/drawing/2014/main" id="{4FEDA2B7-EFD4-41A9-A37E-4E92F1EBECBB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48" name="Oval 64">
          <a:extLst>
            <a:ext uri="{FF2B5EF4-FFF2-40B4-BE49-F238E27FC236}">
              <a16:creationId xmlns:a16="http://schemas.microsoft.com/office/drawing/2014/main" id="{35CEABBF-58DB-4EA1-A39E-B5A919AC89FF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49" name="Oval 65">
          <a:extLst>
            <a:ext uri="{FF2B5EF4-FFF2-40B4-BE49-F238E27FC236}">
              <a16:creationId xmlns:a16="http://schemas.microsoft.com/office/drawing/2014/main" id="{E1BE67D4-709F-41E5-A57C-D2725E741B9E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50" name="Oval 66">
          <a:extLst>
            <a:ext uri="{FF2B5EF4-FFF2-40B4-BE49-F238E27FC236}">
              <a16:creationId xmlns:a16="http://schemas.microsoft.com/office/drawing/2014/main" id="{07F21B2C-100A-4C41-BC1F-9803DE8C1C14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51" name="Oval 68">
          <a:extLst>
            <a:ext uri="{FF2B5EF4-FFF2-40B4-BE49-F238E27FC236}">
              <a16:creationId xmlns:a16="http://schemas.microsoft.com/office/drawing/2014/main" id="{0CD22F27-D3EF-4CBD-A706-0072E02E41C2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52" name="Oval 69">
          <a:extLst>
            <a:ext uri="{FF2B5EF4-FFF2-40B4-BE49-F238E27FC236}">
              <a16:creationId xmlns:a16="http://schemas.microsoft.com/office/drawing/2014/main" id="{21A82A5D-F570-4421-955B-1A727EF06A71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53" name="Oval 70">
          <a:extLst>
            <a:ext uri="{FF2B5EF4-FFF2-40B4-BE49-F238E27FC236}">
              <a16:creationId xmlns:a16="http://schemas.microsoft.com/office/drawing/2014/main" id="{1974443F-4B57-4B76-AEEC-C534F040B84F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54" name="Oval 71">
          <a:extLst>
            <a:ext uri="{FF2B5EF4-FFF2-40B4-BE49-F238E27FC236}">
              <a16:creationId xmlns:a16="http://schemas.microsoft.com/office/drawing/2014/main" id="{81100F05-2C4E-4505-BF4D-08559722E5F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55" name="Oval 73">
          <a:extLst>
            <a:ext uri="{FF2B5EF4-FFF2-40B4-BE49-F238E27FC236}">
              <a16:creationId xmlns:a16="http://schemas.microsoft.com/office/drawing/2014/main" id="{1BB08D0C-292C-40E7-A464-3AF43E53D77F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56" name="Oval 75">
          <a:extLst>
            <a:ext uri="{FF2B5EF4-FFF2-40B4-BE49-F238E27FC236}">
              <a16:creationId xmlns:a16="http://schemas.microsoft.com/office/drawing/2014/main" id="{C2E1676B-3B8E-4ADC-89B3-4BDBF28FE14F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57" name="Oval 77">
          <a:extLst>
            <a:ext uri="{FF2B5EF4-FFF2-40B4-BE49-F238E27FC236}">
              <a16:creationId xmlns:a16="http://schemas.microsoft.com/office/drawing/2014/main" id="{064E26D8-120A-493A-B9A5-9601E7B77999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58" name="Line 78">
          <a:extLst>
            <a:ext uri="{FF2B5EF4-FFF2-40B4-BE49-F238E27FC236}">
              <a16:creationId xmlns:a16="http://schemas.microsoft.com/office/drawing/2014/main" id="{DE64C42A-AC1E-4EB3-BFD8-037B2006228F}"/>
            </a:ext>
          </a:extLst>
        </xdr:cNvPr>
        <xdr:cNvSpPr>
          <a:spLocks noChangeShapeType="1"/>
        </xdr:cNvSpPr>
      </xdr:nvSpPr>
      <xdr:spPr bwMode="auto">
        <a:xfrm flipH="1">
          <a:off x="11163300" y="8505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59" name="Line 80">
          <a:extLst>
            <a:ext uri="{FF2B5EF4-FFF2-40B4-BE49-F238E27FC236}">
              <a16:creationId xmlns:a16="http://schemas.microsoft.com/office/drawing/2014/main" id="{8660EB3A-566E-4FB3-B673-67199407E10A}"/>
            </a:ext>
          </a:extLst>
        </xdr:cNvPr>
        <xdr:cNvSpPr>
          <a:spLocks noChangeShapeType="1"/>
        </xdr:cNvSpPr>
      </xdr:nvSpPr>
      <xdr:spPr bwMode="auto">
        <a:xfrm>
          <a:off x="11163300" y="85058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12</xdr:row>
      <xdr:rowOff>0</xdr:rowOff>
    </xdr:from>
    <xdr:to>
      <xdr:col>2</xdr:col>
      <xdr:colOff>95250</xdr:colOff>
      <xdr:row>12</xdr:row>
      <xdr:rowOff>0</xdr:rowOff>
    </xdr:to>
    <xdr:sp macro="" textlink="">
      <xdr:nvSpPr>
        <xdr:cNvPr id="230460" name="Oval 85">
          <a:extLst>
            <a:ext uri="{FF2B5EF4-FFF2-40B4-BE49-F238E27FC236}">
              <a16:creationId xmlns:a16="http://schemas.microsoft.com/office/drawing/2014/main" id="{07DBDA81-BADF-48CB-9DCD-F8808582AD54}"/>
            </a:ext>
          </a:extLst>
        </xdr:cNvPr>
        <xdr:cNvSpPr>
          <a:spLocks noChangeArrowheads="1"/>
        </xdr:cNvSpPr>
      </xdr:nvSpPr>
      <xdr:spPr bwMode="auto">
        <a:xfrm>
          <a:off x="581025" y="3105150"/>
          <a:ext cx="4762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61" name="Oval 89">
          <a:extLst>
            <a:ext uri="{FF2B5EF4-FFF2-40B4-BE49-F238E27FC236}">
              <a16:creationId xmlns:a16="http://schemas.microsoft.com/office/drawing/2014/main" id="{28D9B46F-6252-4867-B9C5-B8BD1356EF8C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62" name="Oval 90">
          <a:extLst>
            <a:ext uri="{FF2B5EF4-FFF2-40B4-BE49-F238E27FC236}">
              <a16:creationId xmlns:a16="http://schemas.microsoft.com/office/drawing/2014/main" id="{CF5AC1A0-E5A6-48A2-AAAD-093FBB770183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63" name="Oval 91">
          <a:extLst>
            <a:ext uri="{FF2B5EF4-FFF2-40B4-BE49-F238E27FC236}">
              <a16:creationId xmlns:a16="http://schemas.microsoft.com/office/drawing/2014/main" id="{29F2E0C8-9D6F-4551-928E-CE6E5963EC31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64" name="Oval 92">
          <a:extLst>
            <a:ext uri="{FF2B5EF4-FFF2-40B4-BE49-F238E27FC236}">
              <a16:creationId xmlns:a16="http://schemas.microsoft.com/office/drawing/2014/main" id="{474630E4-2B48-48FC-AF35-3FBEC5C8D967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65" name="Oval 93">
          <a:extLst>
            <a:ext uri="{FF2B5EF4-FFF2-40B4-BE49-F238E27FC236}">
              <a16:creationId xmlns:a16="http://schemas.microsoft.com/office/drawing/2014/main" id="{20CC7BA3-D4D6-42B5-BDBC-F78FD57D3FE7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66" name="Oval 94">
          <a:extLst>
            <a:ext uri="{FF2B5EF4-FFF2-40B4-BE49-F238E27FC236}">
              <a16:creationId xmlns:a16="http://schemas.microsoft.com/office/drawing/2014/main" id="{77220067-3387-4C21-9857-CC49C6FB1AAD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67" name="Oval 95">
          <a:extLst>
            <a:ext uri="{FF2B5EF4-FFF2-40B4-BE49-F238E27FC236}">
              <a16:creationId xmlns:a16="http://schemas.microsoft.com/office/drawing/2014/main" id="{B47CF7D3-D8F1-423D-A63A-58C253DD7A26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68" name="Oval 96">
          <a:extLst>
            <a:ext uri="{FF2B5EF4-FFF2-40B4-BE49-F238E27FC236}">
              <a16:creationId xmlns:a16="http://schemas.microsoft.com/office/drawing/2014/main" id="{4AB4674B-A899-474A-AA07-6BEB54CAF92C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69" name="Oval 97">
          <a:extLst>
            <a:ext uri="{FF2B5EF4-FFF2-40B4-BE49-F238E27FC236}">
              <a16:creationId xmlns:a16="http://schemas.microsoft.com/office/drawing/2014/main" id="{344003A3-419F-47BE-8DF3-CE7CB9D6BB0A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70" name="Oval 98">
          <a:extLst>
            <a:ext uri="{FF2B5EF4-FFF2-40B4-BE49-F238E27FC236}">
              <a16:creationId xmlns:a16="http://schemas.microsoft.com/office/drawing/2014/main" id="{748FB25F-B170-40CE-9078-63E7A5C64FCB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12</xdr:row>
      <xdr:rowOff>0</xdr:rowOff>
    </xdr:from>
    <xdr:to>
      <xdr:col>2</xdr:col>
      <xdr:colOff>123825</xdr:colOff>
      <xdr:row>12</xdr:row>
      <xdr:rowOff>0</xdr:rowOff>
    </xdr:to>
    <xdr:sp macro="" textlink="">
      <xdr:nvSpPr>
        <xdr:cNvPr id="230471" name="Oval 104">
          <a:extLst>
            <a:ext uri="{FF2B5EF4-FFF2-40B4-BE49-F238E27FC236}">
              <a16:creationId xmlns:a16="http://schemas.microsoft.com/office/drawing/2014/main" id="{DFFB5F18-58CE-4F20-9146-BB833D21B1EE}"/>
            </a:ext>
          </a:extLst>
        </xdr:cNvPr>
        <xdr:cNvSpPr>
          <a:spLocks noChangeArrowheads="1"/>
        </xdr:cNvSpPr>
      </xdr:nvSpPr>
      <xdr:spPr bwMode="auto">
        <a:xfrm>
          <a:off x="581025" y="3105150"/>
          <a:ext cx="762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72" name="Oval 111">
          <a:extLst>
            <a:ext uri="{FF2B5EF4-FFF2-40B4-BE49-F238E27FC236}">
              <a16:creationId xmlns:a16="http://schemas.microsoft.com/office/drawing/2014/main" id="{6AB0E854-762B-4C47-A9D9-8AF52B33DF4A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73" name="Oval 112">
          <a:extLst>
            <a:ext uri="{FF2B5EF4-FFF2-40B4-BE49-F238E27FC236}">
              <a16:creationId xmlns:a16="http://schemas.microsoft.com/office/drawing/2014/main" id="{9517793E-E0DC-4C23-B10D-4C797822B46E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74" name="Oval 113">
          <a:extLst>
            <a:ext uri="{FF2B5EF4-FFF2-40B4-BE49-F238E27FC236}">
              <a16:creationId xmlns:a16="http://schemas.microsoft.com/office/drawing/2014/main" id="{FCEF57F7-7E5E-44CB-8F16-D895E6D6D008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75" name="Oval 114">
          <a:extLst>
            <a:ext uri="{FF2B5EF4-FFF2-40B4-BE49-F238E27FC236}">
              <a16:creationId xmlns:a16="http://schemas.microsoft.com/office/drawing/2014/main" id="{433CCA06-92BA-463D-89D3-6EEB0EA2E5F6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76" name="Oval 115">
          <a:extLst>
            <a:ext uri="{FF2B5EF4-FFF2-40B4-BE49-F238E27FC236}">
              <a16:creationId xmlns:a16="http://schemas.microsoft.com/office/drawing/2014/main" id="{4C71D8A8-EFE9-402F-B129-4FBF8823E8BE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77" name="Oval 116">
          <a:extLst>
            <a:ext uri="{FF2B5EF4-FFF2-40B4-BE49-F238E27FC236}">
              <a16:creationId xmlns:a16="http://schemas.microsoft.com/office/drawing/2014/main" id="{82FE5E6D-9E16-4CB5-903F-9AC27B351CC2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78" name="Oval 117">
          <a:extLst>
            <a:ext uri="{FF2B5EF4-FFF2-40B4-BE49-F238E27FC236}">
              <a16:creationId xmlns:a16="http://schemas.microsoft.com/office/drawing/2014/main" id="{8AE94243-49BE-4706-83EC-8FD96726E9FF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79" name="Oval 118">
          <a:extLst>
            <a:ext uri="{FF2B5EF4-FFF2-40B4-BE49-F238E27FC236}">
              <a16:creationId xmlns:a16="http://schemas.microsoft.com/office/drawing/2014/main" id="{1FDE74BF-61A8-4291-9634-522E2993BD04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80" name="Oval 119">
          <a:extLst>
            <a:ext uri="{FF2B5EF4-FFF2-40B4-BE49-F238E27FC236}">
              <a16:creationId xmlns:a16="http://schemas.microsoft.com/office/drawing/2014/main" id="{0EE96E33-A441-48DE-83FC-9F40FD71D61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81" name="Oval 120">
          <a:extLst>
            <a:ext uri="{FF2B5EF4-FFF2-40B4-BE49-F238E27FC236}">
              <a16:creationId xmlns:a16="http://schemas.microsoft.com/office/drawing/2014/main" id="{A6391742-A92C-4E50-9F3B-B1AF059383D0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82" name="Oval 121">
          <a:extLst>
            <a:ext uri="{FF2B5EF4-FFF2-40B4-BE49-F238E27FC236}">
              <a16:creationId xmlns:a16="http://schemas.microsoft.com/office/drawing/2014/main" id="{CD81AD15-3CB3-4C98-8769-6D4A4B26BB9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83" name="Oval 122">
          <a:extLst>
            <a:ext uri="{FF2B5EF4-FFF2-40B4-BE49-F238E27FC236}">
              <a16:creationId xmlns:a16="http://schemas.microsoft.com/office/drawing/2014/main" id="{6523A6EF-ED7F-462A-8B24-A3122E38A8C4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84" name="Oval 123">
          <a:extLst>
            <a:ext uri="{FF2B5EF4-FFF2-40B4-BE49-F238E27FC236}">
              <a16:creationId xmlns:a16="http://schemas.microsoft.com/office/drawing/2014/main" id="{69E7A79E-9C27-4189-9097-5B51B557FE29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85" name="Oval 124">
          <a:extLst>
            <a:ext uri="{FF2B5EF4-FFF2-40B4-BE49-F238E27FC236}">
              <a16:creationId xmlns:a16="http://schemas.microsoft.com/office/drawing/2014/main" id="{A6D0FD99-7275-4DD5-BCFA-7DCEB29E8CB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86" name="Oval 125">
          <a:extLst>
            <a:ext uri="{FF2B5EF4-FFF2-40B4-BE49-F238E27FC236}">
              <a16:creationId xmlns:a16="http://schemas.microsoft.com/office/drawing/2014/main" id="{36C8FBDD-75B2-4E34-A8DC-29526CCC3D33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87" name="Oval 126">
          <a:extLst>
            <a:ext uri="{FF2B5EF4-FFF2-40B4-BE49-F238E27FC236}">
              <a16:creationId xmlns:a16="http://schemas.microsoft.com/office/drawing/2014/main" id="{C4BC93EA-268B-42BE-98E8-916E5DAA5532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88" name="Oval 132">
          <a:extLst>
            <a:ext uri="{FF2B5EF4-FFF2-40B4-BE49-F238E27FC236}">
              <a16:creationId xmlns:a16="http://schemas.microsoft.com/office/drawing/2014/main" id="{2277B835-176B-4F46-8A10-E0F1D462B9F9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89" name="Oval 133">
          <a:extLst>
            <a:ext uri="{FF2B5EF4-FFF2-40B4-BE49-F238E27FC236}">
              <a16:creationId xmlns:a16="http://schemas.microsoft.com/office/drawing/2014/main" id="{5CF7331C-59CE-406E-8A94-B8A071632325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90" name="Oval 134">
          <a:extLst>
            <a:ext uri="{FF2B5EF4-FFF2-40B4-BE49-F238E27FC236}">
              <a16:creationId xmlns:a16="http://schemas.microsoft.com/office/drawing/2014/main" id="{69A253D5-F16D-41C1-95A5-F564146380F2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91" name="Oval 136">
          <a:extLst>
            <a:ext uri="{FF2B5EF4-FFF2-40B4-BE49-F238E27FC236}">
              <a16:creationId xmlns:a16="http://schemas.microsoft.com/office/drawing/2014/main" id="{A5DD7B9A-6E4C-484A-BD1C-8BB318A874B0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92" name="Oval 137">
          <a:extLst>
            <a:ext uri="{FF2B5EF4-FFF2-40B4-BE49-F238E27FC236}">
              <a16:creationId xmlns:a16="http://schemas.microsoft.com/office/drawing/2014/main" id="{6C78A56F-E276-4EA2-A026-0CE466849B41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93" name="Oval 138">
          <a:extLst>
            <a:ext uri="{FF2B5EF4-FFF2-40B4-BE49-F238E27FC236}">
              <a16:creationId xmlns:a16="http://schemas.microsoft.com/office/drawing/2014/main" id="{7F97D795-6A52-42EA-A7CA-17F0F5B757DB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494" name="Oval 139">
          <a:extLst>
            <a:ext uri="{FF2B5EF4-FFF2-40B4-BE49-F238E27FC236}">
              <a16:creationId xmlns:a16="http://schemas.microsoft.com/office/drawing/2014/main" id="{2C45BF0D-B405-4385-B469-42E8D0DC6BF2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95" name="Oval 140">
          <a:extLst>
            <a:ext uri="{FF2B5EF4-FFF2-40B4-BE49-F238E27FC236}">
              <a16:creationId xmlns:a16="http://schemas.microsoft.com/office/drawing/2014/main" id="{78BFBB40-4ED7-4112-B8C3-0DE5F8A117AE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96" name="Oval 141">
          <a:extLst>
            <a:ext uri="{FF2B5EF4-FFF2-40B4-BE49-F238E27FC236}">
              <a16:creationId xmlns:a16="http://schemas.microsoft.com/office/drawing/2014/main" id="{EBF46174-92A0-4DEA-88B4-A195FC788C48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97" name="Oval 142">
          <a:extLst>
            <a:ext uri="{FF2B5EF4-FFF2-40B4-BE49-F238E27FC236}">
              <a16:creationId xmlns:a16="http://schemas.microsoft.com/office/drawing/2014/main" id="{CA1E1C0B-A7EC-41B5-882B-80897302281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98" name="Oval 143">
          <a:extLst>
            <a:ext uri="{FF2B5EF4-FFF2-40B4-BE49-F238E27FC236}">
              <a16:creationId xmlns:a16="http://schemas.microsoft.com/office/drawing/2014/main" id="{025B48EC-C020-4940-A648-382B46AE438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499" name="Oval 144">
          <a:extLst>
            <a:ext uri="{FF2B5EF4-FFF2-40B4-BE49-F238E27FC236}">
              <a16:creationId xmlns:a16="http://schemas.microsoft.com/office/drawing/2014/main" id="{0C780FF8-3A67-418F-A742-7F26C10AF4BC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00" name="Oval 145">
          <a:extLst>
            <a:ext uri="{FF2B5EF4-FFF2-40B4-BE49-F238E27FC236}">
              <a16:creationId xmlns:a16="http://schemas.microsoft.com/office/drawing/2014/main" id="{1677941C-CE49-4E4B-910E-15DE95A076C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12</xdr:row>
      <xdr:rowOff>0</xdr:rowOff>
    </xdr:from>
    <xdr:to>
      <xdr:col>2</xdr:col>
      <xdr:colOff>123825</xdr:colOff>
      <xdr:row>12</xdr:row>
      <xdr:rowOff>0</xdr:rowOff>
    </xdr:to>
    <xdr:sp macro="" textlink="">
      <xdr:nvSpPr>
        <xdr:cNvPr id="230501" name="Oval 149">
          <a:extLst>
            <a:ext uri="{FF2B5EF4-FFF2-40B4-BE49-F238E27FC236}">
              <a16:creationId xmlns:a16="http://schemas.microsoft.com/office/drawing/2014/main" id="{3C192B9B-4711-4FD5-BC0F-CCC3BB741E1E}"/>
            </a:ext>
          </a:extLst>
        </xdr:cNvPr>
        <xdr:cNvSpPr>
          <a:spLocks noChangeArrowheads="1"/>
        </xdr:cNvSpPr>
      </xdr:nvSpPr>
      <xdr:spPr bwMode="auto">
        <a:xfrm>
          <a:off x="600075" y="3105150"/>
          <a:ext cx="5715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02" name="Oval 150">
          <a:extLst>
            <a:ext uri="{FF2B5EF4-FFF2-40B4-BE49-F238E27FC236}">
              <a16:creationId xmlns:a16="http://schemas.microsoft.com/office/drawing/2014/main" id="{95A1C20B-6A70-466C-A22D-E4C575E47089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03" name="Oval 151">
          <a:extLst>
            <a:ext uri="{FF2B5EF4-FFF2-40B4-BE49-F238E27FC236}">
              <a16:creationId xmlns:a16="http://schemas.microsoft.com/office/drawing/2014/main" id="{9899073E-D003-4786-A95E-0F0FD7A41E44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04" name="Oval 152">
          <a:extLst>
            <a:ext uri="{FF2B5EF4-FFF2-40B4-BE49-F238E27FC236}">
              <a16:creationId xmlns:a16="http://schemas.microsoft.com/office/drawing/2014/main" id="{94DD7659-6E88-4D91-92C5-D2F0514D1771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05" name="Oval 153">
          <a:extLst>
            <a:ext uri="{FF2B5EF4-FFF2-40B4-BE49-F238E27FC236}">
              <a16:creationId xmlns:a16="http://schemas.microsoft.com/office/drawing/2014/main" id="{29D4F4D9-BEC0-4E4A-9BFB-8D3F3A912004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506" name="Oval 158">
          <a:extLst>
            <a:ext uri="{FF2B5EF4-FFF2-40B4-BE49-F238E27FC236}">
              <a16:creationId xmlns:a16="http://schemas.microsoft.com/office/drawing/2014/main" id="{863D90F7-B0AE-49A1-8B58-708AFA62A697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0507" name="Oval 164">
          <a:extLst>
            <a:ext uri="{FF2B5EF4-FFF2-40B4-BE49-F238E27FC236}">
              <a16:creationId xmlns:a16="http://schemas.microsoft.com/office/drawing/2014/main" id="{EA9FF3E7-1D77-48BB-846A-6996348A5FC9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08" name="Oval 165">
          <a:extLst>
            <a:ext uri="{FF2B5EF4-FFF2-40B4-BE49-F238E27FC236}">
              <a16:creationId xmlns:a16="http://schemas.microsoft.com/office/drawing/2014/main" id="{B96B2F1F-22CD-4618-9311-55B7A861134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09" name="Oval 166">
          <a:extLst>
            <a:ext uri="{FF2B5EF4-FFF2-40B4-BE49-F238E27FC236}">
              <a16:creationId xmlns:a16="http://schemas.microsoft.com/office/drawing/2014/main" id="{BF947A95-E26C-4224-82D8-8FB547223B84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10" name="Oval 167">
          <a:extLst>
            <a:ext uri="{FF2B5EF4-FFF2-40B4-BE49-F238E27FC236}">
              <a16:creationId xmlns:a16="http://schemas.microsoft.com/office/drawing/2014/main" id="{DF9E9B51-5C3C-4C20-83A3-8E1B417711CB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11" name="Oval 168">
          <a:extLst>
            <a:ext uri="{FF2B5EF4-FFF2-40B4-BE49-F238E27FC236}">
              <a16:creationId xmlns:a16="http://schemas.microsoft.com/office/drawing/2014/main" id="{C1900AD8-EBD8-4542-BBC7-E7D9B4ACD328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12</xdr:row>
      <xdr:rowOff>0</xdr:rowOff>
    </xdr:from>
    <xdr:to>
      <xdr:col>2</xdr:col>
      <xdr:colOff>123825</xdr:colOff>
      <xdr:row>12</xdr:row>
      <xdr:rowOff>0</xdr:rowOff>
    </xdr:to>
    <xdr:sp macro="" textlink="">
      <xdr:nvSpPr>
        <xdr:cNvPr id="230512" name="Oval 170">
          <a:extLst>
            <a:ext uri="{FF2B5EF4-FFF2-40B4-BE49-F238E27FC236}">
              <a16:creationId xmlns:a16="http://schemas.microsoft.com/office/drawing/2014/main" id="{0A6A34FE-69D5-4F4B-B0E1-987AD6F970DB}"/>
            </a:ext>
          </a:extLst>
        </xdr:cNvPr>
        <xdr:cNvSpPr>
          <a:spLocks noChangeArrowheads="1"/>
        </xdr:cNvSpPr>
      </xdr:nvSpPr>
      <xdr:spPr bwMode="auto">
        <a:xfrm>
          <a:off x="609600" y="3105150"/>
          <a:ext cx="4762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1219" name="Text 195">
          <a:extLst>
            <a:ext uri="{FF2B5EF4-FFF2-40B4-BE49-F238E27FC236}">
              <a16:creationId xmlns:a16="http://schemas.microsoft.com/office/drawing/2014/main" id="{A0599F81-0BE5-4FDF-8A2A-27E449CE82A3}"/>
            </a:ext>
          </a:extLst>
        </xdr:cNvPr>
        <xdr:cNvSpPr txBox="1">
          <a:spLocks noChangeArrowheads="1"/>
        </xdr:cNvSpPr>
      </xdr:nvSpPr>
      <xdr:spPr bwMode="auto">
        <a:xfrm>
          <a:off x="11163300" y="31051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S - G</a:t>
          </a: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14" name="Oval 196">
          <a:extLst>
            <a:ext uri="{FF2B5EF4-FFF2-40B4-BE49-F238E27FC236}">
              <a16:creationId xmlns:a16="http://schemas.microsoft.com/office/drawing/2014/main" id="{7E682519-26B3-4CCC-9FBA-1651120A7E6E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15" name="Oval 197">
          <a:extLst>
            <a:ext uri="{FF2B5EF4-FFF2-40B4-BE49-F238E27FC236}">
              <a16:creationId xmlns:a16="http://schemas.microsoft.com/office/drawing/2014/main" id="{AAC7EE7C-7F75-482B-9499-5E2608CA1FB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16" name="Oval 198">
          <a:extLst>
            <a:ext uri="{FF2B5EF4-FFF2-40B4-BE49-F238E27FC236}">
              <a16:creationId xmlns:a16="http://schemas.microsoft.com/office/drawing/2014/main" id="{2634F187-51D9-4774-B678-6579C484FCA5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17" name="Oval 199">
          <a:extLst>
            <a:ext uri="{FF2B5EF4-FFF2-40B4-BE49-F238E27FC236}">
              <a16:creationId xmlns:a16="http://schemas.microsoft.com/office/drawing/2014/main" id="{09A31D9F-B72F-478B-9DB9-DF3A55385522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18" name="Oval 200">
          <a:extLst>
            <a:ext uri="{FF2B5EF4-FFF2-40B4-BE49-F238E27FC236}">
              <a16:creationId xmlns:a16="http://schemas.microsoft.com/office/drawing/2014/main" id="{28543EDB-6EC8-4C0B-8062-702BE216CA6B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19" name="Oval 201">
          <a:extLst>
            <a:ext uri="{FF2B5EF4-FFF2-40B4-BE49-F238E27FC236}">
              <a16:creationId xmlns:a16="http://schemas.microsoft.com/office/drawing/2014/main" id="{476D564E-3216-4207-9191-DA9F583EA04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20" name="Oval 202">
          <a:extLst>
            <a:ext uri="{FF2B5EF4-FFF2-40B4-BE49-F238E27FC236}">
              <a16:creationId xmlns:a16="http://schemas.microsoft.com/office/drawing/2014/main" id="{718D5BC9-5BFC-4140-94B7-8208FBD277E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21" name="Oval 203">
          <a:extLst>
            <a:ext uri="{FF2B5EF4-FFF2-40B4-BE49-F238E27FC236}">
              <a16:creationId xmlns:a16="http://schemas.microsoft.com/office/drawing/2014/main" id="{C4C703FD-87F9-41B7-B432-62BF7FA031A2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22" name="Oval 204">
          <a:extLst>
            <a:ext uri="{FF2B5EF4-FFF2-40B4-BE49-F238E27FC236}">
              <a16:creationId xmlns:a16="http://schemas.microsoft.com/office/drawing/2014/main" id="{7C62F4EC-B124-4A21-B17D-D28DA8ED3FC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23" name="Oval 205">
          <a:extLst>
            <a:ext uri="{FF2B5EF4-FFF2-40B4-BE49-F238E27FC236}">
              <a16:creationId xmlns:a16="http://schemas.microsoft.com/office/drawing/2014/main" id="{E5574840-4733-44CD-A1F3-378960816EFE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24" name="Oval 206">
          <a:extLst>
            <a:ext uri="{FF2B5EF4-FFF2-40B4-BE49-F238E27FC236}">
              <a16:creationId xmlns:a16="http://schemas.microsoft.com/office/drawing/2014/main" id="{EB8385CD-E504-419A-9B46-3CD0E3334E2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25" name="Oval 207">
          <a:extLst>
            <a:ext uri="{FF2B5EF4-FFF2-40B4-BE49-F238E27FC236}">
              <a16:creationId xmlns:a16="http://schemas.microsoft.com/office/drawing/2014/main" id="{5CB9A135-0C02-439F-AFBE-E0C39A74B4E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26" name="Oval 208">
          <a:extLst>
            <a:ext uri="{FF2B5EF4-FFF2-40B4-BE49-F238E27FC236}">
              <a16:creationId xmlns:a16="http://schemas.microsoft.com/office/drawing/2014/main" id="{DB80EF52-5866-46D3-8077-19BBAC40D73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28</xdr:row>
      <xdr:rowOff>0</xdr:rowOff>
    </xdr:from>
    <xdr:to>
      <xdr:col>0</xdr:col>
      <xdr:colOff>76200</xdr:colOff>
      <xdr:row>28</xdr:row>
      <xdr:rowOff>0</xdr:rowOff>
    </xdr:to>
    <xdr:sp macro="" textlink="">
      <xdr:nvSpPr>
        <xdr:cNvPr id="230527" name="Line 226">
          <a:extLst>
            <a:ext uri="{FF2B5EF4-FFF2-40B4-BE49-F238E27FC236}">
              <a16:creationId xmlns:a16="http://schemas.microsoft.com/office/drawing/2014/main" id="{42880CF8-6715-464E-AD18-E626E96BDBEB}"/>
            </a:ext>
          </a:extLst>
        </xdr:cNvPr>
        <xdr:cNvSpPr>
          <a:spLocks noChangeShapeType="1"/>
        </xdr:cNvSpPr>
      </xdr:nvSpPr>
      <xdr:spPr bwMode="auto">
        <a:xfrm>
          <a:off x="76200" y="8505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1277" name="Text 253">
          <a:extLst>
            <a:ext uri="{FF2B5EF4-FFF2-40B4-BE49-F238E27FC236}">
              <a16:creationId xmlns:a16="http://schemas.microsoft.com/office/drawing/2014/main" id="{FA9B21A8-0902-481D-A840-F383481DFCEA}"/>
            </a:ext>
          </a:extLst>
        </xdr:cNvPr>
        <xdr:cNvSpPr txBox="1">
          <a:spLocks noChangeArrowheads="1"/>
        </xdr:cNvSpPr>
      </xdr:nvSpPr>
      <xdr:spPr bwMode="auto">
        <a:xfrm>
          <a:off x="11163300" y="8467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GWL</a:t>
          </a:r>
        </a:p>
      </xdr:txBody>
    </xdr:sp>
    <xdr:clientData/>
  </xdr:twoCellAnchor>
  <xdr:twoCellAnchor>
    <xdr:from>
      <xdr:col>0</xdr:col>
      <xdr:colOff>76200</xdr:colOff>
      <xdr:row>28</xdr:row>
      <xdr:rowOff>0</xdr:rowOff>
    </xdr:from>
    <xdr:to>
      <xdr:col>0</xdr:col>
      <xdr:colOff>76200</xdr:colOff>
      <xdr:row>28</xdr:row>
      <xdr:rowOff>0</xdr:rowOff>
    </xdr:to>
    <xdr:sp macro="" textlink="">
      <xdr:nvSpPr>
        <xdr:cNvPr id="230529" name="Line 271">
          <a:extLst>
            <a:ext uri="{FF2B5EF4-FFF2-40B4-BE49-F238E27FC236}">
              <a16:creationId xmlns:a16="http://schemas.microsoft.com/office/drawing/2014/main" id="{D05352DC-2265-4105-992A-EE9C11CFB424}"/>
            </a:ext>
          </a:extLst>
        </xdr:cNvPr>
        <xdr:cNvSpPr>
          <a:spLocks noChangeShapeType="1"/>
        </xdr:cNvSpPr>
      </xdr:nvSpPr>
      <xdr:spPr bwMode="auto">
        <a:xfrm>
          <a:off x="76200" y="8505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30" name="Oval 274">
          <a:extLst>
            <a:ext uri="{FF2B5EF4-FFF2-40B4-BE49-F238E27FC236}">
              <a16:creationId xmlns:a16="http://schemas.microsoft.com/office/drawing/2014/main" id="{66F13D92-6EAA-4C98-8D36-9BE8910D65A8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31" name="Oval 275">
          <a:extLst>
            <a:ext uri="{FF2B5EF4-FFF2-40B4-BE49-F238E27FC236}">
              <a16:creationId xmlns:a16="http://schemas.microsoft.com/office/drawing/2014/main" id="{77A152FA-6C81-474C-A8FB-021C268C6CDC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32" name="Oval 276">
          <a:extLst>
            <a:ext uri="{FF2B5EF4-FFF2-40B4-BE49-F238E27FC236}">
              <a16:creationId xmlns:a16="http://schemas.microsoft.com/office/drawing/2014/main" id="{745D9CFA-07AE-4435-8428-171F6AFF88B8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33" name="Oval 277">
          <a:extLst>
            <a:ext uri="{FF2B5EF4-FFF2-40B4-BE49-F238E27FC236}">
              <a16:creationId xmlns:a16="http://schemas.microsoft.com/office/drawing/2014/main" id="{6F829C03-7E75-45D1-A178-536F20FD9D5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34" name="Oval 278">
          <a:extLst>
            <a:ext uri="{FF2B5EF4-FFF2-40B4-BE49-F238E27FC236}">
              <a16:creationId xmlns:a16="http://schemas.microsoft.com/office/drawing/2014/main" id="{68892905-A579-451C-8FCE-44139B9C772F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35" name="Oval 279">
          <a:extLst>
            <a:ext uri="{FF2B5EF4-FFF2-40B4-BE49-F238E27FC236}">
              <a16:creationId xmlns:a16="http://schemas.microsoft.com/office/drawing/2014/main" id="{A0F8A4B1-2CC3-4F76-8E09-F3D7B7BB2CE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36" name="Oval 280">
          <a:extLst>
            <a:ext uri="{FF2B5EF4-FFF2-40B4-BE49-F238E27FC236}">
              <a16:creationId xmlns:a16="http://schemas.microsoft.com/office/drawing/2014/main" id="{E1192E98-E707-43D2-899B-B08D93FFF1F5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37" name="Oval 281">
          <a:extLst>
            <a:ext uri="{FF2B5EF4-FFF2-40B4-BE49-F238E27FC236}">
              <a16:creationId xmlns:a16="http://schemas.microsoft.com/office/drawing/2014/main" id="{22334EC0-D76E-4B45-BD1A-13932E9BC362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38" name="Oval 282">
          <a:extLst>
            <a:ext uri="{FF2B5EF4-FFF2-40B4-BE49-F238E27FC236}">
              <a16:creationId xmlns:a16="http://schemas.microsoft.com/office/drawing/2014/main" id="{097EEB86-4D0E-42BC-BADA-5A65935B059E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39" name="Oval 283">
          <a:extLst>
            <a:ext uri="{FF2B5EF4-FFF2-40B4-BE49-F238E27FC236}">
              <a16:creationId xmlns:a16="http://schemas.microsoft.com/office/drawing/2014/main" id="{669F42E5-8536-46F3-9E12-3174A5F25F51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40" name="Oval 284">
          <a:extLst>
            <a:ext uri="{FF2B5EF4-FFF2-40B4-BE49-F238E27FC236}">
              <a16:creationId xmlns:a16="http://schemas.microsoft.com/office/drawing/2014/main" id="{97873A4B-F921-4E83-B503-253445B836F1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41" name="Oval 285">
          <a:extLst>
            <a:ext uri="{FF2B5EF4-FFF2-40B4-BE49-F238E27FC236}">
              <a16:creationId xmlns:a16="http://schemas.microsoft.com/office/drawing/2014/main" id="{1676CDB5-E102-48D6-8CC9-25432D5DD15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42" name="Line 286">
          <a:extLst>
            <a:ext uri="{FF2B5EF4-FFF2-40B4-BE49-F238E27FC236}">
              <a16:creationId xmlns:a16="http://schemas.microsoft.com/office/drawing/2014/main" id="{D64F335F-906F-48CA-AF5B-0259C852F22C}"/>
            </a:ext>
          </a:extLst>
        </xdr:cNvPr>
        <xdr:cNvSpPr>
          <a:spLocks noChangeShapeType="1"/>
        </xdr:cNvSpPr>
      </xdr:nvSpPr>
      <xdr:spPr bwMode="auto">
        <a:xfrm>
          <a:off x="11163300" y="85058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43" name="Oval 290">
          <a:extLst>
            <a:ext uri="{FF2B5EF4-FFF2-40B4-BE49-F238E27FC236}">
              <a16:creationId xmlns:a16="http://schemas.microsoft.com/office/drawing/2014/main" id="{347C103A-72A7-4CBE-835C-6E10CBFB172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44" name="Oval 291">
          <a:extLst>
            <a:ext uri="{FF2B5EF4-FFF2-40B4-BE49-F238E27FC236}">
              <a16:creationId xmlns:a16="http://schemas.microsoft.com/office/drawing/2014/main" id="{52BDA9F7-F49D-4513-9BCC-92B49A7728D0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45" name="Oval 292">
          <a:extLst>
            <a:ext uri="{FF2B5EF4-FFF2-40B4-BE49-F238E27FC236}">
              <a16:creationId xmlns:a16="http://schemas.microsoft.com/office/drawing/2014/main" id="{AFFA376F-4382-4B9A-BC95-42BCF9EB655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46" name="Oval 293">
          <a:extLst>
            <a:ext uri="{FF2B5EF4-FFF2-40B4-BE49-F238E27FC236}">
              <a16:creationId xmlns:a16="http://schemas.microsoft.com/office/drawing/2014/main" id="{CE1C1416-AB0B-4C32-A527-FEB09A2FD5C3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47" name="Oval 294">
          <a:extLst>
            <a:ext uri="{FF2B5EF4-FFF2-40B4-BE49-F238E27FC236}">
              <a16:creationId xmlns:a16="http://schemas.microsoft.com/office/drawing/2014/main" id="{751163CF-CF77-43E4-BD58-689D1D613BB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48" name="Oval 295">
          <a:extLst>
            <a:ext uri="{FF2B5EF4-FFF2-40B4-BE49-F238E27FC236}">
              <a16:creationId xmlns:a16="http://schemas.microsoft.com/office/drawing/2014/main" id="{9830F0E5-F4DF-4B73-8F7A-168582665C7B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49" name="Oval 296">
          <a:extLst>
            <a:ext uri="{FF2B5EF4-FFF2-40B4-BE49-F238E27FC236}">
              <a16:creationId xmlns:a16="http://schemas.microsoft.com/office/drawing/2014/main" id="{8FCD67CD-6F26-4A86-B9CB-D90135FCC1D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50" name="Oval 297">
          <a:extLst>
            <a:ext uri="{FF2B5EF4-FFF2-40B4-BE49-F238E27FC236}">
              <a16:creationId xmlns:a16="http://schemas.microsoft.com/office/drawing/2014/main" id="{65BF962E-443C-4A8E-ABE0-2818D12BEA50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51" name="Oval 298">
          <a:extLst>
            <a:ext uri="{FF2B5EF4-FFF2-40B4-BE49-F238E27FC236}">
              <a16:creationId xmlns:a16="http://schemas.microsoft.com/office/drawing/2014/main" id="{9912D1F8-61A7-43D0-AC74-65A3D13AB14F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52" name="Oval 299">
          <a:extLst>
            <a:ext uri="{FF2B5EF4-FFF2-40B4-BE49-F238E27FC236}">
              <a16:creationId xmlns:a16="http://schemas.microsoft.com/office/drawing/2014/main" id="{6ACDF640-BE10-4628-9AF3-41027D6D76B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53" name="Oval 300">
          <a:extLst>
            <a:ext uri="{FF2B5EF4-FFF2-40B4-BE49-F238E27FC236}">
              <a16:creationId xmlns:a16="http://schemas.microsoft.com/office/drawing/2014/main" id="{2CFDE181-9473-4168-9BD9-90E989F6B0F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54" name="Oval 301">
          <a:extLst>
            <a:ext uri="{FF2B5EF4-FFF2-40B4-BE49-F238E27FC236}">
              <a16:creationId xmlns:a16="http://schemas.microsoft.com/office/drawing/2014/main" id="{B87F989B-6961-4C77-8B10-34851962A80B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55" name="Line 302">
          <a:extLst>
            <a:ext uri="{FF2B5EF4-FFF2-40B4-BE49-F238E27FC236}">
              <a16:creationId xmlns:a16="http://schemas.microsoft.com/office/drawing/2014/main" id="{A0BDBA04-5BB0-4423-AD24-7FB1CA58F132}"/>
            </a:ext>
          </a:extLst>
        </xdr:cNvPr>
        <xdr:cNvSpPr>
          <a:spLocks noChangeShapeType="1"/>
        </xdr:cNvSpPr>
      </xdr:nvSpPr>
      <xdr:spPr bwMode="auto">
        <a:xfrm flipH="1">
          <a:off x="11163300" y="8505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56" name="Line 303">
          <a:extLst>
            <a:ext uri="{FF2B5EF4-FFF2-40B4-BE49-F238E27FC236}">
              <a16:creationId xmlns:a16="http://schemas.microsoft.com/office/drawing/2014/main" id="{E413D81E-6AF5-4184-B7E7-5543DFBF6561}"/>
            </a:ext>
          </a:extLst>
        </xdr:cNvPr>
        <xdr:cNvSpPr>
          <a:spLocks noChangeShapeType="1"/>
        </xdr:cNvSpPr>
      </xdr:nvSpPr>
      <xdr:spPr bwMode="auto">
        <a:xfrm>
          <a:off x="11163300" y="85058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57" name="Oval 306">
          <a:extLst>
            <a:ext uri="{FF2B5EF4-FFF2-40B4-BE49-F238E27FC236}">
              <a16:creationId xmlns:a16="http://schemas.microsoft.com/office/drawing/2014/main" id="{3AA0A944-55B6-4CFD-8101-C233FF41D37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58" name="Oval 307">
          <a:extLst>
            <a:ext uri="{FF2B5EF4-FFF2-40B4-BE49-F238E27FC236}">
              <a16:creationId xmlns:a16="http://schemas.microsoft.com/office/drawing/2014/main" id="{7EC269F1-1F84-4F08-AC5D-8B753F6DAB7C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59" name="Oval 308">
          <a:extLst>
            <a:ext uri="{FF2B5EF4-FFF2-40B4-BE49-F238E27FC236}">
              <a16:creationId xmlns:a16="http://schemas.microsoft.com/office/drawing/2014/main" id="{BDC2DEAF-ED21-4B21-BE4B-893BB6CE8E3C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60" name="Oval 309">
          <a:extLst>
            <a:ext uri="{FF2B5EF4-FFF2-40B4-BE49-F238E27FC236}">
              <a16:creationId xmlns:a16="http://schemas.microsoft.com/office/drawing/2014/main" id="{4E29D918-3673-493C-B357-852747E127FE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61" name="Oval 310">
          <a:extLst>
            <a:ext uri="{FF2B5EF4-FFF2-40B4-BE49-F238E27FC236}">
              <a16:creationId xmlns:a16="http://schemas.microsoft.com/office/drawing/2014/main" id="{256B569F-1D0A-44D5-819D-FFC3C3CAC98E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62" name="Oval 311">
          <a:extLst>
            <a:ext uri="{FF2B5EF4-FFF2-40B4-BE49-F238E27FC236}">
              <a16:creationId xmlns:a16="http://schemas.microsoft.com/office/drawing/2014/main" id="{E44842C2-4D77-4D6F-9686-7ADD3279CFEB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63" name="Oval 312">
          <a:extLst>
            <a:ext uri="{FF2B5EF4-FFF2-40B4-BE49-F238E27FC236}">
              <a16:creationId xmlns:a16="http://schemas.microsoft.com/office/drawing/2014/main" id="{DF83B311-85DD-40DA-8F6D-91E0483992C2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64" name="Oval 313">
          <a:extLst>
            <a:ext uri="{FF2B5EF4-FFF2-40B4-BE49-F238E27FC236}">
              <a16:creationId xmlns:a16="http://schemas.microsoft.com/office/drawing/2014/main" id="{2268843C-AA9B-4EAD-97F7-CF6A31082539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65" name="Oval 314">
          <a:extLst>
            <a:ext uri="{FF2B5EF4-FFF2-40B4-BE49-F238E27FC236}">
              <a16:creationId xmlns:a16="http://schemas.microsoft.com/office/drawing/2014/main" id="{E2318F07-D785-4ABC-8464-416308044F2E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66" name="Oval 315">
          <a:extLst>
            <a:ext uri="{FF2B5EF4-FFF2-40B4-BE49-F238E27FC236}">
              <a16:creationId xmlns:a16="http://schemas.microsoft.com/office/drawing/2014/main" id="{3E44C8E3-0CC4-4761-A36D-264A944841B0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67" name="Oval 323">
          <a:extLst>
            <a:ext uri="{FF2B5EF4-FFF2-40B4-BE49-F238E27FC236}">
              <a16:creationId xmlns:a16="http://schemas.microsoft.com/office/drawing/2014/main" id="{9B5CC521-F782-40F1-8F5B-3E511C90FE64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68" name="Oval 324">
          <a:extLst>
            <a:ext uri="{FF2B5EF4-FFF2-40B4-BE49-F238E27FC236}">
              <a16:creationId xmlns:a16="http://schemas.microsoft.com/office/drawing/2014/main" id="{30D927A0-1EAE-45EA-A30A-B32D3259EC84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69" name="Oval 325">
          <a:extLst>
            <a:ext uri="{FF2B5EF4-FFF2-40B4-BE49-F238E27FC236}">
              <a16:creationId xmlns:a16="http://schemas.microsoft.com/office/drawing/2014/main" id="{002C9B7F-37B5-440C-846E-D8A48101BF4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70" name="Oval 326">
          <a:extLst>
            <a:ext uri="{FF2B5EF4-FFF2-40B4-BE49-F238E27FC236}">
              <a16:creationId xmlns:a16="http://schemas.microsoft.com/office/drawing/2014/main" id="{AE0FE24F-A9DD-437A-83EB-E82ADAE4AE5B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71" name="Oval 327">
          <a:extLst>
            <a:ext uri="{FF2B5EF4-FFF2-40B4-BE49-F238E27FC236}">
              <a16:creationId xmlns:a16="http://schemas.microsoft.com/office/drawing/2014/main" id="{B7889609-E6A3-494E-B709-8101557D992F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72" name="Oval 328">
          <a:extLst>
            <a:ext uri="{FF2B5EF4-FFF2-40B4-BE49-F238E27FC236}">
              <a16:creationId xmlns:a16="http://schemas.microsoft.com/office/drawing/2014/main" id="{9F2175B7-7749-4B4D-8E3C-E8C874EBBD95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73" name="Oval 329">
          <a:extLst>
            <a:ext uri="{FF2B5EF4-FFF2-40B4-BE49-F238E27FC236}">
              <a16:creationId xmlns:a16="http://schemas.microsoft.com/office/drawing/2014/main" id="{C7017AF0-D520-4453-A887-B5008967DF03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74" name="Oval 330">
          <a:extLst>
            <a:ext uri="{FF2B5EF4-FFF2-40B4-BE49-F238E27FC236}">
              <a16:creationId xmlns:a16="http://schemas.microsoft.com/office/drawing/2014/main" id="{D23B7555-AEDE-4865-A26D-E430779A364E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75" name="Oval 331">
          <a:extLst>
            <a:ext uri="{FF2B5EF4-FFF2-40B4-BE49-F238E27FC236}">
              <a16:creationId xmlns:a16="http://schemas.microsoft.com/office/drawing/2014/main" id="{65C77D4D-875E-4DD9-AECE-B7AED94C444B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76" name="Oval 332">
          <a:extLst>
            <a:ext uri="{FF2B5EF4-FFF2-40B4-BE49-F238E27FC236}">
              <a16:creationId xmlns:a16="http://schemas.microsoft.com/office/drawing/2014/main" id="{A611B066-2C99-4B80-AD8C-C68493D16D0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77" name="Oval 333">
          <a:extLst>
            <a:ext uri="{FF2B5EF4-FFF2-40B4-BE49-F238E27FC236}">
              <a16:creationId xmlns:a16="http://schemas.microsoft.com/office/drawing/2014/main" id="{2944D004-9640-4D74-81E6-F8ECFC7B93BD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78" name="Oval 334">
          <a:extLst>
            <a:ext uri="{FF2B5EF4-FFF2-40B4-BE49-F238E27FC236}">
              <a16:creationId xmlns:a16="http://schemas.microsoft.com/office/drawing/2014/main" id="{E3797C95-46EA-4491-9DA4-6F3515C9E07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79" name="Oval 335">
          <a:extLst>
            <a:ext uri="{FF2B5EF4-FFF2-40B4-BE49-F238E27FC236}">
              <a16:creationId xmlns:a16="http://schemas.microsoft.com/office/drawing/2014/main" id="{DD13A159-6F39-45E6-B411-ADC7160B3C54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80" name="Oval 336">
          <a:extLst>
            <a:ext uri="{FF2B5EF4-FFF2-40B4-BE49-F238E27FC236}">
              <a16:creationId xmlns:a16="http://schemas.microsoft.com/office/drawing/2014/main" id="{A4C0E520-1283-4BEE-8350-0E3CDA258E8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81" name="Oval 337">
          <a:extLst>
            <a:ext uri="{FF2B5EF4-FFF2-40B4-BE49-F238E27FC236}">
              <a16:creationId xmlns:a16="http://schemas.microsoft.com/office/drawing/2014/main" id="{FCAB914A-95C9-40E6-9B7D-0264A206C209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82" name="Oval 338">
          <a:extLst>
            <a:ext uri="{FF2B5EF4-FFF2-40B4-BE49-F238E27FC236}">
              <a16:creationId xmlns:a16="http://schemas.microsoft.com/office/drawing/2014/main" id="{07DF8D91-3F35-400B-8793-823E916197A2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83" name="Oval 339">
          <a:extLst>
            <a:ext uri="{FF2B5EF4-FFF2-40B4-BE49-F238E27FC236}">
              <a16:creationId xmlns:a16="http://schemas.microsoft.com/office/drawing/2014/main" id="{F51B6CA3-29F8-46A7-B970-B2D71DE0BAD1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84" name="Oval 340">
          <a:extLst>
            <a:ext uri="{FF2B5EF4-FFF2-40B4-BE49-F238E27FC236}">
              <a16:creationId xmlns:a16="http://schemas.microsoft.com/office/drawing/2014/main" id="{29B250AE-B1D4-459D-92AD-5682E679DE12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85" name="Oval 341">
          <a:extLst>
            <a:ext uri="{FF2B5EF4-FFF2-40B4-BE49-F238E27FC236}">
              <a16:creationId xmlns:a16="http://schemas.microsoft.com/office/drawing/2014/main" id="{DCB1C49A-C9B2-42A0-A138-5152C9D5ED1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86" name="Oval 342">
          <a:extLst>
            <a:ext uri="{FF2B5EF4-FFF2-40B4-BE49-F238E27FC236}">
              <a16:creationId xmlns:a16="http://schemas.microsoft.com/office/drawing/2014/main" id="{74AF7A11-8729-4151-B522-F88719CFAF4C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87" name="Oval 343">
          <a:extLst>
            <a:ext uri="{FF2B5EF4-FFF2-40B4-BE49-F238E27FC236}">
              <a16:creationId xmlns:a16="http://schemas.microsoft.com/office/drawing/2014/main" id="{DD3D1464-4FB8-4C65-BD02-A401F2A0F0C2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88" name="Oval 344">
          <a:extLst>
            <a:ext uri="{FF2B5EF4-FFF2-40B4-BE49-F238E27FC236}">
              <a16:creationId xmlns:a16="http://schemas.microsoft.com/office/drawing/2014/main" id="{3F95E95D-EA45-4C89-B01D-4159FF538792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89" name="Oval 345">
          <a:extLst>
            <a:ext uri="{FF2B5EF4-FFF2-40B4-BE49-F238E27FC236}">
              <a16:creationId xmlns:a16="http://schemas.microsoft.com/office/drawing/2014/main" id="{34E9AA36-E1DF-44A4-A3F0-C2263E736D2D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90" name="Oval 346">
          <a:extLst>
            <a:ext uri="{FF2B5EF4-FFF2-40B4-BE49-F238E27FC236}">
              <a16:creationId xmlns:a16="http://schemas.microsoft.com/office/drawing/2014/main" id="{77FA830D-412E-4595-8387-8CC59B92DD48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91" name="Oval 347">
          <a:extLst>
            <a:ext uri="{FF2B5EF4-FFF2-40B4-BE49-F238E27FC236}">
              <a16:creationId xmlns:a16="http://schemas.microsoft.com/office/drawing/2014/main" id="{2DC29536-7596-4E5B-85AF-7B40EA2E9D1E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92" name="Oval 348">
          <a:extLst>
            <a:ext uri="{FF2B5EF4-FFF2-40B4-BE49-F238E27FC236}">
              <a16:creationId xmlns:a16="http://schemas.microsoft.com/office/drawing/2014/main" id="{3E9E3763-986A-46A6-9D9A-5DABEED1F481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93" name="Oval 349">
          <a:extLst>
            <a:ext uri="{FF2B5EF4-FFF2-40B4-BE49-F238E27FC236}">
              <a16:creationId xmlns:a16="http://schemas.microsoft.com/office/drawing/2014/main" id="{6346DABB-79FE-4F05-9A8F-ABC8EB923F48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94" name="Oval 350">
          <a:extLst>
            <a:ext uri="{FF2B5EF4-FFF2-40B4-BE49-F238E27FC236}">
              <a16:creationId xmlns:a16="http://schemas.microsoft.com/office/drawing/2014/main" id="{94B0BC38-E9AF-4D2F-98FB-A871AC25D63C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95" name="Oval 351">
          <a:extLst>
            <a:ext uri="{FF2B5EF4-FFF2-40B4-BE49-F238E27FC236}">
              <a16:creationId xmlns:a16="http://schemas.microsoft.com/office/drawing/2014/main" id="{2D8EE97E-BCBF-48C6-9AEB-0146BC3AD222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96" name="Oval 356">
          <a:extLst>
            <a:ext uri="{FF2B5EF4-FFF2-40B4-BE49-F238E27FC236}">
              <a16:creationId xmlns:a16="http://schemas.microsoft.com/office/drawing/2014/main" id="{E674F532-C4CE-4D6B-8E27-BBB54BF400A0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97" name="Oval 357">
          <a:extLst>
            <a:ext uri="{FF2B5EF4-FFF2-40B4-BE49-F238E27FC236}">
              <a16:creationId xmlns:a16="http://schemas.microsoft.com/office/drawing/2014/main" id="{95978D73-7C74-4585-8F27-2F335FF8E153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98" name="Oval 358">
          <a:extLst>
            <a:ext uri="{FF2B5EF4-FFF2-40B4-BE49-F238E27FC236}">
              <a16:creationId xmlns:a16="http://schemas.microsoft.com/office/drawing/2014/main" id="{189D2EEA-1520-4A5E-A283-0426F0033E44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599" name="Oval 359">
          <a:extLst>
            <a:ext uri="{FF2B5EF4-FFF2-40B4-BE49-F238E27FC236}">
              <a16:creationId xmlns:a16="http://schemas.microsoft.com/office/drawing/2014/main" id="{D4A212F9-E0CC-465D-8FE6-A1CBC0AF5123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00" name="Oval 360">
          <a:extLst>
            <a:ext uri="{FF2B5EF4-FFF2-40B4-BE49-F238E27FC236}">
              <a16:creationId xmlns:a16="http://schemas.microsoft.com/office/drawing/2014/main" id="{58713DBD-7370-4E5B-941A-EAE2B02AB0F5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01" name="Oval 365">
          <a:extLst>
            <a:ext uri="{FF2B5EF4-FFF2-40B4-BE49-F238E27FC236}">
              <a16:creationId xmlns:a16="http://schemas.microsoft.com/office/drawing/2014/main" id="{0DCC6873-FC0E-4D96-BE50-6B1F81E2F35E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02" name="Oval 366">
          <a:extLst>
            <a:ext uri="{FF2B5EF4-FFF2-40B4-BE49-F238E27FC236}">
              <a16:creationId xmlns:a16="http://schemas.microsoft.com/office/drawing/2014/main" id="{1F0CFE72-5421-4D13-87A1-DD17693FBD3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03" name="Oval 367">
          <a:extLst>
            <a:ext uri="{FF2B5EF4-FFF2-40B4-BE49-F238E27FC236}">
              <a16:creationId xmlns:a16="http://schemas.microsoft.com/office/drawing/2014/main" id="{689E2DE4-7290-49F6-8D24-F99A9C86636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04" name="Oval 368">
          <a:extLst>
            <a:ext uri="{FF2B5EF4-FFF2-40B4-BE49-F238E27FC236}">
              <a16:creationId xmlns:a16="http://schemas.microsoft.com/office/drawing/2014/main" id="{92C3C098-F645-4DDA-910F-4738E36FD1E3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05" name="Oval 369">
          <a:extLst>
            <a:ext uri="{FF2B5EF4-FFF2-40B4-BE49-F238E27FC236}">
              <a16:creationId xmlns:a16="http://schemas.microsoft.com/office/drawing/2014/main" id="{5CF73670-6E2E-471B-B789-C3F81D5FC494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1404" name="Text 380">
          <a:extLst>
            <a:ext uri="{FF2B5EF4-FFF2-40B4-BE49-F238E27FC236}">
              <a16:creationId xmlns:a16="http://schemas.microsoft.com/office/drawing/2014/main" id="{0DFB45C4-6B6D-4FD0-9276-EFFDA9ECC2A3}"/>
            </a:ext>
          </a:extLst>
        </xdr:cNvPr>
        <xdr:cNvSpPr txBox="1">
          <a:spLocks noChangeArrowheads="1"/>
        </xdr:cNvSpPr>
      </xdr:nvSpPr>
      <xdr:spPr bwMode="auto">
        <a:xfrm>
          <a:off x="11163300" y="8467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S - G</a:t>
          </a: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07" name="Oval 381">
          <a:extLst>
            <a:ext uri="{FF2B5EF4-FFF2-40B4-BE49-F238E27FC236}">
              <a16:creationId xmlns:a16="http://schemas.microsoft.com/office/drawing/2014/main" id="{BF2FE08A-A412-4633-8ECB-688CADEE78AF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08" name="Oval 382">
          <a:extLst>
            <a:ext uri="{FF2B5EF4-FFF2-40B4-BE49-F238E27FC236}">
              <a16:creationId xmlns:a16="http://schemas.microsoft.com/office/drawing/2014/main" id="{BEE04FCB-114C-43B1-8633-69EE0C1C2B1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09" name="Oval 383">
          <a:extLst>
            <a:ext uri="{FF2B5EF4-FFF2-40B4-BE49-F238E27FC236}">
              <a16:creationId xmlns:a16="http://schemas.microsoft.com/office/drawing/2014/main" id="{A79B7CFC-CCEB-4523-B087-B21F8842E599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10" name="Oval 384">
          <a:extLst>
            <a:ext uri="{FF2B5EF4-FFF2-40B4-BE49-F238E27FC236}">
              <a16:creationId xmlns:a16="http://schemas.microsoft.com/office/drawing/2014/main" id="{715B51D2-D069-4BD7-BB07-E842F5789C1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11" name="Oval 385">
          <a:extLst>
            <a:ext uri="{FF2B5EF4-FFF2-40B4-BE49-F238E27FC236}">
              <a16:creationId xmlns:a16="http://schemas.microsoft.com/office/drawing/2014/main" id="{A0DEAD66-BC60-4709-A196-A1DCCEAD27FD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12" name="Oval 386">
          <a:extLst>
            <a:ext uri="{FF2B5EF4-FFF2-40B4-BE49-F238E27FC236}">
              <a16:creationId xmlns:a16="http://schemas.microsoft.com/office/drawing/2014/main" id="{6F91C3F9-1EC2-4DB7-8FBE-B8A86E424A51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13" name="Oval 387">
          <a:extLst>
            <a:ext uri="{FF2B5EF4-FFF2-40B4-BE49-F238E27FC236}">
              <a16:creationId xmlns:a16="http://schemas.microsoft.com/office/drawing/2014/main" id="{B0D846A0-CB6C-4392-892B-4D52883B032C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14" name="Oval 388">
          <a:extLst>
            <a:ext uri="{FF2B5EF4-FFF2-40B4-BE49-F238E27FC236}">
              <a16:creationId xmlns:a16="http://schemas.microsoft.com/office/drawing/2014/main" id="{453E4ECA-3030-4252-B340-AB7823733721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15" name="Oval 389">
          <a:extLst>
            <a:ext uri="{FF2B5EF4-FFF2-40B4-BE49-F238E27FC236}">
              <a16:creationId xmlns:a16="http://schemas.microsoft.com/office/drawing/2014/main" id="{D560FABC-63BB-452E-BEB5-522489414EDC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16" name="Oval 390">
          <a:extLst>
            <a:ext uri="{FF2B5EF4-FFF2-40B4-BE49-F238E27FC236}">
              <a16:creationId xmlns:a16="http://schemas.microsoft.com/office/drawing/2014/main" id="{9C6D95B9-55B7-4D3D-8031-62C5F451292C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17" name="Oval 391">
          <a:extLst>
            <a:ext uri="{FF2B5EF4-FFF2-40B4-BE49-F238E27FC236}">
              <a16:creationId xmlns:a16="http://schemas.microsoft.com/office/drawing/2014/main" id="{73E99F2B-F35E-4869-87E0-E8706CD43BFD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18" name="Oval 392">
          <a:extLst>
            <a:ext uri="{FF2B5EF4-FFF2-40B4-BE49-F238E27FC236}">
              <a16:creationId xmlns:a16="http://schemas.microsoft.com/office/drawing/2014/main" id="{C774C5FB-F2F5-4C45-B307-01B49BA1D72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19" name="Oval 393">
          <a:extLst>
            <a:ext uri="{FF2B5EF4-FFF2-40B4-BE49-F238E27FC236}">
              <a16:creationId xmlns:a16="http://schemas.microsoft.com/office/drawing/2014/main" id="{9BC7FD21-71B1-4DC2-8215-2CEA9A7DB98D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1419" name="Text 395">
          <a:extLst>
            <a:ext uri="{FF2B5EF4-FFF2-40B4-BE49-F238E27FC236}">
              <a16:creationId xmlns:a16="http://schemas.microsoft.com/office/drawing/2014/main" id="{7F55B897-0231-4E82-BB55-7BE01C2ADA3C}"/>
            </a:ext>
          </a:extLst>
        </xdr:cNvPr>
        <xdr:cNvSpPr txBox="1">
          <a:spLocks noChangeArrowheads="1"/>
        </xdr:cNvSpPr>
      </xdr:nvSpPr>
      <xdr:spPr bwMode="auto">
        <a:xfrm>
          <a:off x="11163300" y="8467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GWL</a:t>
          </a:r>
        </a:p>
      </xdr:txBody>
    </xdr:sp>
    <xdr:clientData/>
  </xdr:twoCellAnchor>
  <xdr:twoCellAnchor>
    <xdr:from>
      <xdr:col>0</xdr:col>
      <xdr:colOff>76200</xdr:colOff>
      <xdr:row>28</xdr:row>
      <xdr:rowOff>0</xdr:rowOff>
    </xdr:from>
    <xdr:to>
      <xdr:col>0</xdr:col>
      <xdr:colOff>76200</xdr:colOff>
      <xdr:row>28</xdr:row>
      <xdr:rowOff>0</xdr:rowOff>
    </xdr:to>
    <xdr:sp macro="" textlink="">
      <xdr:nvSpPr>
        <xdr:cNvPr id="230621" name="Line 413">
          <a:extLst>
            <a:ext uri="{FF2B5EF4-FFF2-40B4-BE49-F238E27FC236}">
              <a16:creationId xmlns:a16="http://schemas.microsoft.com/office/drawing/2014/main" id="{03F5AFA0-9AFD-4421-9042-2E62D7F07B9E}"/>
            </a:ext>
          </a:extLst>
        </xdr:cNvPr>
        <xdr:cNvSpPr>
          <a:spLocks noChangeShapeType="1"/>
        </xdr:cNvSpPr>
      </xdr:nvSpPr>
      <xdr:spPr bwMode="auto">
        <a:xfrm>
          <a:off x="76200" y="8505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22" name="Oval 414">
          <a:extLst>
            <a:ext uri="{FF2B5EF4-FFF2-40B4-BE49-F238E27FC236}">
              <a16:creationId xmlns:a16="http://schemas.microsoft.com/office/drawing/2014/main" id="{F16EB25F-B999-4C85-AAB6-5082871FAAB5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23" name="Oval 415">
          <a:extLst>
            <a:ext uri="{FF2B5EF4-FFF2-40B4-BE49-F238E27FC236}">
              <a16:creationId xmlns:a16="http://schemas.microsoft.com/office/drawing/2014/main" id="{46914B76-B4A8-4F22-93FD-969C88A380D1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24" name="Oval 416">
          <a:extLst>
            <a:ext uri="{FF2B5EF4-FFF2-40B4-BE49-F238E27FC236}">
              <a16:creationId xmlns:a16="http://schemas.microsoft.com/office/drawing/2014/main" id="{1187123A-6A4B-4D97-B394-E51A88D0F450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25" name="Oval 417">
          <a:extLst>
            <a:ext uri="{FF2B5EF4-FFF2-40B4-BE49-F238E27FC236}">
              <a16:creationId xmlns:a16="http://schemas.microsoft.com/office/drawing/2014/main" id="{7B4203DA-E791-4497-926D-BFB34857A41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26" name="Oval 418">
          <a:extLst>
            <a:ext uri="{FF2B5EF4-FFF2-40B4-BE49-F238E27FC236}">
              <a16:creationId xmlns:a16="http://schemas.microsoft.com/office/drawing/2014/main" id="{EA309EED-5089-4ACE-9855-415B9DE5F572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27" name="Oval 419">
          <a:extLst>
            <a:ext uri="{FF2B5EF4-FFF2-40B4-BE49-F238E27FC236}">
              <a16:creationId xmlns:a16="http://schemas.microsoft.com/office/drawing/2014/main" id="{9DED3F73-91EF-4AD7-9FF9-58C33811FC24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28" name="Oval 420">
          <a:extLst>
            <a:ext uri="{FF2B5EF4-FFF2-40B4-BE49-F238E27FC236}">
              <a16:creationId xmlns:a16="http://schemas.microsoft.com/office/drawing/2014/main" id="{A27B56BB-2E03-4D6F-B367-4A2E7862AFE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29" name="Oval 421">
          <a:extLst>
            <a:ext uri="{FF2B5EF4-FFF2-40B4-BE49-F238E27FC236}">
              <a16:creationId xmlns:a16="http://schemas.microsoft.com/office/drawing/2014/main" id="{4BFB5FD7-8B8D-47A3-A8F1-6D4C4304ED6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30" name="Oval 422">
          <a:extLst>
            <a:ext uri="{FF2B5EF4-FFF2-40B4-BE49-F238E27FC236}">
              <a16:creationId xmlns:a16="http://schemas.microsoft.com/office/drawing/2014/main" id="{641708FB-128E-45CB-B4FC-6F8B681307EF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31" name="Oval 423">
          <a:extLst>
            <a:ext uri="{FF2B5EF4-FFF2-40B4-BE49-F238E27FC236}">
              <a16:creationId xmlns:a16="http://schemas.microsoft.com/office/drawing/2014/main" id="{DBC160A9-C020-4D7D-9A0A-6FF6E354252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32" name="Oval 424">
          <a:extLst>
            <a:ext uri="{FF2B5EF4-FFF2-40B4-BE49-F238E27FC236}">
              <a16:creationId xmlns:a16="http://schemas.microsoft.com/office/drawing/2014/main" id="{888791A3-5641-4206-957C-A5FEAD35FDA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33" name="Oval 425">
          <a:extLst>
            <a:ext uri="{FF2B5EF4-FFF2-40B4-BE49-F238E27FC236}">
              <a16:creationId xmlns:a16="http://schemas.microsoft.com/office/drawing/2014/main" id="{7D49E97D-E8F4-499C-8AF4-FF7AA5E843DE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34" name="Line 426">
          <a:extLst>
            <a:ext uri="{FF2B5EF4-FFF2-40B4-BE49-F238E27FC236}">
              <a16:creationId xmlns:a16="http://schemas.microsoft.com/office/drawing/2014/main" id="{E15C9A7F-AE28-47C4-B14D-96F5E25E1952}"/>
            </a:ext>
          </a:extLst>
        </xdr:cNvPr>
        <xdr:cNvSpPr>
          <a:spLocks noChangeShapeType="1"/>
        </xdr:cNvSpPr>
      </xdr:nvSpPr>
      <xdr:spPr bwMode="auto">
        <a:xfrm>
          <a:off x="11163300" y="85058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35" name="Oval 427">
          <a:extLst>
            <a:ext uri="{FF2B5EF4-FFF2-40B4-BE49-F238E27FC236}">
              <a16:creationId xmlns:a16="http://schemas.microsoft.com/office/drawing/2014/main" id="{D9F494FF-6BC9-40A8-9A01-5A905C64DCC1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36" name="Oval 428">
          <a:extLst>
            <a:ext uri="{FF2B5EF4-FFF2-40B4-BE49-F238E27FC236}">
              <a16:creationId xmlns:a16="http://schemas.microsoft.com/office/drawing/2014/main" id="{AFDCB47D-EEAB-4EB7-B68F-F3407D390038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37" name="Oval 429">
          <a:extLst>
            <a:ext uri="{FF2B5EF4-FFF2-40B4-BE49-F238E27FC236}">
              <a16:creationId xmlns:a16="http://schemas.microsoft.com/office/drawing/2014/main" id="{737658A3-2D11-46E1-9753-DF0991F5C781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38" name="Oval 430">
          <a:extLst>
            <a:ext uri="{FF2B5EF4-FFF2-40B4-BE49-F238E27FC236}">
              <a16:creationId xmlns:a16="http://schemas.microsoft.com/office/drawing/2014/main" id="{03E0BCDA-AC78-40B5-A140-5D58DE00FFEF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39" name="Oval 431">
          <a:extLst>
            <a:ext uri="{FF2B5EF4-FFF2-40B4-BE49-F238E27FC236}">
              <a16:creationId xmlns:a16="http://schemas.microsoft.com/office/drawing/2014/main" id="{D6E80224-CFBB-4A18-9645-587A3921C42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40" name="Oval 432">
          <a:extLst>
            <a:ext uri="{FF2B5EF4-FFF2-40B4-BE49-F238E27FC236}">
              <a16:creationId xmlns:a16="http://schemas.microsoft.com/office/drawing/2014/main" id="{9FB5C35B-F36E-4332-A5BD-75E091413CC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41" name="Oval 433">
          <a:extLst>
            <a:ext uri="{FF2B5EF4-FFF2-40B4-BE49-F238E27FC236}">
              <a16:creationId xmlns:a16="http://schemas.microsoft.com/office/drawing/2014/main" id="{4E570F2F-C395-43FF-AC5C-3E5779D13723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42" name="Oval 434">
          <a:extLst>
            <a:ext uri="{FF2B5EF4-FFF2-40B4-BE49-F238E27FC236}">
              <a16:creationId xmlns:a16="http://schemas.microsoft.com/office/drawing/2014/main" id="{0AE76EA5-9FDE-45A1-A79E-89D676A8EE4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43" name="Oval 435">
          <a:extLst>
            <a:ext uri="{FF2B5EF4-FFF2-40B4-BE49-F238E27FC236}">
              <a16:creationId xmlns:a16="http://schemas.microsoft.com/office/drawing/2014/main" id="{8C073719-46AA-42C5-85FC-A6591B567E9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44" name="Oval 436">
          <a:extLst>
            <a:ext uri="{FF2B5EF4-FFF2-40B4-BE49-F238E27FC236}">
              <a16:creationId xmlns:a16="http://schemas.microsoft.com/office/drawing/2014/main" id="{ED013A71-65B8-4B32-AA9F-0055F416F04E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45" name="Oval 437">
          <a:extLst>
            <a:ext uri="{FF2B5EF4-FFF2-40B4-BE49-F238E27FC236}">
              <a16:creationId xmlns:a16="http://schemas.microsoft.com/office/drawing/2014/main" id="{0CF1A31F-BD05-48FC-8C58-663DBB7E685D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46" name="Oval 438">
          <a:extLst>
            <a:ext uri="{FF2B5EF4-FFF2-40B4-BE49-F238E27FC236}">
              <a16:creationId xmlns:a16="http://schemas.microsoft.com/office/drawing/2014/main" id="{A95C3B79-D81C-41FA-B33E-5899B935F87D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47" name="Line 439">
          <a:extLst>
            <a:ext uri="{FF2B5EF4-FFF2-40B4-BE49-F238E27FC236}">
              <a16:creationId xmlns:a16="http://schemas.microsoft.com/office/drawing/2014/main" id="{4C80CA3F-4BB1-4269-BC06-46A0E2806E9E}"/>
            </a:ext>
          </a:extLst>
        </xdr:cNvPr>
        <xdr:cNvSpPr>
          <a:spLocks noChangeShapeType="1"/>
        </xdr:cNvSpPr>
      </xdr:nvSpPr>
      <xdr:spPr bwMode="auto">
        <a:xfrm flipH="1">
          <a:off x="11163300" y="8505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48" name="Line 440">
          <a:extLst>
            <a:ext uri="{FF2B5EF4-FFF2-40B4-BE49-F238E27FC236}">
              <a16:creationId xmlns:a16="http://schemas.microsoft.com/office/drawing/2014/main" id="{730A383F-0B35-4F66-9DEC-00FBC252FB21}"/>
            </a:ext>
          </a:extLst>
        </xdr:cNvPr>
        <xdr:cNvSpPr>
          <a:spLocks noChangeShapeType="1"/>
        </xdr:cNvSpPr>
      </xdr:nvSpPr>
      <xdr:spPr bwMode="auto">
        <a:xfrm>
          <a:off x="11163300" y="8505825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49" name="Oval 443">
          <a:extLst>
            <a:ext uri="{FF2B5EF4-FFF2-40B4-BE49-F238E27FC236}">
              <a16:creationId xmlns:a16="http://schemas.microsoft.com/office/drawing/2014/main" id="{E9CFD4CA-510A-418F-BFF3-55EE7E7276D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50" name="Oval 444">
          <a:extLst>
            <a:ext uri="{FF2B5EF4-FFF2-40B4-BE49-F238E27FC236}">
              <a16:creationId xmlns:a16="http://schemas.microsoft.com/office/drawing/2014/main" id="{A7B71BEC-2EB9-4607-AA58-20C19F0219E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51" name="Oval 445">
          <a:extLst>
            <a:ext uri="{FF2B5EF4-FFF2-40B4-BE49-F238E27FC236}">
              <a16:creationId xmlns:a16="http://schemas.microsoft.com/office/drawing/2014/main" id="{8989E34C-1CDA-499B-9C9B-88D18124CD50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52" name="Oval 446">
          <a:extLst>
            <a:ext uri="{FF2B5EF4-FFF2-40B4-BE49-F238E27FC236}">
              <a16:creationId xmlns:a16="http://schemas.microsoft.com/office/drawing/2014/main" id="{1DD90BD0-8B0F-4F6A-942B-B9AC5CDF7600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53" name="Oval 447">
          <a:extLst>
            <a:ext uri="{FF2B5EF4-FFF2-40B4-BE49-F238E27FC236}">
              <a16:creationId xmlns:a16="http://schemas.microsoft.com/office/drawing/2014/main" id="{9A37DD4C-4AEA-4D27-9729-B06DC2E2A733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54" name="Oval 448">
          <a:extLst>
            <a:ext uri="{FF2B5EF4-FFF2-40B4-BE49-F238E27FC236}">
              <a16:creationId xmlns:a16="http://schemas.microsoft.com/office/drawing/2014/main" id="{7035F536-203B-4FD5-B38E-E68A5C0D7FE8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55" name="Oval 449">
          <a:extLst>
            <a:ext uri="{FF2B5EF4-FFF2-40B4-BE49-F238E27FC236}">
              <a16:creationId xmlns:a16="http://schemas.microsoft.com/office/drawing/2014/main" id="{E1A58524-AE7C-42B9-8961-3A07D9654433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56" name="Oval 450">
          <a:extLst>
            <a:ext uri="{FF2B5EF4-FFF2-40B4-BE49-F238E27FC236}">
              <a16:creationId xmlns:a16="http://schemas.microsoft.com/office/drawing/2014/main" id="{3248F5DC-AE9F-445A-BFDF-6FC19D2F972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57" name="Oval 451">
          <a:extLst>
            <a:ext uri="{FF2B5EF4-FFF2-40B4-BE49-F238E27FC236}">
              <a16:creationId xmlns:a16="http://schemas.microsoft.com/office/drawing/2014/main" id="{700CC357-228F-4E8C-86C7-4A0A72FFBCDF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58" name="Oval 452">
          <a:extLst>
            <a:ext uri="{FF2B5EF4-FFF2-40B4-BE49-F238E27FC236}">
              <a16:creationId xmlns:a16="http://schemas.microsoft.com/office/drawing/2014/main" id="{46B70784-6D65-4AD8-BCB3-E1CC7F37546B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59" name="Oval 460">
          <a:extLst>
            <a:ext uri="{FF2B5EF4-FFF2-40B4-BE49-F238E27FC236}">
              <a16:creationId xmlns:a16="http://schemas.microsoft.com/office/drawing/2014/main" id="{76D424AB-445B-4B23-AD3B-2EC1665A641B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60" name="Oval 461">
          <a:extLst>
            <a:ext uri="{FF2B5EF4-FFF2-40B4-BE49-F238E27FC236}">
              <a16:creationId xmlns:a16="http://schemas.microsoft.com/office/drawing/2014/main" id="{FB4C4916-B31D-48AF-AA30-83484B04649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61" name="Oval 462">
          <a:extLst>
            <a:ext uri="{FF2B5EF4-FFF2-40B4-BE49-F238E27FC236}">
              <a16:creationId xmlns:a16="http://schemas.microsoft.com/office/drawing/2014/main" id="{306190E5-D1E8-4AFA-BDD7-716F539733B1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62" name="Oval 463">
          <a:extLst>
            <a:ext uri="{FF2B5EF4-FFF2-40B4-BE49-F238E27FC236}">
              <a16:creationId xmlns:a16="http://schemas.microsoft.com/office/drawing/2014/main" id="{31F8D659-1F82-4F1A-BAC5-83E5F9411F43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63" name="Oval 464">
          <a:extLst>
            <a:ext uri="{FF2B5EF4-FFF2-40B4-BE49-F238E27FC236}">
              <a16:creationId xmlns:a16="http://schemas.microsoft.com/office/drawing/2014/main" id="{7557113D-DD3C-4F61-997C-902C78C7798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64" name="Oval 465">
          <a:extLst>
            <a:ext uri="{FF2B5EF4-FFF2-40B4-BE49-F238E27FC236}">
              <a16:creationId xmlns:a16="http://schemas.microsoft.com/office/drawing/2014/main" id="{CE8B24A1-0D9F-4C9F-8CE1-D2DA5AB3EFB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65" name="Oval 466">
          <a:extLst>
            <a:ext uri="{FF2B5EF4-FFF2-40B4-BE49-F238E27FC236}">
              <a16:creationId xmlns:a16="http://schemas.microsoft.com/office/drawing/2014/main" id="{414D5B1E-C3F6-40E1-8B19-369CC3A24573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66" name="Oval 467">
          <a:extLst>
            <a:ext uri="{FF2B5EF4-FFF2-40B4-BE49-F238E27FC236}">
              <a16:creationId xmlns:a16="http://schemas.microsoft.com/office/drawing/2014/main" id="{CC546A0C-25A2-4896-8C23-BAD36F495919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67" name="Oval 468">
          <a:extLst>
            <a:ext uri="{FF2B5EF4-FFF2-40B4-BE49-F238E27FC236}">
              <a16:creationId xmlns:a16="http://schemas.microsoft.com/office/drawing/2014/main" id="{17C78EFB-488C-4F1D-924F-EB2AA7D3DD0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68" name="Oval 469">
          <a:extLst>
            <a:ext uri="{FF2B5EF4-FFF2-40B4-BE49-F238E27FC236}">
              <a16:creationId xmlns:a16="http://schemas.microsoft.com/office/drawing/2014/main" id="{69CDBDA9-8252-40C3-9CE6-E8EF39C2470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69" name="Oval 470">
          <a:extLst>
            <a:ext uri="{FF2B5EF4-FFF2-40B4-BE49-F238E27FC236}">
              <a16:creationId xmlns:a16="http://schemas.microsoft.com/office/drawing/2014/main" id="{3A751DFF-76E5-459E-B65E-F27A7BA08B0D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70" name="Oval 471">
          <a:extLst>
            <a:ext uri="{FF2B5EF4-FFF2-40B4-BE49-F238E27FC236}">
              <a16:creationId xmlns:a16="http://schemas.microsoft.com/office/drawing/2014/main" id="{CE9D65CB-9809-42F5-8101-698D258CCDA2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71" name="Oval 472">
          <a:extLst>
            <a:ext uri="{FF2B5EF4-FFF2-40B4-BE49-F238E27FC236}">
              <a16:creationId xmlns:a16="http://schemas.microsoft.com/office/drawing/2014/main" id="{E845A847-59A5-4A1A-BBDC-680A54429E90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72" name="Oval 473">
          <a:extLst>
            <a:ext uri="{FF2B5EF4-FFF2-40B4-BE49-F238E27FC236}">
              <a16:creationId xmlns:a16="http://schemas.microsoft.com/office/drawing/2014/main" id="{2F83E6EB-B917-4315-8B59-E5ECC9EACA7D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73" name="Oval 474">
          <a:extLst>
            <a:ext uri="{FF2B5EF4-FFF2-40B4-BE49-F238E27FC236}">
              <a16:creationId xmlns:a16="http://schemas.microsoft.com/office/drawing/2014/main" id="{577E729A-E663-4AB1-BB7B-8B57FF97E4ED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74" name="Oval 475">
          <a:extLst>
            <a:ext uri="{FF2B5EF4-FFF2-40B4-BE49-F238E27FC236}">
              <a16:creationId xmlns:a16="http://schemas.microsoft.com/office/drawing/2014/main" id="{4765E476-313D-4341-834A-779D0FBD0CF8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75" name="Oval 476">
          <a:extLst>
            <a:ext uri="{FF2B5EF4-FFF2-40B4-BE49-F238E27FC236}">
              <a16:creationId xmlns:a16="http://schemas.microsoft.com/office/drawing/2014/main" id="{141BE961-278D-43E7-A611-FF356DB4571D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76" name="Oval 477">
          <a:extLst>
            <a:ext uri="{FF2B5EF4-FFF2-40B4-BE49-F238E27FC236}">
              <a16:creationId xmlns:a16="http://schemas.microsoft.com/office/drawing/2014/main" id="{6A8A6FAA-4C0B-4201-BDBA-E88B855B0812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77" name="Oval 478">
          <a:extLst>
            <a:ext uri="{FF2B5EF4-FFF2-40B4-BE49-F238E27FC236}">
              <a16:creationId xmlns:a16="http://schemas.microsoft.com/office/drawing/2014/main" id="{FF6537B7-865B-4131-BA02-985E0723B81B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78" name="Oval 479">
          <a:extLst>
            <a:ext uri="{FF2B5EF4-FFF2-40B4-BE49-F238E27FC236}">
              <a16:creationId xmlns:a16="http://schemas.microsoft.com/office/drawing/2014/main" id="{60A08DCA-DDBC-424E-B480-0115B780F5B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79" name="Oval 480">
          <a:extLst>
            <a:ext uri="{FF2B5EF4-FFF2-40B4-BE49-F238E27FC236}">
              <a16:creationId xmlns:a16="http://schemas.microsoft.com/office/drawing/2014/main" id="{255D1A35-AC01-4F39-92C4-225643DD6B8B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80" name="Oval 481">
          <a:extLst>
            <a:ext uri="{FF2B5EF4-FFF2-40B4-BE49-F238E27FC236}">
              <a16:creationId xmlns:a16="http://schemas.microsoft.com/office/drawing/2014/main" id="{DB89C68B-CF3D-48AB-B9C1-99CECB172C98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81" name="Oval 482">
          <a:extLst>
            <a:ext uri="{FF2B5EF4-FFF2-40B4-BE49-F238E27FC236}">
              <a16:creationId xmlns:a16="http://schemas.microsoft.com/office/drawing/2014/main" id="{F0CDF078-A03C-4F7E-8547-4B698CC49CF1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82" name="Oval 483">
          <a:extLst>
            <a:ext uri="{FF2B5EF4-FFF2-40B4-BE49-F238E27FC236}">
              <a16:creationId xmlns:a16="http://schemas.microsoft.com/office/drawing/2014/main" id="{1213A6AC-7001-4C02-824A-B77EE92AD80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83" name="Oval 484">
          <a:extLst>
            <a:ext uri="{FF2B5EF4-FFF2-40B4-BE49-F238E27FC236}">
              <a16:creationId xmlns:a16="http://schemas.microsoft.com/office/drawing/2014/main" id="{C5607917-8D15-4C59-AF9F-1083DA9A43B0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84" name="Oval 485">
          <a:extLst>
            <a:ext uri="{FF2B5EF4-FFF2-40B4-BE49-F238E27FC236}">
              <a16:creationId xmlns:a16="http://schemas.microsoft.com/office/drawing/2014/main" id="{7ED29A86-95C2-4B54-AE46-D3BF1DD3438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85" name="Oval 486">
          <a:extLst>
            <a:ext uri="{FF2B5EF4-FFF2-40B4-BE49-F238E27FC236}">
              <a16:creationId xmlns:a16="http://schemas.microsoft.com/office/drawing/2014/main" id="{C866EEB8-6793-4DB7-B7A1-A8113D48D1B4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86" name="Oval 487">
          <a:extLst>
            <a:ext uri="{FF2B5EF4-FFF2-40B4-BE49-F238E27FC236}">
              <a16:creationId xmlns:a16="http://schemas.microsoft.com/office/drawing/2014/main" id="{0149BDC7-991A-4C56-B68B-2CDF8C9558B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87" name="Oval 488">
          <a:extLst>
            <a:ext uri="{FF2B5EF4-FFF2-40B4-BE49-F238E27FC236}">
              <a16:creationId xmlns:a16="http://schemas.microsoft.com/office/drawing/2014/main" id="{9284C342-5FE0-4236-AAB0-4085BC026CA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88" name="Oval 493">
          <a:extLst>
            <a:ext uri="{FF2B5EF4-FFF2-40B4-BE49-F238E27FC236}">
              <a16:creationId xmlns:a16="http://schemas.microsoft.com/office/drawing/2014/main" id="{0BE5BFD6-03CD-4C74-A189-C7CFE757BE0E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89" name="Oval 494">
          <a:extLst>
            <a:ext uri="{FF2B5EF4-FFF2-40B4-BE49-F238E27FC236}">
              <a16:creationId xmlns:a16="http://schemas.microsoft.com/office/drawing/2014/main" id="{D76D73D1-08B8-4CF9-82C8-94CE7DE51830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90" name="Oval 495">
          <a:extLst>
            <a:ext uri="{FF2B5EF4-FFF2-40B4-BE49-F238E27FC236}">
              <a16:creationId xmlns:a16="http://schemas.microsoft.com/office/drawing/2014/main" id="{690B174F-85C8-460D-859D-174EC0CFAAD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91" name="Oval 496">
          <a:extLst>
            <a:ext uri="{FF2B5EF4-FFF2-40B4-BE49-F238E27FC236}">
              <a16:creationId xmlns:a16="http://schemas.microsoft.com/office/drawing/2014/main" id="{63A9127F-5B14-4D9A-A4A9-A865B79CE778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92" name="Oval 497">
          <a:extLst>
            <a:ext uri="{FF2B5EF4-FFF2-40B4-BE49-F238E27FC236}">
              <a16:creationId xmlns:a16="http://schemas.microsoft.com/office/drawing/2014/main" id="{2E595A73-D2BD-4DA7-B6E5-9EE8152224F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93" name="Oval 502">
          <a:extLst>
            <a:ext uri="{FF2B5EF4-FFF2-40B4-BE49-F238E27FC236}">
              <a16:creationId xmlns:a16="http://schemas.microsoft.com/office/drawing/2014/main" id="{0D333CB5-5F87-4595-9719-BD8C0DB67AAF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94" name="Oval 503">
          <a:extLst>
            <a:ext uri="{FF2B5EF4-FFF2-40B4-BE49-F238E27FC236}">
              <a16:creationId xmlns:a16="http://schemas.microsoft.com/office/drawing/2014/main" id="{FBA25580-1A64-425E-8CE9-02637F2F089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95" name="Oval 504">
          <a:extLst>
            <a:ext uri="{FF2B5EF4-FFF2-40B4-BE49-F238E27FC236}">
              <a16:creationId xmlns:a16="http://schemas.microsoft.com/office/drawing/2014/main" id="{A86BE4C8-EDC0-44F0-A4C3-407C7E07DC33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96" name="Oval 505">
          <a:extLst>
            <a:ext uri="{FF2B5EF4-FFF2-40B4-BE49-F238E27FC236}">
              <a16:creationId xmlns:a16="http://schemas.microsoft.com/office/drawing/2014/main" id="{A58944DD-A0E1-49DF-8FEF-A67915BD633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97" name="Oval 506">
          <a:extLst>
            <a:ext uri="{FF2B5EF4-FFF2-40B4-BE49-F238E27FC236}">
              <a16:creationId xmlns:a16="http://schemas.microsoft.com/office/drawing/2014/main" id="{06A1F790-8BF2-4F7C-A3E8-1DFC168BB17B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1541" name="Text 517">
          <a:extLst>
            <a:ext uri="{FF2B5EF4-FFF2-40B4-BE49-F238E27FC236}">
              <a16:creationId xmlns:a16="http://schemas.microsoft.com/office/drawing/2014/main" id="{3A4A0F03-1A13-450B-B9C9-B209ED9A194A}"/>
            </a:ext>
          </a:extLst>
        </xdr:cNvPr>
        <xdr:cNvSpPr txBox="1">
          <a:spLocks noChangeArrowheads="1"/>
        </xdr:cNvSpPr>
      </xdr:nvSpPr>
      <xdr:spPr bwMode="auto">
        <a:xfrm>
          <a:off x="11163300" y="8467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S - G</a:t>
          </a: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699" name="Oval 518">
          <a:extLst>
            <a:ext uri="{FF2B5EF4-FFF2-40B4-BE49-F238E27FC236}">
              <a16:creationId xmlns:a16="http://schemas.microsoft.com/office/drawing/2014/main" id="{D2DA6A3A-AB89-4FBE-9BFC-C7A6DF16DDA3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00" name="Oval 519">
          <a:extLst>
            <a:ext uri="{FF2B5EF4-FFF2-40B4-BE49-F238E27FC236}">
              <a16:creationId xmlns:a16="http://schemas.microsoft.com/office/drawing/2014/main" id="{28E7C0C7-E4CC-44AE-BC3C-74A3CEC23B0C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01" name="Oval 520">
          <a:extLst>
            <a:ext uri="{FF2B5EF4-FFF2-40B4-BE49-F238E27FC236}">
              <a16:creationId xmlns:a16="http://schemas.microsoft.com/office/drawing/2014/main" id="{E1400E31-7D91-4662-B949-12B320AFA388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02" name="Oval 521">
          <a:extLst>
            <a:ext uri="{FF2B5EF4-FFF2-40B4-BE49-F238E27FC236}">
              <a16:creationId xmlns:a16="http://schemas.microsoft.com/office/drawing/2014/main" id="{36ACCE61-A507-4DD7-BF5C-38BD4932B72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03" name="Oval 522">
          <a:extLst>
            <a:ext uri="{FF2B5EF4-FFF2-40B4-BE49-F238E27FC236}">
              <a16:creationId xmlns:a16="http://schemas.microsoft.com/office/drawing/2014/main" id="{50B88700-E585-4161-BF75-249E4E95E254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04" name="Oval 523">
          <a:extLst>
            <a:ext uri="{FF2B5EF4-FFF2-40B4-BE49-F238E27FC236}">
              <a16:creationId xmlns:a16="http://schemas.microsoft.com/office/drawing/2014/main" id="{EEAFB38F-5DEA-4C91-B344-12D6C8C59E8C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05" name="Oval 524">
          <a:extLst>
            <a:ext uri="{FF2B5EF4-FFF2-40B4-BE49-F238E27FC236}">
              <a16:creationId xmlns:a16="http://schemas.microsoft.com/office/drawing/2014/main" id="{31C49CFD-7F2F-4208-B79D-2FACFC05A115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06" name="Oval 525">
          <a:extLst>
            <a:ext uri="{FF2B5EF4-FFF2-40B4-BE49-F238E27FC236}">
              <a16:creationId xmlns:a16="http://schemas.microsoft.com/office/drawing/2014/main" id="{70928FDA-5E3C-44A9-A31E-EA1D06347089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07" name="Oval 526">
          <a:extLst>
            <a:ext uri="{FF2B5EF4-FFF2-40B4-BE49-F238E27FC236}">
              <a16:creationId xmlns:a16="http://schemas.microsoft.com/office/drawing/2014/main" id="{2DDCA487-2120-466B-B990-284F1B01DF12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08" name="Oval 527">
          <a:extLst>
            <a:ext uri="{FF2B5EF4-FFF2-40B4-BE49-F238E27FC236}">
              <a16:creationId xmlns:a16="http://schemas.microsoft.com/office/drawing/2014/main" id="{83FC0314-945D-48C8-974C-51F982BF5AE1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09" name="Oval 528">
          <a:extLst>
            <a:ext uri="{FF2B5EF4-FFF2-40B4-BE49-F238E27FC236}">
              <a16:creationId xmlns:a16="http://schemas.microsoft.com/office/drawing/2014/main" id="{2658DCD4-C66A-4900-9FAD-C3812D5E151B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10" name="Oval 529">
          <a:extLst>
            <a:ext uri="{FF2B5EF4-FFF2-40B4-BE49-F238E27FC236}">
              <a16:creationId xmlns:a16="http://schemas.microsoft.com/office/drawing/2014/main" id="{104E07B6-AB0C-4E20-B7CB-C807811F0E23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11" name="Oval 530">
          <a:extLst>
            <a:ext uri="{FF2B5EF4-FFF2-40B4-BE49-F238E27FC236}">
              <a16:creationId xmlns:a16="http://schemas.microsoft.com/office/drawing/2014/main" id="{4DA069B7-DB1C-42C4-A26F-297D5AE0CC85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7</xdr:row>
      <xdr:rowOff>133350</xdr:rowOff>
    </xdr:from>
    <xdr:to>
      <xdr:col>16</xdr:col>
      <xdr:colOff>142875</xdr:colOff>
      <xdr:row>11</xdr:row>
      <xdr:rowOff>28575</xdr:rowOff>
    </xdr:to>
    <xdr:sp macro="" textlink="">
      <xdr:nvSpPr>
        <xdr:cNvPr id="1558" name="Text 534">
          <a:extLst>
            <a:ext uri="{FF2B5EF4-FFF2-40B4-BE49-F238E27FC236}">
              <a16:creationId xmlns:a16="http://schemas.microsoft.com/office/drawing/2014/main" id="{19E5BF7F-4E55-42B4-8382-46E3C1FC6A4A}"/>
            </a:ext>
          </a:extLst>
        </xdr:cNvPr>
        <xdr:cNvSpPr txBox="1">
          <a:spLocks noChangeArrowheads="1"/>
        </xdr:cNvSpPr>
      </xdr:nvSpPr>
      <xdr:spPr bwMode="auto">
        <a:xfrm>
          <a:off x="2038350" y="2019300"/>
          <a:ext cx="4800600" cy="847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sk-S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Špecifický dynamický odpor q</a:t>
          </a:r>
          <a:r>
            <a:rPr lang="sk-SK" sz="1400" b="1" i="0" u="none" strike="noStrike" baseline="-25000">
              <a:solidFill>
                <a:srgbClr val="000000"/>
              </a:solidFill>
              <a:latin typeface="Arial"/>
              <a:cs typeface="Arial"/>
            </a:rPr>
            <a:t>d</a:t>
          </a:r>
          <a:r>
            <a:rPr lang="sk-S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(MPa)</a:t>
          </a:r>
        </a:p>
        <a:p>
          <a:pPr algn="ctr" rtl="0">
            <a:defRPr sz="1000"/>
          </a:pPr>
          <a:r>
            <a:rPr lang="sk-S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Krútiaci moment M (x100 N)</a:t>
          </a:r>
        </a:p>
        <a:p>
          <a:pPr algn="ctr" rtl="0">
            <a:defRPr sz="1000"/>
          </a:pPr>
          <a:r>
            <a:rPr lang="sk-S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Počet úderov N20 (-)</a:t>
          </a:r>
        </a:p>
      </xdr:txBody>
    </xdr:sp>
    <xdr:clientData/>
  </xdr:twoCellAnchor>
  <xdr:twoCellAnchor>
    <xdr:from>
      <xdr:col>2</xdr:col>
      <xdr:colOff>47625</xdr:colOff>
      <xdr:row>12</xdr:row>
      <xdr:rowOff>0</xdr:rowOff>
    </xdr:from>
    <xdr:to>
      <xdr:col>2</xdr:col>
      <xdr:colOff>123825</xdr:colOff>
      <xdr:row>12</xdr:row>
      <xdr:rowOff>0</xdr:rowOff>
    </xdr:to>
    <xdr:sp macro="" textlink="">
      <xdr:nvSpPr>
        <xdr:cNvPr id="230713" name="Oval 536">
          <a:extLst>
            <a:ext uri="{FF2B5EF4-FFF2-40B4-BE49-F238E27FC236}">
              <a16:creationId xmlns:a16="http://schemas.microsoft.com/office/drawing/2014/main" id="{A2D709C0-BE05-4439-8A0D-20A786C2B1C2}"/>
            </a:ext>
          </a:extLst>
        </xdr:cNvPr>
        <xdr:cNvSpPr>
          <a:spLocks noChangeArrowheads="1"/>
        </xdr:cNvSpPr>
      </xdr:nvSpPr>
      <xdr:spPr bwMode="auto">
        <a:xfrm>
          <a:off x="581025" y="3105150"/>
          <a:ext cx="762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2</xdr:col>
      <xdr:colOff>104775</xdr:colOff>
      <xdr:row>12</xdr:row>
      <xdr:rowOff>0</xdr:rowOff>
    </xdr:to>
    <xdr:sp macro="" textlink="">
      <xdr:nvSpPr>
        <xdr:cNvPr id="230714" name="Oval 542">
          <a:extLst>
            <a:ext uri="{FF2B5EF4-FFF2-40B4-BE49-F238E27FC236}">
              <a16:creationId xmlns:a16="http://schemas.microsoft.com/office/drawing/2014/main" id="{B277BC10-9023-4F7D-944D-A67017D1FA8D}"/>
            </a:ext>
          </a:extLst>
        </xdr:cNvPr>
        <xdr:cNvSpPr>
          <a:spLocks noChangeArrowheads="1"/>
        </xdr:cNvSpPr>
      </xdr:nvSpPr>
      <xdr:spPr bwMode="auto">
        <a:xfrm>
          <a:off x="533400" y="3105150"/>
          <a:ext cx="1047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38100</xdr:colOff>
      <xdr:row>12</xdr:row>
      <xdr:rowOff>0</xdr:rowOff>
    </xdr:from>
    <xdr:to>
      <xdr:col>2</xdr:col>
      <xdr:colOff>104775</xdr:colOff>
      <xdr:row>12</xdr:row>
      <xdr:rowOff>0</xdr:rowOff>
    </xdr:to>
    <xdr:sp macro="" textlink="">
      <xdr:nvSpPr>
        <xdr:cNvPr id="230715" name="Oval 547">
          <a:extLst>
            <a:ext uri="{FF2B5EF4-FFF2-40B4-BE49-F238E27FC236}">
              <a16:creationId xmlns:a16="http://schemas.microsoft.com/office/drawing/2014/main" id="{EDF229F1-B273-4246-ABB8-F1FFA9339B08}"/>
            </a:ext>
          </a:extLst>
        </xdr:cNvPr>
        <xdr:cNvSpPr>
          <a:spLocks noChangeArrowheads="1"/>
        </xdr:cNvSpPr>
      </xdr:nvSpPr>
      <xdr:spPr bwMode="auto">
        <a:xfrm>
          <a:off x="571500" y="3105150"/>
          <a:ext cx="666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12</xdr:row>
      <xdr:rowOff>0</xdr:rowOff>
    </xdr:from>
    <xdr:to>
      <xdr:col>2</xdr:col>
      <xdr:colOff>123825</xdr:colOff>
      <xdr:row>12</xdr:row>
      <xdr:rowOff>0</xdr:rowOff>
    </xdr:to>
    <xdr:sp macro="" textlink="">
      <xdr:nvSpPr>
        <xdr:cNvPr id="230716" name="Oval 551">
          <a:extLst>
            <a:ext uri="{FF2B5EF4-FFF2-40B4-BE49-F238E27FC236}">
              <a16:creationId xmlns:a16="http://schemas.microsoft.com/office/drawing/2014/main" id="{844D4B15-6B26-4FB7-AD64-B83B4A614040}"/>
            </a:ext>
          </a:extLst>
        </xdr:cNvPr>
        <xdr:cNvSpPr>
          <a:spLocks noChangeArrowheads="1"/>
        </xdr:cNvSpPr>
      </xdr:nvSpPr>
      <xdr:spPr bwMode="auto">
        <a:xfrm>
          <a:off x="609600" y="3105150"/>
          <a:ext cx="4762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17" name="Oval 636">
          <a:extLst>
            <a:ext uri="{FF2B5EF4-FFF2-40B4-BE49-F238E27FC236}">
              <a16:creationId xmlns:a16="http://schemas.microsoft.com/office/drawing/2014/main" id="{EE61EE8C-A921-49FE-9F25-D58E03BB170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18" name="Oval 637">
          <a:extLst>
            <a:ext uri="{FF2B5EF4-FFF2-40B4-BE49-F238E27FC236}">
              <a16:creationId xmlns:a16="http://schemas.microsoft.com/office/drawing/2014/main" id="{54404113-F46F-40B2-87FD-F54696FF3310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19" name="Oval 638">
          <a:extLst>
            <a:ext uri="{FF2B5EF4-FFF2-40B4-BE49-F238E27FC236}">
              <a16:creationId xmlns:a16="http://schemas.microsoft.com/office/drawing/2014/main" id="{EF0ED7C8-DE2C-48EB-9306-01A8699F1A02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20" name="Oval 639">
          <a:extLst>
            <a:ext uri="{FF2B5EF4-FFF2-40B4-BE49-F238E27FC236}">
              <a16:creationId xmlns:a16="http://schemas.microsoft.com/office/drawing/2014/main" id="{B504D74F-DDA0-402D-BF77-9815C7221A8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21" name="Oval 640">
          <a:extLst>
            <a:ext uri="{FF2B5EF4-FFF2-40B4-BE49-F238E27FC236}">
              <a16:creationId xmlns:a16="http://schemas.microsoft.com/office/drawing/2014/main" id="{6DEE448D-ADEC-496F-93EC-69F5B81FD0D5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22" name="Oval 641">
          <a:extLst>
            <a:ext uri="{FF2B5EF4-FFF2-40B4-BE49-F238E27FC236}">
              <a16:creationId xmlns:a16="http://schemas.microsoft.com/office/drawing/2014/main" id="{11F03DDE-3D7B-4CF1-89C3-F8DB3F72BC23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23" name="Oval 642">
          <a:extLst>
            <a:ext uri="{FF2B5EF4-FFF2-40B4-BE49-F238E27FC236}">
              <a16:creationId xmlns:a16="http://schemas.microsoft.com/office/drawing/2014/main" id="{7837DEFB-1806-4301-A8A8-DAF801DD4DE1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24" name="Oval 643">
          <a:extLst>
            <a:ext uri="{FF2B5EF4-FFF2-40B4-BE49-F238E27FC236}">
              <a16:creationId xmlns:a16="http://schemas.microsoft.com/office/drawing/2014/main" id="{3ACD0165-6F2C-463D-8D25-AE54006D247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25" name="Oval 644">
          <a:extLst>
            <a:ext uri="{FF2B5EF4-FFF2-40B4-BE49-F238E27FC236}">
              <a16:creationId xmlns:a16="http://schemas.microsoft.com/office/drawing/2014/main" id="{32F052A0-8277-492D-B0D4-92215C57DD7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26" name="Oval 645">
          <a:extLst>
            <a:ext uri="{FF2B5EF4-FFF2-40B4-BE49-F238E27FC236}">
              <a16:creationId xmlns:a16="http://schemas.microsoft.com/office/drawing/2014/main" id="{09F75FF9-2AE0-48D6-8A62-1899414A6FA5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27" name="Oval 646">
          <a:extLst>
            <a:ext uri="{FF2B5EF4-FFF2-40B4-BE49-F238E27FC236}">
              <a16:creationId xmlns:a16="http://schemas.microsoft.com/office/drawing/2014/main" id="{C1303712-5830-49B0-8191-6785FEEC57A0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28" name="Oval 647">
          <a:extLst>
            <a:ext uri="{FF2B5EF4-FFF2-40B4-BE49-F238E27FC236}">
              <a16:creationId xmlns:a16="http://schemas.microsoft.com/office/drawing/2014/main" id="{0800D149-5BA1-41FC-8919-1D3FB224722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29" name="Oval 648">
          <a:extLst>
            <a:ext uri="{FF2B5EF4-FFF2-40B4-BE49-F238E27FC236}">
              <a16:creationId xmlns:a16="http://schemas.microsoft.com/office/drawing/2014/main" id="{9FBD0BA4-42E5-4B45-A622-F1492BD82C9F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30" name="Oval 649">
          <a:extLst>
            <a:ext uri="{FF2B5EF4-FFF2-40B4-BE49-F238E27FC236}">
              <a16:creationId xmlns:a16="http://schemas.microsoft.com/office/drawing/2014/main" id="{EA3D7E83-5AC9-4790-9A01-9F509ECAB182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31" name="Oval 650">
          <a:extLst>
            <a:ext uri="{FF2B5EF4-FFF2-40B4-BE49-F238E27FC236}">
              <a16:creationId xmlns:a16="http://schemas.microsoft.com/office/drawing/2014/main" id="{028A2155-80DC-4409-A6BE-920B400E84C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32" name="Oval 651">
          <a:extLst>
            <a:ext uri="{FF2B5EF4-FFF2-40B4-BE49-F238E27FC236}">
              <a16:creationId xmlns:a16="http://schemas.microsoft.com/office/drawing/2014/main" id="{3DD1AB18-1AB8-4846-B8F9-EE5A72A20B06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33" name="Oval 652">
          <a:extLst>
            <a:ext uri="{FF2B5EF4-FFF2-40B4-BE49-F238E27FC236}">
              <a16:creationId xmlns:a16="http://schemas.microsoft.com/office/drawing/2014/main" id="{EEDC8097-86D8-4E25-9868-47C36A079D83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34" name="Oval 653">
          <a:extLst>
            <a:ext uri="{FF2B5EF4-FFF2-40B4-BE49-F238E27FC236}">
              <a16:creationId xmlns:a16="http://schemas.microsoft.com/office/drawing/2014/main" id="{90F68210-7905-4329-9C15-ED5789C0E08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35" name="Oval 654">
          <a:extLst>
            <a:ext uri="{FF2B5EF4-FFF2-40B4-BE49-F238E27FC236}">
              <a16:creationId xmlns:a16="http://schemas.microsoft.com/office/drawing/2014/main" id="{23D146AF-4F73-4195-917D-FB37D8FC042C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36" name="Oval 655">
          <a:extLst>
            <a:ext uri="{FF2B5EF4-FFF2-40B4-BE49-F238E27FC236}">
              <a16:creationId xmlns:a16="http://schemas.microsoft.com/office/drawing/2014/main" id="{C1DD5204-EC2F-4F52-9E42-8F83D4DC127B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37" name="Oval 656">
          <a:extLst>
            <a:ext uri="{FF2B5EF4-FFF2-40B4-BE49-F238E27FC236}">
              <a16:creationId xmlns:a16="http://schemas.microsoft.com/office/drawing/2014/main" id="{3843C145-8111-4876-9A2A-B90093C1F76C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38" name="Oval 657">
          <a:extLst>
            <a:ext uri="{FF2B5EF4-FFF2-40B4-BE49-F238E27FC236}">
              <a16:creationId xmlns:a16="http://schemas.microsoft.com/office/drawing/2014/main" id="{42591300-7FC6-40DF-9E7B-8EE23BDE84C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39" name="Oval 658">
          <a:extLst>
            <a:ext uri="{FF2B5EF4-FFF2-40B4-BE49-F238E27FC236}">
              <a16:creationId xmlns:a16="http://schemas.microsoft.com/office/drawing/2014/main" id="{C0B44F3A-57DE-4458-9031-26AE1F67449E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40" name="Oval 659">
          <a:extLst>
            <a:ext uri="{FF2B5EF4-FFF2-40B4-BE49-F238E27FC236}">
              <a16:creationId xmlns:a16="http://schemas.microsoft.com/office/drawing/2014/main" id="{02602849-C2A1-4060-B583-C10BFA558AD1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41" name="Oval 660">
          <a:extLst>
            <a:ext uri="{FF2B5EF4-FFF2-40B4-BE49-F238E27FC236}">
              <a16:creationId xmlns:a16="http://schemas.microsoft.com/office/drawing/2014/main" id="{29D47544-954E-4EAB-9937-B7529F6AFAAA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42" name="Oval 661">
          <a:extLst>
            <a:ext uri="{FF2B5EF4-FFF2-40B4-BE49-F238E27FC236}">
              <a16:creationId xmlns:a16="http://schemas.microsoft.com/office/drawing/2014/main" id="{6C50DCA5-3652-472D-A4F7-2F5EF3175078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43" name="Oval 662">
          <a:extLst>
            <a:ext uri="{FF2B5EF4-FFF2-40B4-BE49-F238E27FC236}">
              <a16:creationId xmlns:a16="http://schemas.microsoft.com/office/drawing/2014/main" id="{FFC7D4E1-97BC-4C00-A6C7-13B27574B2EE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44" name="Oval 663">
          <a:extLst>
            <a:ext uri="{FF2B5EF4-FFF2-40B4-BE49-F238E27FC236}">
              <a16:creationId xmlns:a16="http://schemas.microsoft.com/office/drawing/2014/main" id="{558DFC7C-0556-4E79-ADC6-68A4B547DF3C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230745" name="Oval 664">
          <a:extLst>
            <a:ext uri="{FF2B5EF4-FFF2-40B4-BE49-F238E27FC236}">
              <a16:creationId xmlns:a16="http://schemas.microsoft.com/office/drawing/2014/main" id="{FF6DA2F7-C64E-429E-A8E7-F92CE760DE57}"/>
            </a:ext>
          </a:extLst>
        </xdr:cNvPr>
        <xdr:cNvSpPr>
          <a:spLocks noChangeArrowheads="1"/>
        </xdr:cNvSpPr>
      </xdr:nvSpPr>
      <xdr:spPr bwMode="auto">
        <a:xfrm>
          <a:off x="11163300" y="85058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0</xdr:colOff>
      <xdr:row>28</xdr:row>
      <xdr:rowOff>0</xdr:rowOff>
    </xdr:to>
    <xdr:sp macro="" textlink="">
      <xdr:nvSpPr>
        <xdr:cNvPr id="1689" name="Text 665">
          <a:extLst>
            <a:ext uri="{FF2B5EF4-FFF2-40B4-BE49-F238E27FC236}">
              <a16:creationId xmlns:a16="http://schemas.microsoft.com/office/drawing/2014/main" id="{10C9224E-3AD5-42FE-8230-0C4D51BA3E19}"/>
            </a:ext>
          </a:extLst>
        </xdr:cNvPr>
        <xdr:cNvSpPr txBox="1">
          <a:spLocks noChangeArrowheads="1"/>
        </xdr:cNvSpPr>
      </xdr:nvSpPr>
      <xdr:spPr bwMode="auto">
        <a:xfrm>
          <a:off x="11163300" y="8467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S - G</a:t>
          </a:r>
        </a:p>
      </xdr:txBody>
    </xdr:sp>
    <xdr:clientData/>
  </xdr:twoCellAnchor>
  <xdr:twoCellAnchor>
    <xdr:from>
      <xdr:col>2</xdr:col>
      <xdr:colOff>66675</xdr:colOff>
      <xdr:row>12</xdr:row>
      <xdr:rowOff>0</xdr:rowOff>
    </xdr:from>
    <xdr:to>
      <xdr:col>2</xdr:col>
      <xdr:colOff>180975</xdr:colOff>
      <xdr:row>12</xdr:row>
      <xdr:rowOff>0</xdr:rowOff>
    </xdr:to>
    <xdr:sp macro="" textlink="">
      <xdr:nvSpPr>
        <xdr:cNvPr id="230747" name="Oval 764">
          <a:extLst>
            <a:ext uri="{FF2B5EF4-FFF2-40B4-BE49-F238E27FC236}">
              <a16:creationId xmlns:a16="http://schemas.microsoft.com/office/drawing/2014/main" id="{DF6A47C8-2AFD-4237-9013-8959D1FC4943}"/>
            </a:ext>
          </a:extLst>
        </xdr:cNvPr>
        <xdr:cNvSpPr>
          <a:spLocks noChangeArrowheads="1"/>
        </xdr:cNvSpPr>
      </xdr:nvSpPr>
      <xdr:spPr bwMode="auto">
        <a:xfrm>
          <a:off x="600075" y="3105150"/>
          <a:ext cx="1143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12</xdr:row>
      <xdr:rowOff>0</xdr:rowOff>
    </xdr:from>
    <xdr:to>
      <xdr:col>2</xdr:col>
      <xdr:colOff>152400</xdr:colOff>
      <xdr:row>12</xdr:row>
      <xdr:rowOff>0</xdr:rowOff>
    </xdr:to>
    <xdr:sp macro="" textlink="">
      <xdr:nvSpPr>
        <xdr:cNvPr id="230748" name="Oval 765">
          <a:extLst>
            <a:ext uri="{FF2B5EF4-FFF2-40B4-BE49-F238E27FC236}">
              <a16:creationId xmlns:a16="http://schemas.microsoft.com/office/drawing/2014/main" id="{85ECBC0C-9288-44EA-A1F8-1ADB62962A9A}"/>
            </a:ext>
          </a:extLst>
        </xdr:cNvPr>
        <xdr:cNvSpPr>
          <a:spLocks noChangeArrowheads="1"/>
        </xdr:cNvSpPr>
      </xdr:nvSpPr>
      <xdr:spPr bwMode="auto">
        <a:xfrm>
          <a:off x="600075" y="3105150"/>
          <a:ext cx="8572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12</xdr:row>
      <xdr:rowOff>0</xdr:rowOff>
    </xdr:from>
    <xdr:to>
      <xdr:col>2</xdr:col>
      <xdr:colOff>180975</xdr:colOff>
      <xdr:row>12</xdr:row>
      <xdr:rowOff>0</xdr:rowOff>
    </xdr:to>
    <xdr:sp macro="" textlink="">
      <xdr:nvSpPr>
        <xdr:cNvPr id="230749" name="Oval 769">
          <a:extLst>
            <a:ext uri="{FF2B5EF4-FFF2-40B4-BE49-F238E27FC236}">
              <a16:creationId xmlns:a16="http://schemas.microsoft.com/office/drawing/2014/main" id="{4BC2784F-4FB8-4A4A-B1CB-87BBC44AF296}"/>
            </a:ext>
          </a:extLst>
        </xdr:cNvPr>
        <xdr:cNvSpPr>
          <a:spLocks noChangeArrowheads="1"/>
        </xdr:cNvSpPr>
      </xdr:nvSpPr>
      <xdr:spPr bwMode="auto">
        <a:xfrm>
          <a:off x="600075" y="3105150"/>
          <a:ext cx="1143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12</xdr:row>
      <xdr:rowOff>0</xdr:rowOff>
    </xdr:from>
    <xdr:to>
      <xdr:col>2</xdr:col>
      <xdr:colOff>152400</xdr:colOff>
      <xdr:row>12</xdr:row>
      <xdr:rowOff>0</xdr:rowOff>
    </xdr:to>
    <xdr:sp macro="" textlink="">
      <xdr:nvSpPr>
        <xdr:cNvPr id="230750" name="Oval 770">
          <a:extLst>
            <a:ext uri="{FF2B5EF4-FFF2-40B4-BE49-F238E27FC236}">
              <a16:creationId xmlns:a16="http://schemas.microsoft.com/office/drawing/2014/main" id="{1F5B4ABC-BB1D-40CC-ABC1-70B5FF9519F8}"/>
            </a:ext>
          </a:extLst>
        </xdr:cNvPr>
        <xdr:cNvSpPr>
          <a:spLocks noChangeArrowheads="1"/>
        </xdr:cNvSpPr>
      </xdr:nvSpPr>
      <xdr:spPr bwMode="auto">
        <a:xfrm>
          <a:off x="600075" y="3105150"/>
          <a:ext cx="8572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104775</xdr:colOff>
      <xdr:row>2</xdr:row>
      <xdr:rowOff>114300</xdr:rowOff>
    </xdr:from>
    <xdr:to>
      <xdr:col>3</xdr:col>
      <xdr:colOff>66675</xdr:colOff>
      <xdr:row>3</xdr:row>
      <xdr:rowOff>171450</xdr:rowOff>
    </xdr:to>
    <xdr:pic>
      <xdr:nvPicPr>
        <xdr:cNvPr id="230751" name="Picture 812">
          <a:extLst>
            <a:ext uri="{FF2B5EF4-FFF2-40B4-BE49-F238E27FC236}">
              <a16:creationId xmlns:a16="http://schemas.microsoft.com/office/drawing/2014/main" id="{CCE417D4-75EA-49D6-AB9F-87929398B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66725"/>
          <a:ext cx="7905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53340</xdr:colOff>
      <xdr:row>17</xdr:row>
      <xdr:rowOff>34290</xdr:rowOff>
    </xdr:from>
    <xdr:to>
      <xdr:col>2</xdr:col>
      <xdr:colOff>99059</xdr:colOff>
      <xdr:row>17</xdr:row>
      <xdr:rowOff>80009</xdr:rowOff>
    </xdr:to>
    <xdr:sp macro="" textlink="">
      <xdr:nvSpPr>
        <xdr:cNvPr id="382" name="Ovál 381">
          <a:extLst>
            <a:ext uri="{FF2B5EF4-FFF2-40B4-BE49-F238E27FC236}">
              <a16:creationId xmlns:a16="http://schemas.microsoft.com/office/drawing/2014/main" id="{A461476E-54EF-41AB-B375-BC2D9A1D0B87}"/>
            </a:ext>
          </a:extLst>
        </xdr:cNvPr>
        <xdr:cNvSpPr/>
      </xdr:nvSpPr>
      <xdr:spPr>
        <a:xfrm>
          <a:off x="590550" y="5177790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21590</xdr:colOff>
      <xdr:row>16</xdr:row>
      <xdr:rowOff>160020</xdr:rowOff>
    </xdr:from>
    <xdr:to>
      <xdr:col>2</xdr:col>
      <xdr:colOff>67309</xdr:colOff>
      <xdr:row>16</xdr:row>
      <xdr:rowOff>205739</xdr:rowOff>
    </xdr:to>
    <xdr:sp macro="" textlink="">
      <xdr:nvSpPr>
        <xdr:cNvPr id="389" name="Ovál 388">
          <a:extLst>
            <a:ext uri="{FF2B5EF4-FFF2-40B4-BE49-F238E27FC236}">
              <a16:creationId xmlns:a16="http://schemas.microsoft.com/office/drawing/2014/main" id="{0DC2DE91-BCCC-466D-AF37-C478D9A44BA9}"/>
            </a:ext>
          </a:extLst>
        </xdr:cNvPr>
        <xdr:cNvSpPr/>
      </xdr:nvSpPr>
      <xdr:spPr>
        <a:xfrm>
          <a:off x="554990" y="5370195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53340</xdr:colOff>
      <xdr:row>16</xdr:row>
      <xdr:rowOff>327660</xdr:rowOff>
    </xdr:from>
    <xdr:to>
      <xdr:col>2</xdr:col>
      <xdr:colOff>99059</xdr:colOff>
      <xdr:row>16</xdr:row>
      <xdr:rowOff>373379</xdr:rowOff>
    </xdr:to>
    <xdr:sp macro="" textlink="">
      <xdr:nvSpPr>
        <xdr:cNvPr id="390" name="Ovál 389">
          <a:extLst>
            <a:ext uri="{FF2B5EF4-FFF2-40B4-BE49-F238E27FC236}">
              <a16:creationId xmlns:a16="http://schemas.microsoft.com/office/drawing/2014/main" id="{5007F679-0CEB-450E-8B8C-0FD35C4B8475}"/>
            </a:ext>
          </a:extLst>
        </xdr:cNvPr>
        <xdr:cNvSpPr/>
      </xdr:nvSpPr>
      <xdr:spPr>
        <a:xfrm>
          <a:off x="590550" y="5002530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68580</xdr:colOff>
      <xdr:row>16</xdr:row>
      <xdr:rowOff>41910</xdr:rowOff>
    </xdr:from>
    <xdr:to>
      <xdr:col>2</xdr:col>
      <xdr:colOff>114299</xdr:colOff>
      <xdr:row>16</xdr:row>
      <xdr:rowOff>87629</xdr:rowOff>
    </xdr:to>
    <xdr:sp macro="" textlink="">
      <xdr:nvSpPr>
        <xdr:cNvPr id="391" name="Ovál 390">
          <a:extLst>
            <a:ext uri="{FF2B5EF4-FFF2-40B4-BE49-F238E27FC236}">
              <a16:creationId xmlns:a16="http://schemas.microsoft.com/office/drawing/2014/main" id="{C866257E-1FF8-45B7-BD3D-F6C69903B1E6}"/>
            </a:ext>
          </a:extLst>
        </xdr:cNvPr>
        <xdr:cNvSpPr/>
      </xdr:nvSpPr>
      <xdr:spPr>
        <a:xfrm>
          <a:off x="605790" y="4716780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0</xdr:col>
      <xdr:colOff>114300</xdr:colOff>
      <xdr:row>20</xdr:row>
      <xdr:rowOff>317500</xdr:rowOff>
    </xdr:from>
    <xdr:to>
      <xdr:col>0</xdr:col>
      <xdr:colOff>114300</xdr:colOff>
      <xdr:row>22</xdr:row>
      <xdr:rowOff>63953</xdr:rowOff>
    </xdr:to>
    <xdr:cxnSp macro="">
      <xdr:nvCxnSpPr>
        <xdr:cNvPr id="5" name="Rovná spojovacia šípka 4">
          <a:extLst>
            <a:ext uri="{FF2B5EF4-FFF2-40B4-BE49-F238E27FC236}">
              <a16:creationId xmlns:a16="http://schemas.microsoft.com/office/drawing/2014/main" id="{89DC3F46-2DBF-433A-8537-668063F26B6F}"/>
            </a:ext>
          </a:extLst>
        </xdr:cNvPr>
        <xdr:cNvCxnSpPr/>
      </xdr:nvCxnSpPr>
      <xdr:spPr>
        <a:xfrm>
          <a:off x="114300" y="5461000"/>
          <a:ext cx="0" cy="216353"/>
        </a:xfrm>
        <a:prstGeom prst="straightConnector1">
          <a:avLst/>
        </a:prstGeom>
        <a:ln w="19050"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22</xdr:row>
      <xdr:rowOff>62366</xdr:rowOff>
    </xdr:from>
    <xdr:to>
      <xdr:col>1</xdr:col>
      <xdr:colOff>0</xdr:colOff>
      <xdr:row>22</xdr:row>
      <xdr:rowOff>62366</xdr:rowOff>
    </xdr:to>
    <xdr:cxnSp macro="">
      <xdr:nvCxnSpPr>
        <xdr:cNvPr id="4" name="Rovná spojnica 3">
          <a:extLst>
            <a:ext uri="{FF2B5EF4-FFF2-40B4-BE49-F238E27FC236}">
              <a16:creationId xmlns:a16="http://schemas.microsoft.com/office/drawing/2014/main" id="{F9A4F83A-D519-45A7-837E-CBB28DBB407E}"/>
            </a:ext>
          </a:extLst>
        </xdr:cNvPr>
        <xdr:cNvCxnSpPr/>
      </xdr:nvCxnSpPr>
      <xdr:spPr>
        <a:xfrm flipH="1">
          <a:off x="0" y="5657623"/>
          <a:ext cx="258536" cy="0"/>
        </a:xfrm>
        <a:prstGeom prst="line">
          <a:avLst/>
        </a:prstGeom>
        <a:ln w="19050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94161</xdr:colOff>
      <xdr:row>19</xdr:row>
      <xdr:rowOff>72390</xdr:rowOff>
    </xdr:from>
    <xdr:to>
      <xdr:col>2</xdr:col>
      <xdr:colOff>139880</xdr:colOff>
      <xdr:row>19</xdr:row>
      <xdr:rowOff>118109</xdr:rowOff>
    </xdr:to>
    <xdr:sp macro="" textlink="">
      <xdr:nvSpPr>
        <xdr:cNvPr id="408" name="Ovál 407">
          <a:extLst>
            <a:ext uri="{FF2B5EF4-FFF2-40B4-BE49-F238E27FC236}">
              <a16:creationId xmlns:a16="http://schemas.microsoft.com/office/drawing/2014/main" id="{25413972-BE3A-4B6D-A79E-B0201A4F6DC4}"/>
            </a:ext>
          </a:extLst>
        </xdr:cNvPr>
        <xdr:cNvSpPr/>
      </xdr:nvSpPr>
      <xdr:spPr>
        <a:xfrm>
          <a:off x="630282" y="6026876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227511</xdr:colOff>
      <xdr:row>19</xdr:row>
      <xdr:rowOff>99605</xdr:rowOff>
    </xdr:from>
    <xdr:to>
      <xdr:col>2</xdr:col>
      <xdr:colOff>273230</xdr:colOff>
      <xdr:row>19</xdr:row>
      <xdr:rowOff>145324</xdr:rowOff>
    </xdr:to>
    <xdr:sp macro="" textlink="">
      <xdr:nvSpPr>
        <xdr:cNvPr id="409" name="Ovál 408">
          <a:extLst>
            <a:ext uri="{FF2B5EF4-FFF2-40B4-BE49-F238E27FC236}">
              <a16:creationId xmlns:a16="http://schemas.microsoft.com/office/drawing/2014/main" id="{C823FA30-7B4F-42C0-B77C-CCB38388AC6C}"/>
            </a:ext>
          </a:extLst>
        </xdr:cNvPr>
        <xdr:cNvSpPr/>
      </xdr:nvSpPr>
      <xdr:spPr>
        <a:xfrm>
          <a:off x="763632" y="6054091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31568</xdr:colOff>
      <xdr:row>20</xdr:row>
      <xdr:rowOff>58784</xdr:rowOff>
    </xdr:from>
    <xdr:to>
      <xdr:col>2</xdr:col>
      <xdr:colOff>77287</xdr:colOff>
      <xdr:row>20</xdr:row>
      <xdr:rowOff>104503</xdr:rowOff>
    </xdr:to>
    <xdr:sp macro="" textlink="">
      <xdr:nvSpPr>
        <xdr:cNvPr id="434" name="Ovál 433">
          <a:extLst>
            <a:ext uri="{FF2B5EF4-FFF2-40B4-BE49-F238E27FC236}">
              <a16:creationId xmlns:a16="http://schemas.microsoft.com/office/drawing/2014/main" id="{99AA054E-3806-405B-A5DC-25E1CDD2DADE}"/>
            </a:ext>
          </a:extLst>
        </xdr:cNvPr>
        <xdr:cNvSpPr/>
      </xdr:nvSpPr>
      <xdr:spPr>
        <a:xfrm>
          <a:off x="567689" y="6337120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124096</xdr:colOff>
      <xdr:row>20</xdr:row>
      <xdr:rowOff>113213</xdr:rowOff>
    </xdr:from>
    <xdr:to>
      <xdr:col>2</xdr:col>
      <xdr:colOff>169815</xdr:colOff>
      <xdr:row>20</xdr:row>
      <xdr:rowOff>158932</xdr:rowOff>
    </xdr:to>
    <xdr:sp macro="" textlink="">
      <xdr:nvSpPr>
        <xdr:cNvPr id="435" name="Ovál 434">
          <a:extLst>
            <a:ext uri="{FF2B5EF4-FFF2-40B4-BE49-F238E27FC236}">
              <a16:creationId xmlns:a16="http://schemas.microsoft.com/office/drawing/2014/main" id="{0DA1A7EA-988E-4690-AF0D-0F492779B901}"/>
            </a:ext>
          </a:extLst>
        </xdr:cNvPr>
        <xdr:cNvSpPr/>
      </xdr:nvSpPr>
      <xdr:spPr>
        <a:xfrm>
          <a:off x="660217" y="6391549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235674</xdr:colOff>
      <xdr:row>20</xdr:row>
      <xdr:rowOff>118655</xdr:rowOff>
    </xdr:from>
    <xdr:to>
      <xdr:col>2</xdr:col>
      <xdr:colOff>281393</xdr:colOff>
      <xdr:row>20</xdr:row>
      <xdr:rowOff>164374</xdr:rowOff>
    </xdr:to>
    <xdr:sp macro="" textlink="">
      <xdr:nvSpPr>
        <xdr:cNvPr id="436" name="Ovál 435">
          <a:extLst>
            <a:ext uri="{FF2B5EF4-FFF2-40B4-BE49-F238E27FC236}">
              <a16:creationId xmlns:a16="http://schemas.microsoft.com/office/drawing/2014/main" id="{A2FEC563-835E-4E4D-805F-38EECF6DE113}"/>
            </a:ext>
          </a:extLst>
        </xdr:cNvPr>
        <xdr:cNvSpPr/>
      </xdr:nvSpPr>
      <xdr:spPr>
        <a:xfrm>
          <a:off x="771795" y="6396991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37009</xdr:colOff>
      <xdr:row>20</xdr:row>
      <xdr:rowOff>164920</xdr:rowOff>
    </xdr:from>
    <xdr:to>
      <xdr:col>2</xdr:col>
      <xdr:colOff>82728</xdr:colOff>
      <xdr:row>20</xdr:row>
      <xdr:rowOff>210639</xdr:rowOff>
    </xdr:to>
    <xdr:sp macro="" textlink="">
      <xdr:nvSpPr>
        <xdr:cNvPr id="437" name="Ovál 436">
          <a:extLst>
            <a:ext uri="{FF2B5EF4-FFF2-40B4-BE49-F238E27FC236}">
              <a16:creationId xmlns:a16="http://schemas.microsoft.com/office/drawing/2014/main" id="{6D7A825A-9F30-4021-BF02-DF304C705C18}"/>
            </a:ext>
          </a:extLst>
        </xdr:cNvPr>
        <xdr:cNvSpPr/>
      </xdr:nvSpPr>
      <xdr:spPr>
        <a:xfrm>
          <a:off x="573130" y="6443256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215537</xdr:colOff>
      <xdr:row>16</xdr:row>
      <xdr:rowOff>66403</xdr:rowOff>
    </xdr:from>
    <xdr:to>
      <xdr:col>2</xdr:col>
      <xdr:colOff>261256</xdr:colOff>
      <xdr:row>16</xdr:row>
      <xdr:rowOff>112122</xdr:rowOff>
    </xdr:to>
    <xdr:sp macro="" textlink="">
      <xdr:nvSpPr>
        <xdr:cNvPr id="414" name="Ovál 413">
          <a:extLst>
            <a:ext uri="{FF2B5EF4-FFF2-40B4-BE49-F238E27FC236}">
              <a16:creationId xmlns:a16="http://schemas.microsoft.com/office/drawing/2014/main" id="{4932810A-92AA-4DA1-8CBD-FCF1ECD0E070}"/>
            </a:ext>
          </a:extLst>
        </xdr:cNvPr>
        <xdr:cNvSpPr/>
      </xdr:nvSpPr>
      <xdr:spPr>
        <a:xfrm>
          <a:off x="751658" y="4211139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158387</xdr:colOff>
      <xdr:row>16</xdr:row>
      <xdr:rowOff>172538</xdr:rowOff>
    </xdr:from>
    <xdr:to>
      <xdr:col>2</xdr:col>
      <xdr:colOff>204106</xdr:colOff>
      <xdr:row>16</xdr:row>
      <xdr:rowOff>218257</xdr:rowOff>
    </xdr:to>
    <xdr:sp macro="" textlink="">
      <xdr:nvSpPr>
        <xdr:cNvPr id="415" name="Ovál 414">
          <a:extLst>
            <a:ext uri="{FF2B5EF4-FFF2-40B4-BE49-F238E27FC236}">
              <a16:creationId xmlns:a16="http://schemas.microsoft.com/office/drawing/2014/main" id="{7DFC0CC7-AC9C-4EB1-AAE6-A0DAC93C5AB5}"/>
            </a:ext>
          </a:extLst>
        </xdr:cNvPr>
        <xdr:cNvSpPr/>
      </xdr:nvSpPr>
      <xdr:spPr>
        <a:xfrm>
          <a:off x="694508" y="4317274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223702</xdr:colOff>
      <xdr:row>16</xdr:row>
      <xdr:rowOff>319495</xdr:rowOff>
    </xdr:from>
    <xdr:to>
      <xdr:col>2</xdr:col>
      <xdr:colOff>269421</xdr:colOff>
      <xdr:row>16</xdr:row>
      <xdr:rowOff>365214</xdr:rowOff>
    </xdr:to>
    <xdr:sp macro="" textlink="">
      <xdr:nvSpPr>
        <xdr:cNvPr id="416" name="Ovál 415">
          <a:extLst>
            <a:ext uri="{FF2B5EF4-FFF2-40B4-BE49-F238E27FC236}">
              <a16:creationId xmlns:a16="http://schemas.microsoft.com/office/drawing/2014/main" id="{949D961A-006C-48B0-BA0A-F0BA2A277141}"/>
            </a:ext>
          </a:extLst>
        </xdr:cNvPr>
        <xdr:cNvSpPr/>
      </xdr:nvSpPr>
      <xdr:spPr>
        <a:xfrm>
          <a:off x="759823" y="4464231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142059</xdr:colOff>
      <xdr:row>16</xdr:row>
      <xdr:rowOff>420188</xdr:rowOff>
    </xdr:from>
    <xdr:to>
      <xdr:col>2</xdr:col>
      <xdr:colOff>187778</xdr:colOff>
      <xdr:row>16</xdr:row>
      <xdr:rowOff>465907</xdr:rowOff>
    </xdr:to>
    <xdr:sp macro="" textlink="">
      <xdr:nvSpPr>
        <xdr:cNvPr id="417" name="Ovál 416">
          <a:extLst>
            <a:ext uri="{FF2B5EF4-FFF2-40B4-BE49-F238E27FC236}">
              <a16:creationId xmlns:a16="http://schemas.microsoft.com/office/drawing/2014/main" id="{AC4E0D08-79FA-46FF-85A6-329B673FB421}"/>
            </a:ext>
          </a:extLst>
        </xdr:cNvPr>
        <xdr:cNvSpPr/>
      </xdr:nvSpPr>
      <xdr:spPr>
        <a:xfrm>
          <a:off x="678180" y="4564924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27759</xdr:colOff>
      <xdr:row>16</xdr:row>
      <xdr:rowOff>526324</xdr:rowOff>
    </xdr:from>
    <xdr:to>
      <xdr:col>2</xdr:col>
      <xdr:colOff>73478</xdr:colOff>
      <xdr:row>16</xdr:row>
      <xdr:rowOff>572043</xdr:rowOff>
    </xdr:to>
    <xdr:sp macro="" textlink="">
      <xdr:nvSpPr>
        <xdr:cNvPr id="418" name="Ovál 417">
          <a:extLst>
            <a:ext uri="{FF2B5EF4-FFF2-40B4-BE49-F238E27FC236}">
              <a16:creationId xmlns:a16="http://schemas.microsoft.com/office/drawing/2014/main" id="{DC1695D5-4800-4BDA-9F0B-275AE05EBC0B}"/>
            </a:ext>
          </a:extLst>
        </xdr:cNvPr>
        <xdr:cNvSpPr/>
      </xdr:nvSpPr>
      <xdr:spPr>
        <a:xfrm>
          <a:off x="563880" y="4671060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218259</xdr:colOff>
      <xdr:row>16</xdr:row>
      <xdr:rowOff>545374</xdr:rowOff>
    </xdr:from>
    <xdr:to>
      <xdr:col>2</xdr:col>
      <xdr:colOff>263978</xdr:colOff>
      <xdr:row>16</xdr:row>
      <xdr:rowOff>591093</xdr:rowOff>
    </xdr:to>
    <xdr:sp macro="" textlink="">
      <xdr:nvSpPr>
        <xdr:cNvPr id="419" name="Ovál 418">
          <a:extLst>
            <a:ext uri="{FF2B5EF4-FFF2-40B4-BE49-F238E27FC236}">
              <a16:creationId xmlns:a16="http://schemas.microsoft.com/office/drawing/2014/main" id="{A58E8D57-0716-4D2A-A980-75C1DCB4F3FB}"/>
            </a:ext>
          </a:extLst>
        </xdr:cNvPr>
        <xdr:cNvSpPr/>
      </xdr:nvSpPr>
      <xdr:spPr>
        <a:xfrm>
          <a:off x="754380" y="4690110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142059</xdr:colOff>
      <xdr:row>16</xdr:row>
      <xdr:rowOff>624295</xdr:rowOff>
    </xdr:from>
    <xdr:to>
      <xdr:col>2</xdr:col>
      <xdr:colOff>187778</xdr:colOff>
      <xdr:row>16</xdr:row>
      <xdr:rowOff>670014</xdr:rowOff>
    </xdr:to>
    <xdr:sp macro="" textlink="">
      <xdr:nvSpPr>
        <xdr:cNvPr id="420" name="Ovál 419">
          <a:extLst>
            <a:ext uri="{FF2B5EF4-FFF2-40B4-BE49-F238E27FC236}">
              <a16:creationId xmlns:a16="http://schemas.microsoft.com/office/drawing/2014/main" id="{C2229CAC-01D7-4294-8866-D82D91F99167}"/>
            </a:ext>
          </a:extLst>
        </xdr:cNvPr>
        <xdr:cNvSpPr/>
      </xdr:nvSpPr>
      <xdr:spPr>
        <a:xfrm>
          <a:off x="678180" y="4769031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218259</xdr:colOff>
      <xdr:row>17</xdr:row>
      <xdr:rowOff>22859</xdr:rowOff>
    </xdr:from>
    <xdr:to>
      <xdr:col>2</xdr:col>
      <xdr:colOff>263978</xdr:colOff>
      <xdr:row>17</xdr:row>
      <xdr:rowOff>68578</xdr:rowOff>
    </xdr:to>
    <xdr:sp macro="" textlink="">
      <xdr:nvSpPr>
        <xdr:cNvPr id="421" name="Ovál 420">
          <a:extLst>
            <a:ext uri="{FF2B5EF4-FFF2-40B4-BE49-F238E27FC236}">
              <a16:creationId xmlns:a16="http://schemas.microsoft.com/office/drawing/2014/main" id="{65263865-AEA1-4122-B449-92CB1AFD7C8B}"/>
            </a:ext>
          </a:extLst>
        </xdr:cNvPr>
        <xdr:cNvSpPr/>
      </xdr:nvSpPr>
      <xdr:spPr>
        <a:xfrm>
          <a:off x="754380" y="4891495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147502</xdr:colOff>
      <xdr:row>17</xdr:row>
      <xdr:rowOff>112666</xdr:rowOff>
    </xdr:from>
    <xdr:to>
      <xdr:col>2</xdr:col>
      <xdr:colOff>193221</xdr:colOff>
      <xdr:row>17</xdr:row>
      <xdr:rowOff>158385</xdr:rowOff>
    </xdr:to>
    <xdr:sp macro="" textlink="">
      <xdr:nvSpPr>
        <xdr:cNvPr id="422" name="Ovál 421">
          <a:extLst>
            <a:ext uri="{FF2B5EF4-FFF2-40B4-BE49-F238E27FC236}">
              <a16:creationId xmlns:a16="http://schemas.microsoft.com/office/drawing/2014/main" id="{0278F812-9167-4180-9758-227D707B6592}"/>
            </a:ext>
          </a:extLst>
        </xdr:cNvPr>
        <xdr:cNvSpPr/>
      </xdr:nvSpPr>
      <xdr:spPr>
        <a:xfrm>
          <a:off x="683623" y="4981302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44087</xdr:colOff>
      <xdr:row>18</xdr:row>
      <xdr:rowOff>11974</xdr:rowOff>
    </xdr:from>
    <xdr:to>
      <xdr:col>2</xdr:col>
      <xdr:colOff>89806</xdr:colOff>
      <xdr:row>18</xdr:row>
      <xdr:rowOff>57693</xdr:rowOff>
    </xdr:to>
    <xdr:sp macro="" textlink="">
      <xdr:nvSpPr>
        <xdr:cNvPr id="423" name="Ovál 422">
          <a:extLst>
            <a:ext uri="{FF2B5EF4-FFF2-40B4-BE49-F238E27FC236}">
              <a16:creationId xmlns:a16="http://schemas.microsoft.com/office/drawing/2014/main" id="{13FFFEF0-788A-4387-81ED-CBA665432E49}"/>
            </a:ext>
          </a:extLst>
        </xdr:cNvPr>
        <xdr:cNvSpPr/>
      </xdr:nvSpPr>
      <xdr:spPr>
        <a:xfrm>
          <a:off x="580208" y="5081995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223702</xdr:colOff>
      <xdr:row>17</xdr:row>
      <xdr:rowOff>183423</xdr:rowOff>
    </xdr:from>
    <xdr:to>
      <xdr:col>2</xdr:col>
      <xdr:colOff>269421</xdr:colOff>
      <xdr:row>18</xdr:row>
      <xdr:rowOff>27757</xdr:rowOff>
    </xdr:to>
    <xdr:sp macro="" textlink="">
      <xdr:nvSpPr>
        <xdr:cNvPr id="424" name="Ovál 423">
          <a:extLst>
            <a:ext uri="{FF2B5EF4-FFF2-40B4-BE49-F238E27FC236}">
              <a16:creationId xmlns:a16="http://schemas.microsoft.com/office/drawing/2014/main" id="{C24FCFFD-9066-4063-87B9-F7E8127DEB42}"/>
            </a:ext>
          </a:extLst>
        </xdr:cNvPr>
        <xdr:cNvSpPr/>
      </xdr:nvSpPr>
      <xdr:spPr>
        <a:xfrm>
          <a:off x="759823" y="5052059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174716</xdr:colOff>
      <xdr:row>18</xdr:row>
      <xdr:rowOff>60959</xdr:rowOff>
    </xdr:from>
    <xdr:to>
      <xdr:col>2</xdr:col>
      <xdr:colOff>220435</xdr:colOff>
      <xdr:row>19</xdr:row>
      <xdr:rowOff>30478</xdr:rowOff>
    </xdr:to>
    <xdr:sp macro="" textlink="">
      <xdr:nvSpPr>
        <xdr:cNvPr id="426" name="Ovál 425">
          <a:extLst>
            <a:ext uri="{FF2B5EF4-FFF2-40B4-BE49-F238E27FC236}">
              <a16:creationId xmlns:a16="http://schemas.microsoft.com/office/drawing/2014/main" id="{2047D6AF-F859-4A58-9DDC-597EB50FFB9F}"/>
            </a:ext>
          </a:extLst>
        </xdr:cNvPr>
        <xdr:cNvSpPr/>
      </xdr:nvSpPr>
      <xdr:spPr>
        <a:xfrm>
          <a:off x="710837" y="5130980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147502</xdr:colOff>
      <xdr:row>20</xdr:row>
      <xdr:rowOff>1088</xdr:rowOff>
    </xdr:from>
    <xdr:to>
      <xdr:col>2</xdr:col>
      <xdr:colOff>193221</xdr:colOff>
      <xdr:row>20</xdr:row>
      <xdr:rowOff>46807</xdr:rowOff>
    </xdr:to>
    <xdr:sp macro="" textlink="">
      <xdr:nvSpPr>
        <xdr:cNvPr id="428" name="Ovál 427">
          <a:extLst>
            <a:ext uri="{FF2B5EF4-FFF2-40B4-BE49-F238E27FC236}">
              <a16:creationId xmlns:a16="http://schemas.microsoft.com/office/drawing/2014/main" id="{07D3E3F0-A604-4914-8FA2-D7EDE08F3FBB}"/>
            </a:ext>
          </a:extLst>
        </xdr:cNvPr>
        <xdr:cNvSpPr/>
      </xdr:nvSpPr>
      <xdr:spPr>
        <a:xfrm>
          <a:off x="683623" y="5318759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101238</xdr:colOff>
      <xdr:row>21</xdr:row>
      <xdr:rowOff>28302</xdr:rowOff>
    </xdr:from>
    <xdr:to>
      <xdr:col>2</xdr:col>
      <xdr:colOff>146957</xdr:colOff>
      <xdr:row>21</xdr:row>
      <xdr:rowOff>74021</xdr:rowOff>
    </xdr:to>
    <xdr:sp macro="" textlink="">
      <xdr:nvSpPr>
        <xdr:cNvPr id="429" name="Ovál 428">
          <a:extLst>
            <a:ext uri="{FF2B5EF4-FFF2-40B4-BE49-F238E27FC236}">
              <a16:creationId xmlns:a16="http://schemas.microsoft.com/office/drawing/2014/main" id="{3980A16C-91B5-4F36-B568-9160CEA58C3F}"/>
            </a:ext>
          </a:extLst>
        </xdr:cNvPr>
        <xdr:cNvSpPr/>
      </xdr:nvSpPr>
      <xdr:spPr>
        <a:xfrm>
          <a:off x="637359" y="5547359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218259</xdr:colOff>
      <xdr:row>21</xdr:row>
      <xdr:rowOff>55516</xdr:rowOff>
    </xdr:from>
    <xdr:to>
      <xdr:col>2</xdr:col>
      <xdr:colOff>263978</xdr:colOff>
      <xdr:row>22</xdr:row>
      <xdr:rowOff>25035</xdr:rowOff>
    </xdr:to>
    <xdr:sp macro="" textlink="">
      <xdr:nvSpPr>
        <xdr:cNvPr id="430" name="Ovál 429">
          <a:extLst>
            <a:ext uri="{FF2B5EF4-FFF2-40B4-BE49-F238E27FC236}">
              <a16:creationId xmlns:a16="http://schemas.microsoft.com/office/drawing/2014/main" id="{7755803D-4678-4477-858A-F4B118E59959}"/>
            </a:ext>
          </a:extLst>
        </xdr:cNvPr>
        <xdr:cNvSpPr/>
      </xdr:nvSpPr>
      <xdr:spPr>
        <a:xfrm>
          <a:off x="754380" y="5574573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38645</xdr:colOff>
      <xdr:row>22</xdr:row>
      <xdr:rowOff>50073</xdr:rowOff>
    </xdr:from>
    <xdr:to>
      <xdr:col>2</xdr:col>
      <xdr:colOff>84364</xdr:colOff>
      <xdr:row>23</xdr:row>
      <xdr:rowOff>8706</xdr:rowOff>
    </xdr:to>
    <xdr:sp macro="" textlink="">
      <xdr:nvSpPr>
        <xdr:cNvPr id="433" name="Ovál 432">
          <a:extLst>
            <a:ext uri="{FF2B5EF4-FFF2-40B4-BE49-F238E27FC236}">
              <a16:creationId xmlns:a16="http://schemas.microsoft.com/office/drawing/2014/main" id="{CCA2B59A-8712-4A46-893A-45022E539ABA}"/>
            </a:ext>
          </a:extLst>
        </xdr:cNvPr>
        <xdr:cNvSpPr/>
      </xdr:nvSpPr>
      <xdr:spPr>
        <a:xfrm>
          <a:off x="574766" y="5645330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169273</xdr:colOff>
      <xdr:row>22</xdr:row>
      <xdr:rowOff>60959</xdr:rowOff>
    </xdr:from>
    <xdr:to>
      <xdr:col>2</xdr:col>
      <xdr:colOff>214992</xdr:colOff>
      <xdr:row>23</xdr:row>
      <xdr:rowOff>19592</xdr:rowOff>
    </xdr:to>
    <xdr:sp macro="" textlink="">
      <xdr:nvSpPr>
        <xdr:cNvPr id="438" name="Ovál 437">
          <a:extLst>
            <a:ext uri="{FF2B5EF4-FFF2-40B4-BE49-F238E27FC236}">
              <a16:creationId xmlns:a16="http://schemas.microsoft.com/office/drawing/2014/main" id="{8808B8D0-8567-41E1-B3FF-166A679BC843}"/>
            </a:ext>
          </a:extLst>
        </xdr:cNvPr>
        <xdr:cNvSpPr/>
      </xdr:nvSpPr>
      <xdr:spPr>
        <a:xfrm>
          <a:off x="705394" y="5656216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231866</xdr:colOff>
      <xdr:row>23</xdr:row>
      <xdr:rowOff>25580</xdr:rowOff>
    </xdr:from>
    <xdr:to>
      <xdr:col>2</xdr:col>
      <xdr:colOff>277585</xdr:colOff>
      <xdr:row>23</xdr:row>
      <xdr:rowOff>71299</xdr:rowOff>
    </xdr:to>
    <xdr:sp macro="" textlink="">
      <xdr:nvSpPr>
        <xdr:cNvPr id="439" name="Ovál 438">
          <a:extLst>
            <a:ext uri="{FF2B5EF4-FFF2-40B4-BE49-F238E27FC236}">
              <a16:creationId xmlns:a16="http://schemas.microsoft.com/office/drawing/2014/main" id="{9D7EF0CD-031E-4528-8EF6-6033385A2487}"/>
            </a:ext>
          </a:extLst>
        </xdr:cNvPr>
        <xdr:cNvSpPr/>
      </xdr:nvSpPr>
      <xdr:spPr>
        <a:xfrm>
          <a:off x="767987" y="5707923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82188</xdr:colOff>
      <xdr:row>23</xdr:row>
      <xdr:rowOff>22859</xdr:rowOff>
    </xdr:from>
    <xdr:to>
      <xdr:col>2</xdr:col>
      <xdr:colOff>127907</xdr:colOff>
      <xdr:row>23</xdr:row>
      <xdr:rowOff>68578</xdr:rowOff>
    </xdr:to>
    <xdr:sp macro="" textlink="">
      <xdr:nvSpPr>
        <xdr:cNvPr id="440" name="Ovál 439">
          <a:extLst>
            <a:ext uri="{FF2B5EF4-FFF2-40B4-BE49-F238E27FC236}">
              <a16:creationId xmlns:a16="http://schemas.microsoft.com/office/drawing/2014/main" id="{EA9B42F2-5CF2-4624-B24A-D46EE346696D}"/>
            </a:ext>
          </a:extLst>
        </xdr:cNvPr>
        <xdr:cNvSpPr/>
      </xdr:nvSpPr>
      <xdr:spPr>
        <a:xfrm>
          <a:off x="618309" y="5705202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27760</xdr:colOff>
      <xdr:row>19</xdr:row>
      <xdr:rowOff>22860</xdr:rowOff>
    </xdr:from>
    <xdr:to>
      <xdr:col>2</xdr:col>
      <xdr:colOff>73479</xdr:colOff>
      <xdr:row>19</xdr:row>
      <xdr:rowOff>68579</xdr:rowOff>
    </xdr:to>
    <xdr:sp macro="" textlink="">
      <xdr:nvSpPr>
        <xdr:cNvPr id="441" name="Ovál 440">
          <a:extLst>
            <a:ext uri="{FF2B5EF4-FFF2-40B4-BE49-F238E27FC236}">
              <a16:creationId xmlns:a16="http://schemas.microsoft.com/office/drawing/2014/main" id="{AE085752-E632-46BA-868D-F11024DDA6E7}"/>
            </a:ext>
          </a:extLst>
        </xdr:cNvPr>
        <xdr:cNvSpPr/>
      </xdr:nvSpPr>
      <xdr:spPr>
        <a:xfrm>
          <a:off x="563881" y="5169081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51"/>
  <sheetViews>
    <sheetView tabSelected="1" zoomScaleNormal="100" zoomScalePageLayoutView="75" workbookViewId="0">
      <selection activeCell="AM10" sqref="AM10"/>
    </sheetView>
  </sheetViews>
  <sheetFormatPr defaultRowHeight="12.75" x14ac:dyDescent="0.2"/>
  <cols>
    <col min="1" max="1" width="3.85546875" style="1" customWidth="1"/>
    <col min="2" max="2" width="4.140625" style="1" customWidth="1"/>
    <col min="3" max="3" width="4.42578125" style="1" customWidth="1"/>
    <col min="4" max="9" width="5.7109375" style="1" customWidth="1"/>
    <col min="10" max="10" width="10.5703125" style="1" customWidth="1"/>
    <col min="11" max="11" width="8.5703125" style="1" customWidth="1"/>
    <col min="12" max="12" width="6.5703125" style="1" customWidth="1"/>
    <col min="13" max="13" width="6.28515625" style="1" customWidth="1"/>
    <col min="14" max="14" width="9" style="1" customWidth="1"/>
    <col min="15" max="15" width="6.85546875" style="1" customWidth="1"/>
    <col min="16" max="16" width="5.85546875" style="1" customWidth="1"/>
    <col min="17" max="17" width="6.5703125" style="1" customWidth="1"/>
    <col min="18" max="18" width="6.85546875" style="1" customWidth="1"/>
    <col min="19" max="19" width="4.85546875" style="1" customWidth="1"/>
    <col min="20" max="20" width="6" style="1" customWidth="1"/>
    <col min="21" max="21" width="6.140625" style="1" customWidth="1"/>
    <col min="22" max="22" width="4.85546875" style="1" customWidth="1"/>
    <col min="23" max="23" width="5.7109375" style="1" customWidth="1"/>
    <col min="24" max="24" width="6.28515625" style="1" customWidth="1"/>
    <col min="25" max="25" width="4.42578125" style="1" customWidth="1"/>
    <col min="26" max="26" width="6" style="1" customWidth="1"/>
    <col min="27" max="27" width="4.140625" style="1" customWidth="1"/>
    <col min="28" max="28" width="5.140625" style="1" customWidth="1"/>
    <col min="29" max="51" width="6.28515625" style="1" customWidth="1"/>
    <col min="52" max="52" width="6.28515625" style="8" customWidth="1"/>
    <col min="53" max="131" width="6.28515625" style="1" customWidth="1"/>
    <col min="132" max="16384" width="9.140625" style="1"/>
  </cols>
  <sheetData>
    <row r="1" spans="1:80" ht="14.25" customHeight="1" x14ac:dyDescent="0.3">
      <c r="E1"/>
      <c r="F1"/>
      <c r="G1"/>
      <c r="H1"/>
      <c r="I1"/>
      <c r="J1"/>
      <c r="K1"/>
      <c r="L1"/>
      <c r="M1"/>
      <c r="N1"/>
      <c r="O1"/>
      <c r="P1"/>
      <c r="Q1"/>
      <c r="Z1" s="13"/>
      <c r="AF1"/>
      <c r="AG1"/>
      <c r="AH1"/>
      <c r="AI1"/>
      <c r="AJ1"/>
      <c r="AK1"/>
      <c r="AL1"/>
      <c r="AM1"/>
      <c r="AN1"/>
      <c r="AO1"/>
      <c r="AP1"/>
      <c r="AQ1"/>
      <c r="AR1"/>
    </row>
    <row r="2" spans="1:80" ht="13.5" thickBot="1" x14ac:dyDescent="0.25">
      <c r="AF2"/>
      <c r="AG2"/>
      <c r="AH2"/>
      <c r="AI2"/>
      <c r="AJ2"/>
      <c r="AK2"/>
      <c r="AL2"/>
      <c r="AM2"/>
      <c r="AN2"/>
      <c r="AO2"/>
      <c r="AP2"/>
      <c r="AQ2"/>
      <c r="AR2"/>
    </row>
    <row r="3" spans="1:80" ht="40.5" customHeight="1" x14ac:dyDescent="0.2">
      <c r="A3" s="112"/>
      <c r="B3" s="113"/>
      <c r="C3" s="113"/>
      <c r="D3" s="113"/>
      <c r="E3" s="207" t="s">
        <v>29</v>
      </c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8"/>
      <c r="S3" s="179" t="s">
        <v>25</v>
      </c>
      <c r="T3" s="180"/>
      <c r="U3" s="180"/>
      <c r="V3" s="160" t="s">
        <v>56</v>
      </c>
      <c r="W3" s="161"/>
      <c r="X3" s="161"/>
      <c r="Y3" s="161"/>
      <c r="Z3" s="161"/>
      <c r="AA3" s="161"/>
      <c r="AB3" s="162"/>
      <c r="AC3" s="2"/>
      <c r="AD3" s="2"/>
      <c r="AE3" s="2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2"/>
      <c r="AT3" s="2"/>
      <c r="AU3" s="2"/>
      <c r="AV3" s="2"/>
      <c r="AW3" s="2"/>
      <c r="AX3" s="2"/>
      <c r="AY3" s="2"/>
      <c r="AZ3" s="10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</row>
    <row r="4" spans="1:80" ht="15.75" customHeight="1" x14ac:dyDescent="0.2">
      <c r="A4" s="114"/>
      <c r="B4" s="115"/>
      <c r="C4" s="115"/>
      <c r="D4" s="115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10"/>
      <c r="S4" s="115"/>
      <c r="T4" s="115"/>
      <c r="U4" s="115"/>
      <c r="V4" s="163"/>
      <c r="W4" s="163"/>
      <c r="X4" s="163"/>
      <c r="Y4" s="163"/>
      <c r="Z4" s="163"/>
      <c r="AA4" s="163"/>
      <c r="AB4" s="164"/>
      <c r="AC4" s="2"/>
      <c r="AD4" s="20"/>
      <c r="AE4" s="2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2"/>
      <c r="AT4" s="2"/>
      <c r="AU4" s="2"/>
      <c r="AV4" s="2"/>
      <c r="AW4" s="2"/>
      <c r="AX4" s="2"/>
      <c r="AY4" s="2"/>
      <c r="AZ4" s="10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</row>
    <row r="5" spans="1:80" s="18" customFormat="1" ht="17.25" customHeight="1" thickBot="1" x14ac:dyDescent="0.25">
      <c r="A5" s="211" t="s">
        <v>27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3"/>
      <c r="S5" s="116"/>
      <c r="T5" s="116"/>
      <c r="U5" s="116"/>
      <c r="V5" s="165"/>
      <c r="W5" s="165"/>
      <c r="X5" s="165"/>
      <c r="Y5" s="165"/>
      <c r="Z5" s="165"/>
      <c r="AA5" s="165"/>
      <c r="AB5" s="166"/>
      <c r="AC5" s="15"/>
      <c r="AD5" s="15"/>
      <c r="AE5" s="15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5"/>
      <c r="AT5" s="15"/>
      <c r="AU5" s="15"/>
      <c r="AV5" s="15"/>
      <c r="AW5" s="15"/>
      <c r="AX5" s="15"/>
      <c r="AY5" s="15"/>
      <c r="AZ5" s="17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</row>
    <row r="6" spans="1:80" ht="21" customHeight="1" x14ac:dyDescent="0.2">
      <c r="A6" s="219" t="s">
        <v>32</v>
      </c>
      <c r="B6" s="220"/>
      <c r="C6" s="221"/>
      <c r="D6" s="114" t="s">
        <v>0</v>
      </c>
      <c r="E6" s="115"/>
      <c r="F6" s="117"/>
      <c r="G6" s="114" t="s">
        <v>1</v>
      </c>
      <c r="H6" s="115"/>
      <c r="I6" s="117"/>
      <c r="J6" s="114" t="s">
        <v>2</v>
      </c>
      <c r="K6" s="225" t="s">
        <v>43</v>
      </c>
      <c r="L6" s="210"/>
      <c r="M6" s="114" t="s">
        <v>3</v>
      </c>
      <c r="N6" s="115"/>
      <c r="O6" s="117"/>
      <c r="P6" s="114" t="s">
        <v>4</v>
      </c>
      <c r="Q6" s="115"/>
      <c r="R6" s="117"/>
      <c r="S6" s="118" t="s">
        <v>5</v>
      </c>
      <c r="T6" s="113"/>
      <c r="U6" s="119"/>
      <c r="V6" s="118" t="s">
        <v>6</v>
      </c>
      <c r="W6" s="113"/>
      <c r="X6" s="113"/>
      <c r="Y6" s="113"/>
      <c r="Z6" s="113"/>
      <c r="AA6" s="113"/>
      <c r="AB6" s="119"/>
      <c r="AC6" s="2"/>
      <c r="AD6" s="2"/>
      <c r="AE6" s="2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2"/>
      <c r="AT6" s="2"/>
      <c r="AU6" s="2"/>
      <c r="AV6" s="2"/>
      <c r="AW6" s="2"/>
      <c r="AX6" s="2"/>
      <c r="AY6" s="2"/>
      <c r="AZ6" s="10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</row>
    <row r="7" spans="1:80" s="18" customFormat="1" ht="26.25" customHeight="1" thickBot="1" x14ac:dyDescent="0.25">
      <c r="A7" s="222"/>
      <c r="B7" s="223"/>
      <c r="C7" s="224"/>
      <c r="D7" s="176" t="s">
        <v>42</v>
      </c>
      <c r="E7" s="177"/>
      <c r="F7" s="178"/>
      <c r="G7" s="176" t="s">
        <v>41</v>
      </c>
      <c r="H7" s="217"/>
      <c r="I7" s="218"/>
      <c r="J7" s="120" t="s">
        <v>53</v>
      </c>
      <c r="K7" s="226"/>
      <c r="L7" s="227"/>
      <c r="M7" s="214" t="s">
        <v>54</v>
      </c>
      <c r="N7" s="215"/>
      <c r="O7" s="216"/>
      <c r="P7" s="186" t="s">
        <v>49</v>
      </c>
      <c r="Q7" s="187"/>
      <c r="R7" s="188"/>
      <c r="S7" s="181" t="s">
        <v>55</v>
      </c>
      <c r="T7" s="182"/>
      <c r="U7" s="183"/>
      <c r="V7" s="176" t="s">
        <v>24</v>
      </c>
      <c r="W7" s="177"/>
      <c r="X7" s="177"/>
      <c r="Y7" s="177"/>
      <c r="Z7" s="177"/>
      <c r="AA7" s="177"/>
      <c r="AB7" s="178"/>
      <c r="AC7" s="15"/>
      <c r="AD7" s="19"/>
      <c r="AE7" s="15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5"/>
      <c r="AT7" s="15"/>
      <c r="AU7" s="15"/>
      <c r="AV7" s="15"/>
      <c r="AW7" s="15"/>
      <c r="AX7" s="15"/>
      <c r="AY7" s="15"/>
      <c r="AZ7" s="17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</row>
    <row r="8" spans="1:80" ht="18" customHeight="1" x14ac:dyDescent="0.2">
      <c r="A8" s="184" t="s">
        <v>22</v>
      </c>
      <c r="B8" s="184" t="s">
        <v>28</v>
      </c>
      <c r="C8" s="190" t="s">
        <v>23</v>
      </c>
      <c r="D8" s="192" t="s">
        <v>30</v>
      </c>
      <c r="E8" s="193"/>
      <c r="F8" s="194"/>
      <c r="G8" s="60"/>
      <c r="H8" s="60"/>
      <c r="I8" s="60"/>
      <c r="J8" s="60"/>
      <c r="K8" s="60"/>
      <c r="L8" s="60"/>
      <c r="M8" s="60" t="s">
        <v>40</v>
      </c>
      <c r="N8" s="60"/>
      <c r="O8" s="60"/>
      <c r="P8" s="60"/>
      <c r="Q8" s="60"/>
      <c r="R8" s="61"/>
      <c r="S8" s="167" t="s">
        <v>31</v>
      </c>
      <c r="T8" s="168"/>
      <c r="U8" s="168"/>
      <c r="V8" s="168"/>
      <c r="W8" s="168"/>
      <c r="X8" s="168"/>
      <c r="Y8" s="168"/>
      <c r="Z8" s="169"/>
      <c r="AA8" s="63" t="s">
        <v>7</v>
      </c>
      <c r="AB8" s="62"/>
      <c r="AC8" s="2"/>
      <c r="AD8" s="2"/>
      <c r="AE8" s="2"/>
      <c r="AF8"/>
      <c r="AG8"/>
      <c r="AH8"/>
      <c r="AI8"/>
      <c r="AJ8"/>
      <c r="AK8"/>
      <c r="AL8"/>
      <c r="AM8"/>
      <c r="AN8"/>
      <c r="AO8"/>
      <c r="AP8"/>
      <c r="AQ8"/>
      <c r="AR8"/>
      <c r="AS8" s="2"/>
      <c r="AT8" s="2"/>
      <c r="AU8" s="2"/>
      <c r="AV8" s="2"/>
      <c r="AW8" s="2"/>
      <c r="AX8" s="2"/>
      <c r="AY8" s="3"/>
      <c r="AZ8" s="10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</row>
    <row r="9" spans="1:80" ht="18.75" customHeight="1" thickBot="1" x14ac:dyDescent="0.25">
      <c r="A9" s="185"/>
      <c r="B9" s="185"/>
      <c r="C9" s="191"/>
      <c r="D9" s="195"/>
      <c r="E9" s="196"/>
      <c r="F9" s="197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  <c r="S9" s="170"/>
      <c r="T9" s="171"/>
      <c r="U9" s="171"/>
      <c r="V9" s="171"/>
      <c r="W9" s="171"/>
      <c r="X9" s="171"/>
      <c r="Y9" s="171"/>
      <c r="Z9" s="172"/>
      <c r="AA9" s="64" t="s">
        <v>8</v>
      </c>
      <c r="AB9" s="65"/>
      <c r="AC9" s="2"/>
      <c r="AD9" s="2"/>
      <c r="AE9" s="2"/>
      <c r="AF9"/>
      <c r="AG9"/>
      <c r="AH9"/>
      <c r="AI9"/>
      <c r="AJ9"/>
      <c r="AK9"/>
      <c r="AL9"/>
      <c r="AM9"/>
      <c r="AN9"/>
      <c r="AO9"/>
      <c r="AP9"/>
      <c r="AQ9"/>
      <c r="AR9"/>
      <c r="AS9" s="2"/>
      <c r="AT9" s="2"/>
      <c r="AU9" s="2"/>
      <c r="AV9" s="2"/>
      <c r="AW9" s="2"/>
      <c r="AX9" s="2"/>
      <c r="AY9" s="3"/>
      <c r="AZ9" s="10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</row>
    <row r="10" spans="1:80" ht="19.5" customHeight="1" thickBot="1" x14ac:dyDescent="0.25">
      <c r="A10" s="185"/>
      <c r="B10" s="185"/>
      <c r="C10" s="191"/>
      <c r="D10" s="66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  <c r="S10" s="173" t="s">
        <v>26</v>
      </c>
      <c r="T10" s="174"/>
      <c r="U10" s="174"/>
      <c r="V10" s="174"/>
      <c r="W10" s="174"/>
      <c r="X10" s="174"/>
      <c r="Y10" s="174"/>
      <c r="Z10" s="175"/>
      <c r="AA10" s="67" t="s">
        <v>9</v>
      </c>
      <c r="AB10" s="68"/>
      <c r="AC10" s="2"/>
      <c r="AD10" s="2"/>
      <c r="AE10" s="2"/>
      <c r="AF10" s="8"/>
      <c r="AH10"/>
      <c r="AI10"/>
      <c r="AJ10"/>
      <c r="AK10"/>
      <c r="AL10"/>
      <c r="AM10"/>
      <c r="AN10"/>
      <c r="AO10"/>
      <c r="AP10"/>
      <c r="AQ10"/>
      <c r="AR10"/>
      <c r="AS10" s="2"/>
      <c r="AT10" s="2"/>
      <c r="AU10" s="2"/>
      <c r="AV10" s="2"/>
      <c r="AW10" s="2"/>
      <c r="AX10" s="2"/>
      <c r="AY10" s="3"/>
      <c r="AZ10" s="10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</row>
    <row r="11" spans="1:80" ht="18.75" customHeight="1" x14ac:dyDescent="0.2">
      <c r="A11" s="185"/>
      <c r="B11" s="185"/>
      <c r="C11" s="191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  <c r="S11" s="69" t="s">
        <v>16</v>
      </c>
      <c r="T11" s="70" t="s">
        <v>17</v>
      </c>
      <c r="U11" s="70" t="s">
        <v>18</v>
      </c>
      <c r="V11" s="71" t="s">
        <v>36</v>
      </c>
      <c r="W11" s="70" t="s">
        <v>19</v>
      </c>
      <c r="X11" s="70" t="s">
        <v>20</v>
      </c>
      <c r="Y11" s="70" t="s">
        <v>35</v>
      </c>
      <c r="Z11" s="72" t="s">
        <v>10</v>
      </c>
      <c r="AA11" s="73"/>
      <c r="AB11" s="74"/>
      <c r="AC11" s="2"/>
      <c r="AD11" s="2"/>
      <c r="AE11" s="2"/>
      <c r="AH11"/>
      <c r="AI11"/>
      <c r="AJ11"/>
      <c r="AK11"/>
      <c r="AL11"/>
      <c r="AM11"/>
      <c r="AN11"/>
      <c r="AO11"/>
      <c r="AP11"/>
      <c r="AQ11"/>
      <c r="AR11"/>
      <c r="AS11" s="4"/>
      <c r="AT11" s="4"/>
      <c r="AU11" s="4"/>
      <c r="AV11" s="4"/>
      <c r="AW11" s="4"/>
      <c r="AX11" s="4"/>
      <c r="AY11" s="3"/>
      <c r="AZ11" s="9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2" spans="1:80" ht="21" customHeight="1" thickBot="1" x14ac:dyDescent="0.25">
      <c r="A12" s="185"/>
      <c r="B12" s="185"/>
      <c r="C12" s="191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1"/>
      <c r="S12" s="75" t="s">
        <v>11</v>
      </c>
      <c r="T12" s="76" t="s">
        <v>11</v>
      </c>
      <c r="U12" s="76" t="s">
        <v>12</v>
      </c>
      <c r="V12" s="76" t="s">
        <v>13</v>
      </c>
      <c r="W12" s="121"/>
      <c r="X12" s="121"/>
      <c r="Y12" s="76" t="s">
        <v>12</v>
      </c>
      <c r="Z12" s="77" t="s">
        <v>21</v>
      </c>
      <c r="AA12" s="73"/>
      <c r="AB12" s="74"/>
      <c r="AC12" s="27"/>
      <c r="AD12" s="27"/>
      <c r="AE12" s="27"/>
      <c r="AF12" s="27"/>
      <c r="AG12" s="27"/>
      <c r="AH12" s="58"/>
      <c r="AI12" s="58"/>
      <c r="AJ12"/>
      <c r="AK12"/>
      <c r="AL12"/>
      <c r="AM12"/>
      <c r="AN12"/>
      <c r="AO12"/>
      <c r="AP12"/>
      <c r="AQ12"/>
      <c r="AR12"/>
      <c r="AS12" s="4"/>
      <c r="AT12" s="5"/>
      <c r="AU12" s="4"/>
      <c r="AV12" s="4"/>
      <c r="AW12" s="4"/>
      <c r="AX12" s="4"/>
      <c r="AY12" s="3"/>
      <c r="AZ12" s="9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80" ht="6.75" customHeight="1" x14ac:dyDescent="0.2">
      <c r="A13" s="155"/>
      <c r="B13" s="198" t="s">
        <v>50</v>
      </c>
      <c r="C13" s="20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234" t="s">
        <v>52</v>
      </c>
      <c r="T13" s="234" t="s">
        <v>52</v>
      </c>
      <c r="U13" s="234" t="s">
        <v>52</v>
      </c>
      <c r="V13" s="234" t="s">
        <v>52</v>
      </c>
      <c r="W13" s="235" t="s">
        <v>52</v>
      </c>
      <c r="X13" s="235" t="s">
        <v>52</v>
      </c>
      <c r="Y13" s="234" t="s">
        <v>52</v>
      </c>
      <c r="Z13" s="234" t="s">
        <v>52</v>
      </c>
      <c r="AA13" s="78"/>
      <c r="AB13" s="79"/>
      <c r="AC13" s="27"/>
      <c r="AD13" s="27"/>
      <c r="AE13" s="27"/>
      <c r="AF13" s="27"/>
      <c r="AG13" s="27"/>
      <c r="AH13" s="58"/>
      <c r="AI13" s="58"/>
      <c r="AJ13"/>
      <c r="AK13"/>
      <c r="AL13"/>
      <c r="AM13"/>
      <c r="AN13"/>
      <c r="AO13"/>
      <c r="AP13"/>
      <c r="AQ13"/>
      <c r="AR13"/>
      <c r="AS13" s="4"/>
      <c r="AT13" s="5"/>
      <c r="AU13" s="4"/>
      <c r="AV13" s="4"/>
      <c r="AW13" s="4"/>
      <c r="AX13" s="4"/>
      <c r="AY13" s="3"/>
      <c r="AZ13" s="9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</row>
    <row r="14" spans="1:80" ht="21" customHeight="1" x14ac:dyDescent="0.2">
      <c r="A14" s="156"/>
      <c r="B14" s="199"/>
      <c r="C14" s="201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229"/>
      <c r="T14" s="229"/>
      <c r="U14" s="229"/>
      <c r="V14" s="229"/>
      <c r="W14" s="233"/>
      <c r="X14" s="233"/>
      <c r="Y14" s="229"/>
      <c r="Z14" s="229"/>
      <c r="AA14" s="83"/>
      <c r="AB14" s="82"/>
      <c r="AC14" s="27"/>
      <c r="AD14" s="27"/>
      <c r="AE14" s="27"/>
      <c r="AF14" s="27"/>
      <c r="AG14" s="27"/>
      <c r="AH14" s="58"/>
      <c r="AI14" s="58"/>
      <c r="AJ14"/>
      <c r="AK14"/>
      <c r="AL14"/>
      <c r="AM14"/>
      <c r="AN14"/>
      <c r="AO14"/>
      <c r="AP14"/>
      <c r="AQ14"/>
      <c r="AR14"/>
      <c r="AS14" s="4"/>
      <c r="AT14" s="5"/>
      <c r="AU14" s="4"/>
      <c r="AV14" s="4"/>
      <c r="AW14" s="4"/>
      <c r="AX14" s="4"/>
      <c r="AY14" s="3"/>
      <c r="AZ14" s="9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ht="16.5" customHeight="1" x14ac:dyDescent="0.2">
      <c r="A15" s="80"/>
      <c r="B15" s="202" t="s">
        <v>51</v>
      </c>
      <c r="C15" s="236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228">
        <v>2.5</v>
      </c>
      <c r="T15" s="228">
        <v>4</v>
      </c>
      <c r="U15" s="228">
        <v>63</v>
      </c>
      <c r="V15" s="228"/>
      <c r="W15" s="231"/>
      <c r="X15" s="231">
        <v>0.76</v>
      </c>
      <c r="Y15" s="228"/>
      <c r="Z15" s="228"/>
      <c r="AA15" s="81"/>
      <c r="AB15" s="82"/>
      <c r="AC15" s="27"/>
      <c r="AD15" s="36"/>
      <c r="AE15" s="36"/>
      <c r="AF15" s="36"/>
      <c r="AG15" s="36"/>
      <c r="AH15" s="59"/>
      <c r="AI15" s="59"/>
      <c r="AJ15" s="31"/>
      <c r="AK15" s="31"/>
      <c r="AL15" s="33"/>
      <c r="AM15" s="33"/>
      <c r="AN15" s="22"/>
      <c r="AO15"/>
      <c r="AP15"/>
      <c r="AQ15"/>
      <c r="AR15"/>
      <c r="AS15" s="4"/>
      <c r="AT15" s="5"/>
      <c r="AU15" s="4"/>
      <c r="AV15" s="4"/>
      <c r="AW15" s="4"/>
      <c r="AX15" s="4"/>
      <c r="AY15" s="3"/>
      <c r="AZ15" s="9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ht="15" customHeight="1" x14ac:dyDescent="0.2">
      <c r="A16" s="80"/>
      <c r="B16" s="199"/>
      <c r="C16" s="237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229"/>
      <c r="T16" s="229"/>
      <c r="U16" s="229"/>
      <c r="V16" s="229"/>
      <c r="W16" s="233"/>
      <c r="X16" s="233"/>
      <c r="Y16" s="229"/>
      <c r="Z16" s="229"/>
      <c r="AA16" s="81"/>
      <c r="AB16" s="82"/>
      <c r="AC16" s="27"/>
      <c r="AD16" s="36"/>
      <c r="AE16" s="36"/>
      <c r="AF16" s="36"/>
      <c r="AG16" s="36"/>
      <c r="AH16" s="59"/>
      <c r="AI16" s="59"/>
      <c r="AJ16" s="31"/>
      <c r="AK16" s="31"/>
      <c r="AL16" s="33"/>
      <c r="AM16" s="33"/>
      <c r="AN16" s="22"/>
      <c r="AO16"/>
      <c r="AP16"/>
      <c r="AQ16"/>
      <c r="AR16"/>
      <c r="AS16" s="4"/>
      <c r="AT16" s="5"/>
      <c r="AU16" s="4"/>
      <c r="AV16" s="4"/>
      <c r="AW16" s="4"/>
      <c r="AX16" s="4"/>
      <c r="AY16" s="3"/>
      <c r="AZ16" s="9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101" ht="59.25" customHeight="1" x14ac:dyDescent="0.2">
      <c r="A17" s="80"/>
      <c r="B17" s="202" t="s">
        <v>48</v>
      </c>
      <c r="C17" s="204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153">
        <v>16</v>
      </c>
      <c r="T17" s="153">
        <v>130</v>
      </c>
      <c r="U17" s="153"/>
      <c r="V17" s="153">
        <v>37</v>
      </c>
      <c r="W17" s="159">
        <v>0.69</v>
      </c>
      <c r="X17" s="159"/>
      <c r="Y17" s="153"/>
      <c r="Z17" s="153"/>
      <c r="AA17" s="81"/>
      <c r="AB17" s="82"/>
      <c r="AC17" s="27"/>
      <c r="AD17" s="36"/>
      <c r="AE17" s="36"/>
      <c r="AF17" s="36"/>
      <c r="AG17" s="36"/>
      <c r="AH17" s="59"/>
      <c r="AI17" s="59"/>
      <c r="AJ17" s="31"/>
      <c r="AK17" s="31"/>
      <c r="AL17" s="33"/>
      <c r="AM17" s="33"/>
      <c r="AN17" s="22"/>
      <c r="AO17"/>
      <c r="AP17"/>
      <c r="AQ17"/>
      <c r="AR17"/>
      <c r="AS17" s="4"/>
      <c r="AT17" s="5"/>
      <c r="AU17" s="4"/>
      <c r="AV17" s="4"/>
      <c r="AW17" s="4"/>
      <c r="AX17" s="4"/>
      <c r="AY17" s="3"/>
      <c r="AZ17" s="9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101" ht="15.75" customHeight="1" x14ac:dyDescent="0.25">
      <c r="A18" s="80"/>
      <c r="B18" s="203"/>
      <c r="C18" s="205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228">
        <v>11</v>
      </c>
      <c r="T18" s="228">
        <v>90</v>
      </c>
      <c r="U18" s="228"/>
      <c r="V18" s="228">
        <v>35</v>
      </c>
      <c r="W18" s="231">
        <v>0.55000000000000004</v>
      </c>
      <c r="X18" s="231"/>
      <c r="Y18" s="228"/>
      <c r="Z18" s="228"/>
      <c r="AA18" s="144"/>
      <c r="AB18" s="145"/>
      <c r="AC18" s="27"/>
      <c r="AD18" s="36"/>
      <c r="AE18" s="36"/>
      <c r="AF18" s="36"/>
      <c r="AG18" s="36"/>
      <c r="AH18" s="59"/>
      <c r="AI18" s="59"/>
      <c r="AJ18" s="31"/>
      <c r="AK18" s="31"/>
      <c r="AL18" s="33"/>
      <c r="AM18" s="33"/>
      <c r="AN18" s="22"/>
      <c r="AO18"/>
      <c r="AP18"/>
      <c r="AQ18"/>
      <c r="AR18"/>
      <c r="AS18" s="4"/>
      <c r="AT18" s="5"/>
      <c r="AU18" s="4"/>
      <c r="AV18" s="4"/>
      <c r="AW18" s="4"/>
      <c r="AX18" s="4"/>
      <c r="AY18" s="3"/>
      <c r="AZ18" s="9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101" ht="9.75" customHeight="1" x14ac:dyDescent="0.25">
      <c r="A19" s="80"/>
      <c r="B19" s="203"/>
      <c r="C19" s="205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229"/>
      <c r="T19" s="229"/>
      <c r="U19" s="229"/>
      <c r="V19" s="229"/>
      <c r="W19" s="233"/>
      <c r="X19" s="233"/>
      <c r="Y19" s="229"/>
      <c r="Z19" s="229"/>
      <c r="AA19" s="147"/>
      <c r="AB19" s="145"/>
      <c r="AC19" s="27"/>
      <c r="AD19" s="36"/>
      <c r="AE19" s="36"/>
      <c r="AF19" s="36"/>
      <c r="AG19" s="36"/>
      <c r="AH19" s="59"/>
      <c r="AI19" s="59"/>
      <c r="AJ19" s="31"/>
      <c r="AK19" s="31"/>
      <c r="AL19" s="33"/>
      <c r="AM19" s="33"/>
      <c r="AN19" s="22"/>
      <c r="AO19"/>
      <c r="AP19"/>
      <c r="AQ19"/>
      <c r="AR19"/>
      <c r="AS19" s="4"/>
      <c r="AT19" s="5"/>
      <c r="AU19" s="4"/>
      <c r="AV19" s="4"/>
      <c r="AW19" s="4"/>
      <c r="AX19" s="4"/>
      <c r="AY19" s="3"/>
      <c r="AZ19" s="9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101" ht="13.5" customHeight="1" x14ac:dyDescent="0.2">
      <c r="A20" s="80"/>
      <c r="B20" s="203"/>
      <c r="C20" s="205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228">
        <v>15</v>
      </c>
      <c r="T20" s="228">
        <v>125</v>
      </c>
      <c r="U20" s="228"/>
      <c r="V20" s="228">
        <v>37</v>
      </c>
      <c r="W20" s="231">
        <v>0.66</v>
      </c>
      <c r="X20" s="231"/>
      <c r="Y20" s="228"/>
      <c r="Z20" s="228"/>
      <c r="AA20" s="148"/>
      <c r="AB20" s="146"/>
      <c r="AC20" s="27"/>
      <c r="AD20" s="36"/>
      <c r="AE20" s="36">
        <v>11</v>
      </c>
      <c r="AF20" s="36"/>
      <c r="AG20" s="36"/>
      <c r="AH20" s="59"/>
      <c r="AI20" s="59"/>
      <c r="AJ20" s="31"/>
      <c r="AK20" s="31"/>
      <c r="AL20" s="33"/>
      <c r="AM20" s="33"/>
      <c r="AN20" s="22"/>
      <c r="AO20"/>
      <c r="AP20"/>
      <c r="AQ20"/>
      <c r="AR20"/>
      <c r="AS20" s="4"/>
      <c r="AT20" s="5"/>
      <c r="AU20" s="4"/>
      <c r="AV20" s="4"/>
      <c r="AW20" s="4"/>
      <c r="AX20" s="4"/>
      <c r="AY20" s="3"/>
      <c r="AZ20" s="9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101" ht="25.5" customHeight="1" x14ac:dyDescent="0.25">
      <c r="A21" s="80"/>
      <c r="B21" s="203"/>
      <c r="C21" s="205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229"/>
      <c r="T21" s="229"/>
      <c r="U21" s="229"/>
      <c r="V21" s="229"/>
      <c r="W21" s="233"/>
      <c r="X21" s="233"/>
      <c r="Y21" s="229"/>
      <c r="Z21" s="229"/>
      <c r="AA21" s="149"/>
      <c r="AB21" s="150"/>
      <c r="AC21" s="27"/>
      <c r="AD21" s="36"/>
      <c r="AE21" s="36"/>
      <c r="AF21" s="36"/>
      <c r="AG21" s="36"/>
      <c r="AH21" s="59"/>
      <c r="AI21" s="59"/>
      <c r="AJ21" s="31"/>
      <c r="AK21" s="31"/>
      <c r="AL21" s="33"/>
      <c r="AM21" s="33"/>
      <c r="AN21" s="22"/>
      <c r="AO21"/>
      <c r="AP21"/>
      <c r="AQ21"/>
      <c r="AR21"/>
      <c r="AS21" s="4"/>
      <c r="AT21" s="5"/>
      <c r="AU21" s="4"/>
      <c r="AV21" s="4"/>
      <c r="AW21" s="4"/>
      <c r="AX21" s="4"/>
      <c r="AY21" s="3"/>
      <c r="AZ21" s="9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101" ht="6" customHeight="1" x14ac:dyDescent="0.25">
      <c r="A22" s="80"/>
      <c r="B22" s="203"/>
      <c r="C22" s="205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228">
        <v>10</v>
      </c>
      <c r="T22" s="228">
        <v>80</v>
      </c>
      <c r="U22" s="228"/>
      <c r="V22" s="228">
        <v>35</v>
      </c>
      <c r="W22" s="231">
        <v>0.52</v>
      </c>
      <c r="X22" s="231"/>
      <c r="Y22" s="228"/>
      <c r="Z22" s="228"/>
      <c r="AA22" s="149"/>
      <c r="AB22" s="150"/>
      <c r="AC22" s="27"/>
      <c r="AD22" s="36"/>
      <c r="AE22" s="36"/>
      <c r="AF22" s="36"/>
      <c r="AG22" s="36"/>
      <c r="AH22" s="59"/>
      <c r="AI22" s="59"/>
      <c r="AJ22" s="31"/>
      <c r="AK22" s="31"/>
      <c r="AL22" s="34"/>
      <c r="AM22" s="35"/>
      <c r="AN22" s="22"/>
      <c r="AO22"/>
      <c r="AP22"/>
      <c r="AQ22"/>
      <c r="AR22"/>
      <c r="AS22" s="4"/>
      <c r="AT22" s="5"/>
      <c r="AU22" s="4"/>
      <c r="AV22" s="4"/>
      <c r="AW22" s="4"/>
      <c r="AX22" s="4"/>
      <c r="AY22" s="3"/>
      <c r="AZ22" s="9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101" ht="6.75" customHeight="1" x14ac:dyDescent="0.2">
      <c r="A23" s="80"/>
      <c r="B23" s="203"/>
      <c r="C23" s="205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230"/>
      <c r="T23" s="230"/>
      <c r="U23" s="230"/>
      <c r="V23" s="230"/>
      <c r="W23" s="232"/>
      <c r="X23" s="232"/>
      <c r="Y23" s="230"/>
      <c r="Z23" s="230"/>
      <c r="AA23" s="141"/>
      <c r="AB23" s="142"/>
      <c r="AC23" s="2"/>
      <c r="AD23" s="31"/>
      <c r="AE23" s="31"/>
      <c r="AF23" s="31"/>
      <c r="AG23" s="31"/>
      <c r="AH23" s="32"/>
      <c r="AI23" s="32"/>
      <c r="AJ23" s="31"/>
      <c r="AK23" s="31"/>
      <c r="AL23" s="34"/>
      <c r="AM23" s="35"/>
      <c r="AN23" s="22"/>
      <c r="AO23"/>
      <c r="AP23"/>
      <c r="AQ23"/>
      <c r="AR23"/>
      <c r="AS23" s="4"/>
      <c r="AT23" s="5"/>
      <c r="AU23" s="4"/>
      <c r="AV23" s="4"/>
      <c r="AW23" s="4"/>
      <c r="AX23" s="4"/>
      <c r="AY23" s="3"/>
      <c r="AZ23" s="9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101" ht="12" customHeight="1" x14ac:dyDescent="0.2">
      <c r="A24" s="189"/>
      <c r="B24" s="199"/>
      <c r="C24" s="206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229"/>
      <c r="T24" s="229"/>
      <c r="U24" s="229"/>
      <c r="V24" s="229"/>
      <c r="W24" s="233"/>
      <c r="X24" s="233"/>
      <c r="Y24" s="229"/>
      <c r="Z24" s="229"/>
      <c r="AA24" s="151"/>
      <c r="AB24" s="142"/>
      <c r="AC24" s="2"/>
      <c r="AD24" s="31"/>
      <c r="AE24" s="31"/>
      <c r="AF24" s="31"/>
      <c r="AG24" s="31"/>
      <c r="AH24" s="32"/>
      <c r="AI24" s="32"/>
      <c r="AJ24" s="31"/>
      <c r="AK24" s="31"/>
      <c r="AL24" s="34"/>
      <c r="AM24" s="35"/>
      <c r="AN24" s="22"/>
      <c r="AO24"/>
      <c r="AP24"/>
      <c r="AQ24"/>
      <c r="AR24"/>
      <c r="AS24" s="4"/>
      <c r="AT24" s="5"/>
      <c r="AU24" s="4"/>
      <c r="AV24" s="4"/>
      <c r="AW24" s="4"/>
      <c r="AX24" s="4"/>
      <c r="AY24" s="3"/>
      <c r="AZ24" s="9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101" ht="48.75" customHeight="1" x14ac:dyDescent="0.25">
      <c r="A25" s="189"/>
      <c r="B25" s="152"/>
      <c r="C25" s="25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154"/>
      <c r="T25" s="154"/>
      <c r="U25" s="154"/>
      <c r="V25" s="154"/>
      <c r="W25" s="154"/>
      <c r="X25" s="154"/>
      <c r="Y25" s="154"/>
      <c r="Z25" s="154"/>
      <c r="AA25" s="157"/>
      <c r="AB25" s="137"/>
      <c r="AC25" s="2"/>
      <c r="AD25" s="31"/>
      <c r="AE25" s="31"/>
      <c r="AF25" s="31"/>
      <c r="AG25" s="31"/>
      <c r="AH25" s="32"/>
      <c r="AI25" s="32"/>
      <c r="AJ25" s="31"/>
      <c r="AK25" s="31"/>
      <c r="AL25" s="34"/>
      <c r="AM25" s="35"/>
      <c r="AN25" s="22"/>
      <c r="AO25"/>
      <c r="AP25"/>
      <c r="AQ25"/>
      <c r="AR25"/>
      <c r="AS25" s="4"/>
      <c r="AT25" s="5"/>
      <c r="AU25" s="4"/>
      <c r="AV25" s="4"/>
      <c r="AW25" s="4"/>
      <c r="AX25" s="4"/>
      <c r="AY25" s="3"/>
      <c r="AZ25" s="9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101" ht="83.25" customHeight="1" x14ac:dyDescent="0.2">
      <c r="A26" s="189"/>
      <c r="B26" s="36"/>
      <c r="C26" s="89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143"/>
      <c r="T26" s="143"/>
      <c r="U26" s="143"/>
      <c r="V26" s="143"/>
      <c r="W26" s="143"/>
      <c r="X26" s="143"/>
      <c r="Y26" s="143"/>
      <c r="Z26" s="143"/>
      <c r="AA26" s="158"/>
      <c r="AB26" s="142"/>
      <c r="AC26" s="2"/>
      <c r="AD26" s="31"/>
      <c r="AE26" s="31"/>
      <c r="AF26" s="31"/>
      <c r="AG26" s="31"/>
      <c r="AH26" s="32"/>
      <c r="AI26" s="32"/>
      <c r="AJ26" s="31"/>
      <c r="AK26" s="31"/>
      <c r="AL26" s="34"/>
      <c r="AM26" s="35"/>
      <c r="AN26" s="22"/>
      <c r="AO26"/>
      <c r="AP26"/>
      <c r="AQ26"/>
      <c r="AR26"/>
      <c r="AS26" s="4"/>
      <c r="AT26" s="5"/>
      <c r="AU26" s="4"/>
      <c r="AV26" s="4"/>
      <c r="AW26" s="4"/>
      <c r="AX26" s="4"/>
      <c r="AY26" s="3"/>
      <c r="AZ26" s="9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101" ht="48" customHeight="1" thickBot="1" x14ac:dyDescent="0.25">
      <c r="A27" s="122"/>
      <c r="B27" s="84"/>
      <c r="C27" s="84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6"/>
      <c r="T27" s="86"/>
      <c r="U27" s="86"/>
      <c r="V27" s="86"/>
      <c r="W27" s="86"/>
      <c r="X27" s="86"/>
      <c r="Y27" s="86"/>
      <c r="Z27" s="86"/>
      <c r="AA27" s="87"/>
      <c r="AB27" s="88"/>
      <c r="AC27" s="2"/>
      <c r="AD27" s="2"/>
      <c r="AE27" s="2"/>
      <c r="AF27" s="2"/>
      <c r="AG27" s="2"/>
      <c r="AH27"/>
      <c r="AI27"/>
      <c r="AJ27"/>
      <c r="AK27"/>
      <c r="AL27"/>
      <c r="AM27"/>
      <c r="AN27"/>
      <c r="AO27"/>
      <c r="AP27"/>
      <c r="AQ27"/>
      <c r="AR27"/>
      <c r="AS27" s="4"/>
      <c r="AT27" s="5"/>
      <c r="AU27" s="4"/>
      <c r="AV27" s="4"/>
      <c r="AW27" s="4"/>
      <c r="AX27" s="4"/>
      <c r="AY27" s="3"/>
      <c r="AZ27" s="9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101" ht="37.5" customHeight="1" x14ac:dyDescent="0.2">
      <c r="A28" s="123"/>
      <c r="B28" s="89"/>
      <c r="C28" s="93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90"/>
      <c r="T28" s="90"/>
      <c r="U28" s="90"/>
      <c r="V28" s="90"/>
      <c r="W28" s="90"/>
      <c r="X28" s="90"/>
      <c r="Y28" s="90"/>
      <c r="Z28" s="90"/>
      <c r="AA28" s="124"/>
      <c r="AB28" s="124"/>
      <c r="AC28" s="2"/>
      <c r="AD28" s="2"/>
      <c r="AE28" s="2"/>
      <c r="AF28" s="2"/>
      <c r="AG28" s="2"/>
      <c r="AH28"/>
      <c r="AI28"/>
      <c r="AJ28"/>
      <c r="AK28"/>
      <c r="AL28"/>
      <c r="AM28"/>
      <c r="AN28"/>
      <c r="AO28"/>
      <c r="AP28"/>
      <c r="AQ28"/>
      <c r="AR28"/>
      <c r="AS28" s="4"/>
      <c r="AT28" s="5"/>
      <c r="AU28" s="4"/>
      <c r="AV28" s="4"/>
      <c r="AW28" s="4"/>
      <c r="AX28" s="4"/>
      <c r="AY28" s="3"/>
      <c r="AZ28" s="9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101" s="12" customFormat="1" ht="48" customHeight="1" x14ac:dyDescent="0.2">
      <c r="A29" s="92"/>
      <c r="B29" s="93"/>
      <c r="C29" s="97"/>
      <c r="D29" s="94" t="s">
        <v>15</v>
      </c>
      <c r="E29" s="94" t="s">
        <v>39</v>
      </c>
      <c r="F29" s="94" t="s">
        <v>38</v>
      </c>
      <c r="G29" s="94" t="s">
        <v>33</v>
      </c>
      <c r="H29" s="94" t="s">
        <v>34</v>
      </c>
      <c r="I29" s="95"/>
      <c r="J29" s="96" t="s">
        <v>37</v>
      </c>
      <c r="K29" s="95"/>
      <c r="L29" s="94" t="s">
        <v>15</v>
      </c>
      <c r="M29" s="94" t="s">
        <v>43</v>
      </c>
      <c r="N29" s="94" t="s">
        <v>38</v>
      </c>
      <c r="O29" s="94" t="s">
        <v>33</v>
      </c>
      <c r="P29" s="94" t="s">
        <v>34</v>
      </c>
      <c r="Q29" s="95"/>
      <c r="R29" s="96" t="s">
        <v>37</v>
      </c>
      <c r="S29" s="95"/>
      <c r="T29" s="94" t="s">
        <v>15</v>
      </c>
      <c r="U29" s="94" t="s">
        <v>44</v>
      </c>
      <c r="V29" s="94" t="s">
        <v>38</v>
      </c>
      <c r="W29" s="94" t="s">
        <v>33</v>
      </c>
      <c r="X29" s="94" t="s">
        <v>34</v>
      </c>
      <c r="Y29" s="95"/>
      <c r="Z29" s="96" t="s">
        <v>37</v>
      </c>
      <c r="AA29" s="95"/>
      <c r="AB29" s="94" t="s">
        <v>15</v>
      </c>
      <c r="AC29" s="94" t="s">
        <v>45</v>
      </c>
      <c r="AD29" s="94" t="s">
        <v>38</v>
      </c>
      <c r="AE29" s="94" t="s">
        <v>33</v>
      </c>
      <c r="AF29" s="94" t="s">
        <v>34</v>
      </c>
      <c r="AG29" s="95"/>
      <c r="AH29" s="96" t="s">
        <v>37</v>
      </c>
      <c r="AI29" s="24"/>
      <c r="AJ29" s="94" t="s">
        <v>15</v>
      </c>
      <c r="AK29" s="94" t="s">
        <v>46</v>
      </c>
      <c r="AL29" s="94" t="s">
        <v>38</v>
      </c>
      <c r="AM29" s="94" t="s">
        <v>33</v>
      </c>
      <c r="AN29" s="94" t="s">
        <v>34</v>
      </c>
      <c r="AO29" s="95"/>
      <c r="AP29" s="96" t="s">
        <v>37</v>
      </c>
      <c r="AQ29" s="25"/>
      <c r="AR29" s="94" t="s">
        <v>15</v>
      </c>
      <c r="AS29" s="94" t="s">
        <v>47</v>
      </c>
      <c r="AT29" s="94" t="s">
        <v>38</v>
      </c>
      <c r="AU29" s="94" t="s">
        <v>33</v>
      </c>
      <c r="AV29" s="94" t="s">
        <v>34</v>
      </c>
      <c r="AW29" s="95"/>
      <c r="AX29" s="96" t="s">
        <v>37</v>
      </c>
      <c r="AY29" s="24"/>
      <c r="AZ29" s="96"/>
      <c r="BA29" s="96"/>
      <c r="BB29" s="96"/>
      <c r="BC29" s="96"/>
      <c r="BD29" s="96"/>
      <c r="BE29" s="95"/>
      <c r="BF29" s="96"/>
      <c r="BG29" s="39"/>
      <c r="BH29" s="96"/>
      <c r="BI29" s="96"/>
      <c r="BJ29" s="96"/>
      <c r="BK29" s="96"/>
      <c r="BL29" s="96"/>
      <c r="BM29" s="95"/>
      <c r="BN29" s="96"/>
      <c r="BO29" s="125"/>
      <c r="BP29" s="96"/>
      <c r="BQ29" s="96"/>
      <c r="BR29" s="96"/>
      <c r="BS29" s="96"/>
      <c r="BT29" s="96"/>
      <c r="BU29" s="95"/>
      <c r="BV29" s="96"/>
      <c r="BW29" s="125"/>
      <c r="BX29" s="96"/>
      <c r="BY29" s="96"/>
      <c r="BZ29" s="96"/>
      <c r="CA29" s="96"/>
      <c r="CB29" s="96"/>
      <c r="CC29" s="95"/>
      <c r="CD29" s="96"/>
      <c r="CE29" s="125"/>
      <c r="CF29" s="96"/>
      <c r="CG29" s="96"/>
      <c r="CH29" s="96"/>
      <c r="CI29" s="96"/>
      <c r="CJ29" s="96"/>
      <c r="CK29" s="95"/>
      <c r="CL29" s="96"/>
      <c r="CM29" s="125"/>
      <c r="CN29" s="125"/>
      <c r="CO29" s="125"/>
      <c r="CP29" s="125"/>
      <c r="CQ29" s="125"/>
      <c r="CR29" s="125"/>
      <c r="CS29" s="125"/>
      <c r="CT29" s="125"/>
      <c r="CU29" s="125"/>
      <c r="CV29" s="125"/>
      <c r="CW29" s="125"/>
    </row>
    <row r="30" spans="1:101" s="6" customFormat="1" x14ac:dyDescent="0.2">
      <c r="A30" s="93"/>
      <c r="B30" s="97"/>
      <c r="C30" s="91"/>
      <c r="D30" s="98">
        <v>0</v>
      </c>
      <c r="E30" s="99" t="s">
        <v>14</v>
      </c>
      <c r="F30" s="100">
        <v>0</v>
      </c>
      <c r="G30" s="101"/>
      <c r="H30" s="138">
        <v>0</v>
      </c>
      <c r="I30" s="102"/>
      <c r="J30" s="103">
        <v>0</v>
      </c>
      <c r="K30" s="102"/>
      <c r="L30" s="98">
        <v>0</v>
      </c>
      <c r="M30" s="99" t="s">
        <v>14</v>
      </c>
      <c r="N30" s="100">
        <v>0</v>
      </c>
      <c r="O30" s="101"/>
      <c r="P30" s="138">
        <v>0</v>
      </c>
      <c r="Q30" s="102"/>
      <c r="R30" s="103">
        <v>0</v>
      </c>
      <c r="S30" s="102"/>
      <c r="T30" s="98">
        <v>0</v>
      </c>
      <c r="U30" s="99" t="s">
        <v>14</v>
      </c>
      <c r="V30" s="100">
        <v>0</v>
      </c>
      <c r="W30" s="101"/>
      <c r="X30" s="138">
        <v>0</v>
      </c>
      <c r="Y30" s="102"/>
      <c r="Z30" s="103">
        <v>0</v>
      </c>
      <c r="AA30" s="104"/>
      <c r="AB30" s="98">
        <v>0</v>
      </c>
      <c r="AC30" s="99" t="s">
        <v>14</v>
      </c>
      <c r="AD30" s="100">
        <v>0</v>
      </c>
      <c r="AE30" s="101"/>
      <c r="AF30" s="138">
        <v>0</v>
      </c>
      <c r="AG30" s="102"/>
      <c r="AH30" s="103">
        <v>0</v>
      </c>
      <c r="AI30" s="26"/>
      <c r="AJ30" s="98">
        <v>0</v>
      </c>
      <c r="AK30" s="99" t="s">
        <v>14</v>
      </c>
      <c r="AL30" s="100">
        <v>0</v>
      </c>
      <c r="AM30" s="101"/>
      <c r="AN30" s="138">
        <v>0</v>
      </c>
      <c r="AO30" s="102"/>
      <c r="AP30" s="103">
        <v>0</v>
      </c>
      <c r="AQ30" s="40"/>
      <c r="AR30" s="98">
        <v>0</v>
      </c>
      <c r="AS30" s="99" t="s">
        <v>14</v>
      </c>
      <c r="AT30" s="100">
        <v>0</v>
      </c>
      <c r="AU30" s="101"/>
      <c r="AV30" s="138">
        <v>0</v>
      </c>
      <c r="AW30" s="102"/>
      <c r="AX30" s="103">
        <v>0</v>
      </c>
      <c r="AY30" s="56"/>
      <c r="AZ30" s="126"/>
      <c r="BA30" s="134"/>
      <c r="BB30" s="127"/>
      <c r="BC30" s="101"/>
      <c r="BD30" s="128"/>
      <c r="BE30" s="102"/>
      <c r="BF30" s="109"/>
      <c r="BG30" s="26"/>
      <c r="BH30" s="126"/>
      <c r="BI30" s="134"/>
      <c r="BJ30" s="127"/>
      <c r="BK30" s="101"/>
      <c r="BL30" s="128"/>
      <c r="BM30" s="102"/>
      <c r="BN30" s="109"/>
      <c r="BO30" s="129"/>
      <c r="BP30" s="126"/>
      <c r="BQ30" s="134"/>
      <c r="BR30" s="127"/>
      <c r="BS30" s="101"/>
      <c r="BT30" s="128"/>
      <c r="BU30" s="102"/>
      <c r="BV30" s="109"/>
      <c r="BW30" s="129"/>
      <c r="BX30" s="126"/>
      <c r="BY30" s="134"/>
      <c r="BZ30" s="127"/>
      <c r="CA30" s="101"/>
      <c r="CB30" s="128"/>
      <c r="CC30" s="102"/>
      <c r="CD30" s="109"/>
      <c r="CE30" s="129"/>
      <c r="CF30" s="126"/>
      <c r="CG30" s="134"/>
      <c r="CH30" s="127"/>
      <c r="CI30" s="101"/>
      <c r="CJ30" s="128"/>
      <c r="CK30" s="102"/>
      <c r="CL30" s="10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</row>
    <row r="31" spans="1:101" x14ac:dyDescent="0.2">
      <c r="A31" s="97"/>
      <c r="B31" s="91"/>
      <c r="C31" s="91"/>
      <c r="D31" s="105">
        <v>0.2</v>
      </c>
      <c r="E31" s="106">
        <f t="shared" ref="E31:E41" si="0">G31</f>
        <v>2</v>
      </c>
      <c r="F31" s="107">
        <f>E31*0.65</f>
        <v>1.3</v>
      </c>
      <c r="G31" s="104">
        <f>H31-4*J31</f>
        <v>2</v>
      </c>
      <c r="H31" s="138">
        <v>2</v>
      </c>
      <c r="I31" s="108"/>
      <c r="J31" s="109">
        <f>J30+((J35-J30)/5)*1</f>
        <v>0</v>
      </c>
      <c r="K31" s="110"/>
      <c r="L31" s="105">
        <v>0.2</v>
      </c>
      <c r="M31" s="106">
        <f t="shared" ref="M31:M70" si="1">O31</f>
        <v>4</v>
      </c>
      <c r="N31" s="107">
        <f>M31*0.65</f>
        <v>2.6</v>
      </c>
      <c r="O31" s="104">
        <f>P31-4*R31</f>
        <v>4</v>
      </c>
      <c r="P31" s="138">
        <v>4</v>
      </c>
      <c r="Q31" s="108"/>
      <c r="R31" s="109">
        <f>R30+((R35-R30)/5)*1</f>
        <v>0</v>
      </c>
      <c r="S31" s="108"/>
      <c r="T31" s="105">
        <v>0.2</v>
      </c>
      <c r="U31" s="106">
        <f t="shared" ref="U31:U69" si="2">W31</f>
        <v>2</v>
      </c>
      <c r="V31" s="107">
        <f>U31*0.65</f>
        <v>1.3</v>
      </c>
      <c r="W31" s="104">
        <f>X31-4*Z31</f>
        <v>2</v>
      </c>
      <c r="X31" s="138">
        <v>2</v>
      </c>
      <c r="Y31" s="108"/>
      <c r="Z31" s="109">
        <f>Z30+((Z35-Z30)/5)*1</f>
        <v>0</v>
      </c>
      <c r="AA31" s="104"/>
      <c r="AB31" s="105">
        <v>0.2</v>
      </c>
      <c r="AC31" s="106">
        <f t="shared" ref="AC31:AC56" si="3">AE31</f>
        <v>0</v>
      </c>
      <c r="AD31" s="107">
        <f>AC31*0.65</f>
        <v>0</v>
      </c>
      <c r="AE31" s="104">
        <f>AF31-4*AH31</f>
        <v>0</v>
      </c>
      <c r="AF31" s="138">
        <v>0</v>
      </c>
      <c r="AG31" s="108"/>
      <c r="AH31" s="109">
        <f>AH30+((AH35-AH30)/5)*1</f>
        <v>0</v>
      </c>
      <c r="AI31" s="45"/>
      <c r="AJ31" s="105">
        <v>0.2</v>
      </c>
      <c r="AK31" s="106">
        <f t="shared" ref="AK31:AK56" si="4">AM31</f>
        <v>0</v>
      </c>
      <c r="AL31" s="107">
        <f>AK31*0.65</f>
        <v>0</v>
      </c>
      <c r="AM31" s="104">
        <f>AN31-4*AP31</f>
        <v>0</v>
      </c>
      <c r="AN31" s="138">
        <v>0</v>
      </c>
      <c r="AO31" s="108"/>
      <c r="AP31" s="109">
        <f>AP30+((AP35-AP30)/5)*1</f>
        <v>0</v>
      </c>
      <c r="AQ31" s="27"/>
      <c r="AR31" s="105">
        <v>0.2</v>
      </c>
      <c r="AS31" s="106">
        <f t="shared" ref="AS31:AS45" si="5">AU31</f>
        <v>0</v>
      </c>
      <c r="AT31" s="107">
        <f>AS31*0.65</f>
        <v>0</v>
      </c>
      <c r="AU31" s="104">
        <f>AV31-4*AX31</f>
        <v>0</v>
      </c>
      <c r="AV31" s="138">
        <v>0</v>
      </c>
      <c r="AW31" s="108"/>
      <c r="AX31" s="109">
        <f>AX30+((AX35-AX30)/5)*1</f>
        <v>0</v>
      </c>
      <c r="AY31" s="55"/>
      <c r="AZ31" s="108"/>
      <c r="BA31" s="135"/>
      <c r="BB31" s="130"/>
      <c r="BC31" s="104"/>
      <c r="BD31" s="128"/>
      <c r="BE31" s="108"/>
      <c r="BF31" s="109"/>
      <c r="BG31" s="27"/>
      <c r="BH31" s="108"/>
      <c r="BI31" s="135"/>
      <c r="BJ31" s="130"/>
      <c r="BK31" s="104"/>
      <c r="BL31" s="128"/>
      <c r="BM31" s="108"/>
      <c r="BN31" s="109"/>
      <c r="BO31" s="45"/>
      <c r="BP31" s="108"/>
      <c r="BQ31" s="135"/>
      <c r="BR31" s="130"/>
      <c r="BS31" s="104"/>
      <c r="BT31" s="128"/>
      <c r="BU31" s="108"/>
      <c r="BV31" s="109"/>
      <c r="BW31" s="45"/>
      <c r="BX31" s="108"/>
      <c r="BY31" s="135"/>
      <c r="BZ31" s="130"/>
      <c r="CA31" s="104"/>
      <c r="CB31" s="128"/>
      <c r="CC31" s="108"/>
      <c r="CD31" s="109"/>
      <c r="CE31" s="45"/>
      <c r="CF31" s="108"/>
      <c r="CG31" s="135"/>
      <c r="CH31" s="130"/>
      <c r="CI31" s="104"/>
      <c r="CJ31" s="128"/>
      <c r="CK31" s="108"/>
      <c r="CL31" s="109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</row>
    <row r="32" spans="1:101" x14ac:dyDescent="0.2">
      <c r="A32" s="91"/>
      <c r="B32" s="91"/>
      <c r="C32" s="91"/>
      <c r="D32" s="105">
        <v>0.4</v>
      </c>
      <c r="E32" s="106">
        <f t="shared" si="0"/>
        <v>6</v>
      </c>
      <c r="F32" s="107">
        <f>E32*0.65</f>
        <v>3.9000000000000004</v>
      </c>
      <c r="G32" s="104">
        <f t="shared" ref="G32:G70" si="6">H32-4*J32</f>
        <v>6</v>
      </c>
      <c r="H32" s="138">
        <v>6</v>
      </c>
      <c r="I32" s="108"/>
      <c r="J32" s="109">
        <f>J30+((J35-J30)/5)*2</f>
        <v>0</v>
      </c>
      <c r="K32" s="110"/>
      <c r="L32" s="105">
        <v>0.4</v>
      </c>
      <c r="M32" s="106">
        <f t="shared" si="1"/>
        <v>4</v>
      </c>
      <c r="N32" s="107">
        <f>M32*0.65</f>
        <v>2.6</v>
      </c>
      <c r="O32" s="104">
        <f t="shared" ref="O32:O70" si="7">P32-4*R32</f>
        <v>4</v>
      </c>
      <c r="P32" s="138">
        <v>4</v>
      </c>
      <c r="Q32" s="108"/>
      <c r="R32" s="109">
        <f>R30+((R35-R30)/5)*2</f>
        <v>0</v>
      </c>
      <c r="S32" s="108"/>
      <c r="T32" s="105">
        <v>0.4</v>
      </c>
      <c r="U32" s="106">
        <f t="shared" si="2"/>
        <v>4</v>
      </c>
      <c r="V32" s="107">
        <f>U32*0.65</f>
        <v>2.6</v>
      </c>
      <c r="W32" s="104">
        <f t="shared" ref="W32:W70" si="8">X32-4*Z32</f>
        <v>4</v>
      </c>
      <c r="X32" s="138">
        <v>4</v>
      </c>
      <c r="Y32" s="108"/>
      <c r="Z32" s="109">
        <f>Z30+((Z35-Z30)/5)*2</f>
        <v>0</v>
      </c>
      <c r="AA32" s="45"/>
      <c r="AB32" s="105">
        <v>0.4</v>
      </c>
      <c r="AC32" s="106">
        <f t="shared" si="3"/>
        <v>1</v>
      </c>
      <c r="AD32" s="107">
        <f>AC32*0.65</f>
        <v>0.65</v>
      </c>
      <c r="AE32" s="104">
        <f t="shared" ref="AE32:AE80" si="9">AF32-4*AH32</f>
        <v>1</v>
      </c>
      <c r="AF32" s="138">
        <v>1</v>
      </c>
      <c r="AG32" s="108"/>
      <c r="AH32" s="109">
        <f>AH30+((AH35-AH30)/5)*2</f>
        <v>0</v>
      </c>
      <c r="AI32" s="45"/>
      <c r="AJ32" s="105">
        <v>0.4</v>
      </c>
      <c r="AK32" s="106">
        <f t="shared" si="4"/>
        <v>4</v>
      </c>
      <c r="AL32" s="107">
        <f>AK32*0.65</f>
        <v>2.6</v>
      </c>
      <c r="AM32" s="104">
        <f t="shared" ref="AM32:AM80" si="10">AN32-4*AP32</f>
        <v>4</v>
      </c>
      <c r="AN32" s="138">
        <v>4</v>
      </c>
      <c r="AO32" s="108"/>
      <c r="AP32" s="109">
        <f>AP30+((AP35-AP30)/5)*2</f>
        <v>0</v>
      </c>
      <c r="AQ32" s="27"/>
      <c r="AR32" s="105">
        <v>0.4</v>
      </c>
      <c r="AS32" s="106">
        <f t="shared" si="5"/>
        <v>3</v>
      </c>
      <c r="AT32" s="107">
        <f>AS32*0.65</f>
        <v>1.9500000000000002</v>
      </c>
      <c r="AU32" s="104">
        <f t="shared" ref="AU32:AU45" si="11">AV32-4*AX32</f>
        <v>3</v>
      </c>
      <c r="AV32" s="138">
        <v>3</v>
      </c>
      <c r="AW32" s="108"/>
      <c r="AX32" s="109">
        <f>AX30+((AX35-AX30)/5)*2</f>
        <v>0</v>
      </c>
      <c r="AY32" s="55"/>
      <c r="AZ32" s="108"/>
      <c r="BA32" s="135"/>
      <c r="BB32" s="130"/>
      <c r="BC32" s="104"/>
      <c r="BD32" s="128"/>
      <c r="BE32" s="108"/>
      <c r="BF32" s="109"/>
      <c r="BG32" s="27"/>
      <c r="BH32" s="108"/>
      <c r="BI32" s="135"/>
      <c r="BJ32" s="130"/>
      <c r="BK32" s="104"/>
      <c r="BL32" s="128"/>
      <c r="BM32" s="108"/>
      <c r="BN32" s="109"/>
      <c r="BO32" s="45"/>
      <c r="BP32" s="108"/>
      <c r="BQ32" s="135"/>
      <c r="BR32" s="130"/>
      <c r="BS32" s="104"/>
      <c r="BT32" s="128"/>
      <c r="BU32" s="108"/>
      <c r="BV32" s="109"/>
      <c r="BW32" s="45"/>
      <c r="BX32" s="108"/>
      <c r="BY32" s="135"/>
      <c r="BZ32" s="130"/>
      <c r="CA32" s="104"/>
      <c r="CB32" s="128"/>
      <c r="CC32" s="108"/>
      <c r="CD32" s="109"/>
      <c r="CE32" s="45"/>
      <c r="CF32" s="108"/>
      <c r="CG32" s="135"/>
      <c r="CH32" s="130"/>
      <c r="CI32" s="104"/>
      <c r="CJ32" s="128"/>
      <c r="CK32" s="108"/>
      <c r="CL32" s="109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</row>
    <row r="33" spans="1:101" x14ac:dyDescent="0.2">
      <c r="A33" s="91"/>
      <c r="B33" s="91"/>
      <c r="C33" s="91"/>
      <c r="D33" s="105">
        <v>0.6</v>
      </c>
      <c r="E33" s="106">
        <f t="shared" si="0"/>
        <v>4</v>
      </c>
      <c r="F33" s="107">
        <f>E33*0.65</f>
        <v>2.6</v>
      </c>
      <c r="G33" s="104">
        <f t="shared" si="6"/>
        <v>4</v>
      </c>
      <c r="H33" s="138">
        <v>4</v>
      </c>
      <c r="I33" s="108"/>
      <c r="J33" s="109">
        <f>J30+((J35-J30)/5)*3</f>
        <v>0</v>
      </c>
      <c r="K33" s="110"/>
      <c r="L33" s="105">
        <v>0.6</v>
      </c>
      <c r="M33" s="106">
        <f t="shared" si="1"/>
        <v>6</v>
      </c>
      <c r="N33" s="107">
        <f>M33*0.65</f>
        <v>3.9000000000000004</v>
      </c>
      <c r="O33" s="104">
        <f t="shared" si="7"/>
        <v>6</v>
      </c>
      <c r="P33" s="138">
        <v>6</v>
      </c>
      <c r="Q33" s="108"/>
      <c r="R33" s="109">
        <f>R30+((R35-R30)/5)*3</f>
        <v>0</v>
      </c>
      <c r="S33" s="108"/>
      <c r="T33" s="105">
        <v>0.6</v>
      </c>
      <c r="U33" s="106">
        <f t="shared" si="2"/>
        <v>6</v>
      </c>
      <c r="V33" s="107">
        <f>U33*0.65</f>
        <v>3.9000000000000004</v>
      </c>
      <c r="W33" s="104">
        <f t="shared" si="8"/>
        <v>6</v>
      </c>
      <c r="X33" s="138">
        <v>6</v>
      </c>
      <c r="Y33" s="108"/>
      <c r="Z33" s="109">
        <f>Z30+((Z35-Z30)/5)*3</f>
        <v>0</v>
      </c>
      <c r="AA33" s="45"/>
      <c r="AB33" s="105">
        <v>0.6</v>
      </c>
      <c r="AC33" s="106">
        <f t="shared" si="3"/>
        <v>3</v>
      </c>
      <c r="AD33" s="107">
        <f>AC33*0.65</f>
        <v>1.9500000000000002</v>
      </c>
      <c r="AE33" s="104">
        <f t="shared" si="9"/>
        <v>3</v>
      </c>
      <c r="AF33" s="138">
        <v>3</v>
      </c>
      <c r="AG33" s="108"/>
      <c r="AH33" s="109">
        <f>AH30+((AH35-AH30)/5)*3</f>
        <v>0</v>
      </c>
      <c r="AI33" s="45"/>
      <c r="AJ33" s="105">
        <v>0.6</v>
      </c>
      <c r="AK33" s="106">
        <f t="shared" si="4"/>
        <v>12</v>
      </c>
      <c r="AL33" s="107">
        <f>AK33*0.65</f>
        <v>7.8000000000000007</v>
      </c>
      <c r="AM33" s="104">
        <f t="shared" si="10"/>
        <v>12</v>
      </c>
      <c r="AN33" s="138">
        <v>12</v>
      </c>
      <c r="AO33" s="108"/>
      <c r="AP33" s="109">
        <f>AP30+((AP35-AP30)/5)*3</f>
        <v>0</v>
      </c>
      <c r="AQ33" s="41"/>
      <c r="AR33" s="105">
        <v>0.6</v>
      </c>
      <c r="AS33" s="106">
        <f t="shared" si="5"/>
        <v>8</v>
      </c>
      <c r="AT33" s="107">
        <f>AS33*0.65</f>
        <v>5.2</v>
      </c>
      <c r="AU33" s="104">
        <f t="shared" si="11"/>
        <v>8</v>
      </c>
      <c r="AV33" s="138">
        <v>8</v>
      </c>
      <c r="AW33" s="108"/>
      <c r="AX33" s="109">
        <f>AX30+((AX35-AX30)/5)*3</f>
        <v>0</v>
      </c>
      <c r="AY33" s="40"/>
      <c r="AZ33" s="108"/>
      <c r="BA33" s="135"/>
      <c r="BB33" s="130"/>
      <c r="BC33" s="104"/>
      <c r="BD33" s="128"/>
      <c r="BE33" s="108"/>
      <c r="BF33" s="109"/>
      <c r="BG33" s="27"/>
      <c r="BH33" s="108"/>
      <c r="BI33" s="135"/>
      <c r="BJ33" s="130"/>
      <c r="BK33" s="104"/>
      <c r="BL33" s="128"/>
      <c r="BM33" s="108"/>
      <c r="BN33" s="109"/>
      <c r="BO33" s="45"/>
      <c r="BP33" s="108"/>
      <c r="BQ33" s="135"/>
      <c r="BR33" s="130"/>
      <c r="BS33" s="104"/>
      <c r="BT33" s="128"/>
      <c r="BU33" s="108"/>
      <c r="BV33" s="109"/>
      <c r="BW33" s="45"/>
      <c r="BX33" s="108"/>
      <c r="BY33" s="135"/>
      <c r="BZ33" s="130"/>
      <c r="CA33" s="104"/>
      <c r="CB33" s="128"/>
      <c r="CC33" s="108"/>
      <c r="CD33" s="109"/>
      <c r="CE33" s="45"/>
      <c r="CF33" s="108"/>
      <c r="CG33" s="135"/>
      <c r="CH33" s="130"/>
      <c r="CI33" s="104"/>
      <c r="CJ33" s="128"/>
      <c r="CK33" s="108"/>
      <c r="CL33" s="109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</row>
    <row r="34" spans="1:101" x14ac:dyDescent="0.2">
      <c r="A34" s="91"/>
      <c r="B34" s="91"/>
      <c r="C34" s="97"/>
      <c r="D34" s="105">
        <v>0.8</v>
      </c>
      <c r="E34" s="106">
        <f t="shared" si="0"/>
        <v>2</v>
      </c>
      <c r="F34" s="107">
        <f>E34*0.65</f>
        <v>1.3</v>
      </c>
      <c r="G34" s="104">
        <f t="shared" si="6"/>
        <v>2</v>
      </c>
      <c r="H34" s="138">
        <v>2</v>
      </c>
      <c r="I34" s="108"/>
      <c r="J34" s="109">
        <f>J30+((J35-J30)/5)*4</f>
        <v>0</v>
      </c>
      <c r="K34" s="110"/>
      <c r="L34" s="105">
        <v>0.8</v>
      </c>
      <c r="M34" s="106">
        <f t="shared" si="1"/>
        <v>6</v>
      </c>
      <c r="N34" s="107">
        <f>M34*0.65</f>
        <v>3.9000000000000004</v>
      </c>
      <c r="O34" s="104">
        <f t="shared" si="7"/>
        <v>6</v>
      </c>
      <c r="P34" s="138">
        <v>6</v>
      </c>
      <c r="Q34" s="108"/>
      <c r="R34" s="109">
        <f>R30+((R35-R30)/5)*4</f>
        <v>0</v>
      </c>
      <c r="S34" s="108"/>
      <c r="T34" s="105">
        <v>0.8</v>
      </c>
      <c r="U34" s="106">
        <f t="shared" si="2"/>
        <v>8</v>
      </c>
      <c r="V34" s="107">
        <f>U34*0.65</f>
        <v>5.2</v>
      </c>
      <c r="W34" s="104">
        <f t="shared" si="8"/>
        <v>8</v>
      </c>
      <c r="X34" s="138">
        <v>8</v>
      </c>
      <c r="Y34" s="108"/>
      <c r="Z34" s="109">
        <f>Z30+((Z35-Z30)/5)*4</f>
        <v>0</v>
      </c>
      <c r="AA34" s="45"/>
      <c r="AB34" s="105">
        <v>0.8</v>
      </c>
      <c r="AC34" s="106">
        <f t="shared" si="3"/>
        <v>2</v>
      </c>
      <c r="AD34" s="107">
        <f>AC34*0.65</f>
        <v>1.3</v>
      </c>
      <c r="AE34" s="104">
        <f t="shared" si="9"/>
        <v>2</v>
      </c>
      <c r="AF34" s="138">
        <v>2</v>
      </c>
      <c r="AG34" s="108"/>
      <c r="AH34" s="109">
        <f>AH30+((AH35-AH30)/5)*4</f>
        <v>0</v>
      </c>
      <c r="AI34" s="45"/>
      <c r="AJ34" s="105">
        <v>0.8</v>
      </c>
      <c r="AK34" s="106">
        <f t="shared" si="4"/>
        <v>8</v>
      </c>
      <c r="AL34" s="107">
        <f>AK34*0.65</f>
        <v>5.2</v>
      </c>
      <c r="AM34" s="104">
        <f t="shared" si="10"/>
        <v>8</v>
      </c>
      <c r="AN34" s="138">
        <v>8</v>
      </c>
      <c r="AO34" s="108"/>
      <c r="AP34" s="109">
        <f>AP30+((AP35-AP30)/5)*4</f>
        <v>0</v>
      </c>
      <c r="AQ34" s="41"/>
      <c r="AR34" s="105">
        <v>0.8</v>
      </c>
      <c r="AS34" s="106">
        <f t="shared" si="5"/>
        <v>4</v>
      </c>
      <c r="AT34" s="107">
        <f>AS34*0.65</f>
        <v>2.6</v>
      </c>
      <c r="AU34" s="104">
        <f t="shared" si="11"/>
        <v>4</v>
      </c>
      <c r="AV34" s="138">
        <v>4</v>
      </c>
      <c r="AW34" s="108"/>
      <c r="AX34" s="109">
        <f>AX30+((AX35-AX30)/5)*4</f>
        <v>0</v>
      </c>
      <c r="AY34" s="40"/>
      <c r="AZ34" s="108"/>
      <c r="BA34" s="135"/>
      <c r="BB34" s="130"/>
      <c r="BC34" s="104"/>
      <c r="BD34" s="128"/>
      <c r="BE34" s="108"/>
      <c r="BF34" s="109"/>
      <c r="BG34" s="27"/>
      <c r="BH34" s="108"/>
      <c r="BI34" s="135"/>
      <c r="BJ34" s="130"/>
      <c r="BK34" s="104"/>
      <c r="BL34" s="128"/>
      <c r="BM34" s="108"/>
      <c r="BN34" s="109"/>
      <c r="BO34" s="45"/>
      <c r="BP34" s="108"/>
      <c r="BQ34" s="135"/>
      <c r="BR34" s="130"/>
      <c r="BS34" s="104"/>
      <c r="BT34" s="128"/>
      <c r="BU34" s="108"/>
      <c r="BV34" s="109"/>
      <c r="BW34" s="45"/>
      <c r="BX34" s="108"/>
      <c r="BY34" s="135"/>
      <c r="BZ34" s="130"/>
      <c r="CA34" s="104"/>
      <c r="CB34" s="128"/>
      <c r="CC34" s="108"/>
      <c r="CD34" s="109"/>
      <c r="CE34" s="45"/>
      <c r="CF34" s="108"/>
      <c r="CG34" s="135"/>
      <c r="CH34" s="130"/>
      <c r="CI34" s="104"/>
      <c r="CJ34" s="128"/>
      <c r="CK34" s="108"/>
      <c r="CL34" s="109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</row>
    <row r="35" spans="1:101" s="6" customFormat="1" x14ac:dyDescent="0.2">
      <c r="A35" s="91"/>
      <c r="B35" s="97"/>
      <c r="C35" s="97"/>
      <c r="D35" s="105">
        <v>1</v>
      </c>
      <c r="E35" s="106">
        <f t="shared" si="0"/>
        <v>5</v>
      </c>
      <c r="F35" s="107">
        <f>E35*0.59</f>
        <v>2.9499999999999997</v>
      </c>
      <c r="G35" s="104">
        <f t="shared" si="6"/>
        <v>5</v>
      </c>
      <c r="H35" s="138">
        <v>5</v>
      </c>
      <c r="I35" s="108"/>
      <c r="J35" s="103">
        <v>0</v>
      </c>
      <c r="K35" s="110"/>
      <c r="L35" s="105">
        <v>1</v>
      </c>
      <c r="M35" s="106">
        <f t="shared" si="1"/>
        <v>3</v>
      </c>
      <c r="N35" s="107">
        <f>M35*0.59</f>
        <v>1.77</v>
      </c>
      <c r="O35" s="104">
        <f t="shared" si="7"/>
        <v>3</v>
      </c>
      <c r="P35" s="138">
        <v>3</v>
      </c>
      <c r="Q35" s="108"/>
      <c r="R35" s="103">
        <v>0</v>
      </c>
      <c r="S35" s="108"/>
      <c r="T35" s="105">
        <v>1</v>
      </c>
      <c r="U35" s="106">
        <f t="shared" si="2"/>
        <v>6</v>
      </c>
      <c r="V35" s="107">
        <f>U35*0.59</f>
        <v>3.54</v>
      </c>
      <c r="W35" s="104">
        <f t="shared" si="8"/>
        <v>6</v>
      </c>
      <c r="X35" s="138">
        <v>6</v>
      </c>
      <c r="Y35" s="108"/>
      <c r="Z35" s="103">
        <v>0</v>
      </c>
      <c r="AA35" s="129"/>
      <c r="AB35" s="105">
        <v>1</v>
      </c>
      <c r="AC35" s="106">
        <f t="shared" si="3"/>
        <v>36</v>
      </c>
      <c r="AD35" s="107">
        <f>AC35*0.59</f>
        <v>21.24</v>
      </c>
      <c r="AE35" s="104">
        <f t="shared" si="9"/>
        <v>36</v>
      </c>
      <c r="AF35" s="138">
        <v>36</v>
      </c>
      <c r="AG35" s="108"/>
      <c r="AH35" s="103">
        <v>0</v>
      </c>
      <c r="AI35" s="129"/>
      <c r="AJ35" s="105">
        <v>1</v>
      </c>
      <c r="AK35" s="106">
        <f t="shared" si="4"/>
        <v>13</v>
      </c>
      <c r="AL35" s="107">
        <f>AK35*0.59</f>
        <v>7.67</v>
      </c>
      <c r="AM35" s="104">
        <f t="shared" si="10"/>
        <v>13</v>
      </c>
      <c r="AN35" s="138">
        <v>13</v>
      </c>
      <c r="AO35" s="108"/>
      <c r="AP35" s="103">
        <v>0</v>
      </c>
      <c r="AQ35" s="41"/>
      <c r="AR35" s="105">
        <v>1</v>
      </c>
      <c r="AS35" s="106">
        <f t="shared" si="5"/>
        <v>3</v>
      </c>
      <c r="AT35" s="107">
        <f>AS35*0.59</f>
        <v>1.77</v>
      </c>
      <c r="AU35" s="104">
        <f t="shared" si="11"/>
        <v>3</v>
      </c>
      <c r="AV35" s="138">
        <v>3</v>
      </c>
      <c r="AW35" s="108"/>
      <c r="AX35" s="103">
        <v>0</v>
      </c>
      <c r="AY35" s="40"/>
      <c r="AZ35" s="108"/>
      <c r="BA35" s="135"/>
      <c r="BB35" s="130"/>
      <c r="BC35" s="104"/>
      <c r="BD35" s="128"/>
      <c r="BE35" s="108"/>
      <c r="BF35" s="109"/>
      <c r="BG35" s="26"/>
      <c r="BH35" s="108"/>
      <c r="BI35" s="135"/>
      <c r="BJ35" s="130"/>
      <c r="BK35" s="104"/>
      <c r="BL35" s="128"/>
      <c r="BM35" s="108"/>
      <c r="BN35" s="109"/>
      <c r="BO35" s="129"/>
      <c r="BP35" s="108"/>
      <c r="BQ35" s="135"/>
      <c r="BR35" s="130"/>
      <c r="BS35" s="104"/>
      <c r="BT35" s="128"/>
      <c r="BU35" s="108"/>
      <c r="BV35" s="109"/>
      <c r="BW35" s="129"/>
      <c r="BX35" s="108"/>
      <c r="BY35" s="135"/>
      <c r="BZ35" s="130"/>
      <c r="CA35" s="104"/>
      <c r="CB35" s="128"/>
      <c r="CC35" s="108"/>
      <c r="CD35" s="109"/>
      <c r="CE35" s="129"/>
      <c r="CF35" s="108"/>
      <c r="CG35" s="135"/>
      <c r="CH35" s="130"/>
      <c r="CI35" s="104"/>
      <c r="CJ35" s="128"/>
      <c r="CK35" s="108"/>
      <c r="CL35" s="109"/>
      <c r="CM35" s="129"/>
      <c r="CN35" s="129"/>
      <c r="CO35" s="129"/>
      <c r="CP35" s="129"/>
      <c r="CQ35" s="129"/>
      <c r="CR35" s="129"/>
      <c r="CS35" s="129"/>
      <c r="CT35" s="129"/>
      <c r="CU35" s="129"/>
      <c r="CV35" s="129"/>
      <c r="CW35" s="129"/>
    </row>
    <row r="36" spans="1:101" s="6" customFormat="1" x14ac:dyDescent="0.2">
      <c r="A36" s="97"/>
      <c r="B36" s="97"/>
      <c r="C36" s="91"/>
      <c r="D36" s="105">
        <v>1.2</v>
      </c>
      <c r="E36" s="106">
        <f t="shared" si="0"/>
        <v>5</v>
      </c>
      <c r="F36" s="107">
        <f>E36*0.59</f>
        <v>2.9499999999999997</v>
      </c>
      <c r="G36" s="104">
        <f t="shared" si="6"/>
        <v>5</v>
      </c>
      <c r="H36" s="138">
        <v>5</v>
      </c>
      <c r="I36" s="108"/>
      <c r="J36" s="109">
        <f>J35+((J40-J35)/5)*1</f>
        <v>0</v>
      </c>
      <c r="K36" s="110"/>
      <c r="L36" s="105">
        <v>1.2</v>
      </c>
      <c r="M36" s="106">
        <f t="shared" si="1"/>
        <v>4</v>
      </c>
      <c r="N36" s="107">
        <f>M36*0.59</f>
        <v>2.36</v>
      </c>
      <c r="O36" s="104">
        <f t="shared" si="7"/>
        <v>4</v>
      </c>
      <c r="P36" s="138">
        <v>4</v>
      </c>
      <c r="Q36" s="108"/>
      <c r="R36" s="109">
        <f>R35+((R40-R35)/5)*1</f>
        <v>0</v>
      </c>
      <c r="S36" s="108"/>
      <c r="T36" s="105">
        <v>1.2</v>
      </c>
      <c r="U36" s="106">
        <f t="shared" si="2"/>
        <v>8</v>
      </c>
      <c r="V36" s="107">
        <f>U36*0.59</f>
        <v>4.72</v>
      </c>
      <c r="W36" s="104">
        <f t="shared" si="8"/>
        <v>8</v>
      </c>
      <c r="X36" s="138">
        <v>8</v>
      </c>
      <c r="Y36" s="108"/>
      <c r="Z36" s="109">
        <f>Z35+((Z40-Z35)/5)*1</f>
        <v>0</v>
      </c>
      <c r="AA36" s="129"/>
      <c r="AB36" s="105">
        <v>1.2</v>
      </c>
      <c r="AC36" s="106">
        <f t="shared" si="3"/>
        <v>38.840000000000003</v>
      </c>
      <c r="AD36" s="107">
        <f>AC36*0.59</f>
        <v>22.915600000000001</v>
      </c>
      <c r="AE36" s="104">
        <f t="shared" si="9"/>
        <v>38.840000000000003</v>
      </c>
      <c r="AF36" s="138">
        <v>39</v>
      </c>
      <c r="AG36" s="108"/>
      <c r="AH36" s="109">
        <f>AH35+((AH40-AH35)/5)*1</f>
        <v>0.04</v>
      </c>
      <c r="AI36" s="129"/>
      <c r="AJ36" s="105">
        <v>1.2</v>
      </c>
      <c r="AK36" s="106">
        <f t="shared" si="4"/>
        <v>31.92</v>
      </c>
      <c r="AL36" s="107">
        <f>AK36*0.59</f>
        <v>18.832799999999999</v>
      </c>
      <c r="AM36" s="104">
        <f t="shared" si="10"/>
        <v>31.92</v>
      </c>
      <c r="AN36" s="138">
        <v>32</v>
      </c>
      <c r="AO36" s="108"/>
      <c r="AP36" s="109">
        <f>AP35+((AP40-AP35)/5)*1</f>
        <v>0.02</v>
      </c>
      <c r="AQ36" s="26"/>
      <c r="AR36" s="105">
        <v>1.2</v>
      </c>
      <c r="AS36" s="106">
        <f t="shared" si="5"/>
        <v>1</v>
      </c>
      <c r="AT36" s="107">
        <f>AS36*0.59</f>
        <v>0.59</v>
      </c>
      <c r="AU36" s="104">
        <f t="shared" si="11"/>
        <v>1</v>
      </c>
      <c r="AV36" s="138">
        <v>1</v>
      </c>
      <c r="AW36" s="108"/>
      <c r="AX36" s="109">
        <f>AX35+((AX40-AX35)/5)*1</f>
        <v>0</v>
      </c>
      <c r="AY36" s="56"/>
      <c r="AZ36" s="108"/>
      <c r="BA36" s="135"/>
      <c r="BB36" s="130"/>
      <c r="BC36" s="104"/>
      <c r="BD36" s="128"/>
      <c r="BE36" s="108"/>
      <c r="BF36" s="109"/>
      <c r="BG36" s="26"/>
      <c r="BH36" s="108"/>
      <c r="BI36" s="135"/>
      <c r="BJ36" s="130"/>
      <c r="BK36" s="104"/>
      <c r="BL36" s="128"/>
      <c r="BM36" s="108"/>
      <c r="BN36" s="109"/>
      <c r="BO36" s="129"/>
      <c r="BP36" s="108"/>
      <c r="BQ36" s="135"/>
      <c r="BR36" s="130"/>
      <c r="BS36" s="104"/>
      <c r="BT36" s="128"/>
      <c r="BU36" s="108"/>
      <c r="BV36" s="109"/>
      <c r="BW36" s="129"/>
      <c r="BX36" s="108"/>
      <c r="BY36" s="135"/>
      <c r="BZ36" s="130"/>
      <c r="CA36" s="104"/>
      <c r="CB36" s="128"/>
      <c r="CC36" s="108"/>
      <c r="CD36" s="109"/>
      <c r="CE36" s="129"/>
      <c r="CF36" s="108"/>
      <c r="CG36" s="135"/>
      <c r="CH36" s="130"/>
      <c r="CI36" s="104"/>
      <c r="CJ36" s="128"/>
      <c r="CK36" s="108"/>
      <c r="CL36" s="10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</row>
    <row r="37" spans="1:101" x14ac:dyDescent="0.2">
      <c r="A37" s="97"/>
      <c r="B37" s="91"/>
      <c r="C37" s="91"/>
      <c r="D37" s="105">
        <v>1.4</v>
      </c>
      <c r="E37" s="106">
        <f t="shared" si="0"/>
        <v>3</v>
      </c>
      <c r="F37" s="107">
        <f>E37*0.59</f>
        <v>1.77</v>
      </c>
      <c r="G37" s="104">
        <f t="shared" si="6"/>
        <v>3</v>
      </c>
      <c r="H37" s="138">
        <v>3</v>
      </c>
      <c r="I37" s="108"/>
      <c r="J37" s="109">
        <f>J35+((J40-J35)/5)*2</f>
        <v>0</v>
      </c>
      <c r="K37" s="110"/>
      <c r="L37" s="105">
        <v>1.4</v>
      </c>
      <c r="M37" s="106">
        <f t="shared" si="1"/>
        <v>6</v>
      </c>
      <c r="N37" s="107">
        <f>M37*0.59</f>
        <v>3.54</v>
      </c>
      <c r="O37" s="104">
        <f t="shared" si="7"/>
        <v>6</v>
      </c>
      <c r="P37" s="138">
        <v>6</v>
      </c>
      <c r="Q37" s="108"/>
      <c r="R37" s="109">
        <f>R35+((R40-R35)/5)*2</f>
        <v>0</v>
      </c>
      <c r="S37" s="108"/>
      <c r="T37" s="105">
        <v>1.4</v>
      </c>
      <c r="U37" s="106">
        <f t="shared" si="2"/>
        <v>6</v>
      </c>
      <c r="V37" s="107">
        <f>U37*0.59</f>
        <v>3.54</v>
      </c>
      <c r="W37" s="104">
        <f t="shared" si="8"/>
        <v>6</v>
      </c>
      <c r="X37" s="138">
        <v>6</v>
      </c>
      <c r="Y37" s="108"/>
      <c r="Z37" s="109">
        <f>Z35+((Z40-Z35)/5)*2</f>
        <v>0</v>
      </c>
      <c r="AA37" s="45"/>
      <c r="AB37" s="105">
        <v>1.4</v>
      </c>
      <c r="AC37" s="106">
        <f t="shared" si="3"/>
        <v>28.68</v>
      </c>
      <c r="AD37" s="107">
        <f>AC37*0.59</f>
        <v>16.921199999999999</v>
      </c>
      <c r="AE37" s="104">
        <f t="shared" si="9"/>
        <v>28.68</v>
      </c>
      <c r="AF37" s="138">
        <v>29</v>
      </c>
      <c r="AG37" s="108"/>
      <c r="AH37" s="109">
        <f>AH35+((AH40-AH35)/5)*2</f>
        <v>0.08</v>
      </c>
      <c r="AI37" s="45"/>
      <c r="AJ37" s="105">
        <v>1.4</v>
      </c>
      <c r="AK37" s="106">
        <f t="shared" si="4"/>
        <v>25.84</v>
      </c>
      <c r="AL37" s="107">
        <f>AK37*0.59</f>
        <v>15.2456</v>
      </c>
      <c r="AM37" s="104">
        <f t="shared" si="10"/>
        <v>25.84</v>
      </c>
      <c r="AN37" s="138">
        <v>26</v>
      </c>
      <c r="AO37" s="108"/>
      <c r="AP37" s="109">
        <f>AP35+((AP40-AP35)/5)*2</f>
        <v>0.04</v>
      </c>
      <c r="AQ37" s="28"/>
      <c r="AR37" s="105">
        <v>1.4</v>
      </c>
      <c r="AS37" s="106">
        <f t="shared" si="5"/>
        <v>4</v>
      </c>
      <c r="AT37" s="107">
        <f>AS37*0.59</f>
        <v>2.36</v>
      </c>
      <c r="AU37" s="104">
        <f t="shared" si="11"/>
        <v>4</v>
      </c>
      <c r="AV37" s="138">
        <v>4</v>
      </c>
      <c r="AW37" s="108"/>
      <c r="AX37" s="109">
        <f>AX35+((AX40-AX35)/5)*2</f>
        <v>0</v>
      </c>
      <c r="AY37" s="55"/>
      <c r="AZ37" s="108"/>
      <c r="BA37" s="135"/>
      <c r="BB37" s="130"/>
      <c r="BC37" s="104"/>
      <c r="BD37" s="128"/>
      <c r="BE37" s="108"/>
      <c r="BF37" s="109"/>
      <c r="BG37" s="27"/>
      <c r="BH37" s="108"/>
      <c r="BI37" s="135"/>
      <c r="BJ37" s="130"/>
      <c r="BK37" s="104"/>
      <c r="BL37" s="128"/>
      <c r="BM37" s="108"/>
      <c r="BN37" s="109"/>
      <c r="BO37" s="45"/>
      <c r="BP37" s="108"/>
      <c r="BQ37" s="135"/>
      <c r="BR37" s="130"/>
      <c r="BS37" s="104"/>
      <c r="BT37" s="128"/>
      <c r="BU37" s="108"/>
      <c r="BV37" s="109"/>
      <c r="BW37" s="45"/>
      <c r="BX37" s="108"/>
      <c r="BY37" s="135"/>
      <c r="BZ37" s="130"/>
      <c r="CA37" s="104"/>
      <c r="CB37" s="128"/>
      <c r="CC37" s="108"/>
      <c r="CD37" s="109"/>
      <c r="CE37" s="45"/>
      <c r="CF37" s="108"/>
      <c r="CG37" s="135"/>
      <c r="CH37" s="130"/>
      <c r="CI37" s="104"/>
      <c r="CJ37" s="128"/>
      <c r="CK37" s="108"/>
      <c r="CL37" s="109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</row>
    <row r="38" spans="1:101" x14ac:dyDescent="0.2">
      <c r="A38" s="91"/>
      <c r="B38" s="91"/>
      <c r="C38" s="91"/>
      <c r="D38" s="105">
        <v>1.6</v>
      </c>
      <c r="E38" s="106">
        <f t="shared" si="0"/>
        <v>3</v>
      </c>
      <c r="F38" s="107">
        <f>E38*0.59</f>
        <v>1.77</v>
      </c>
      <c r="G38" s="104">
        <f t="shared" si="6"/>
        <v>3</v>
      </c>
      <c r="H38" s="138">
        <v>3</v>
      </c>
      <c r="I38" s="108"/>
      <c r="J38" s="109">
        <f>J35+((J40-J35)/5)*3</f>
        <v>0</v>
      </c>
      <c r="K38" s="110"/>
      <c r="L38" s="105">
        <v>1.6</v>
      </c>
      <c r="M38" s="106">
        <f t="shared" si="1"/>
        <v>16</v>
      </c>
      <c r="N38" s="107">
        <f>M38*0.59</f>
        <v>9.44</v>
      </c>
      <c r="O38" s="104">
        <f t="shared" si="7"/>
        <v>16</v>
      </c>
      <c r="P38" s="138">
        <v>16</v>
      </c>
      <c r="Q38" s="108"/>
      <c r="R38" s="109">
        <f>R35+((R40-R35)/5)*3</f>
        <v>0</v>
      </c>
      <c r="S38" s="108"/>
      <c r="T38" s="105">
        <v>1.6</v>
      </c>
      <c r="U38" s="106">
        <f t="shared" si="2"/>
        <v>7</v>
      </c>
      <c r="V38" s="107">
        <f>U38*0.59</f>
        <v>4.13</v>
      </c>
      <c r="W38" s="104">
        <f t="shared" si="8"/>
        <v>7</v>
      </c>
      <c r="X38" s="138">
        <v>7</v>
      </c>
      <c r="Y38" s="108"/>
      <c r="Z38" s="109">
        <f>Z35+((Z40-Z35)/5)*3</f>
        <v>0</v>
      </c>
      <c r="AA38" s="45"/>
      <c r="AB38" s="105">
        <v>1.6</v>
      </c>
      <c r="AC38" s="106">
        <f t="shared" si="3"/>
        <v>30.52</v>
      </c>
      <c r="AD38" s="107">
        <f>AC38*0.59</f>
        <v>18.006799999999998</v>
      </c>
      <c r="AE38" s="104">
        <f t="shared" si="9"/>
        <v>30.52</v>
      </c>
      <c r="AF38" s="138">
        <v>31</v>
      </c>
      <c r="AG38" s="108"/>
      <c r="AH38" s="109">
        <f>AH35+((AH40-AH35)/5)*3</f>
        <v>0.12</v>
      </c>
      <c r="AI38" s="45"/>
      <c r="AJ38" s="105">
        <v>1.6</v>
      </c>
      <c r="AK38" s="106">
        <f t="shared" si="4"/>
        <v>44.76</v>
      </c>
      <c r="AL38" s="107">
        <f>AK38*0.59</f>
        <v>26.408399999999997</v>
      </c>
      <c r="AM38" s="104">
        <f t="shared" si="10"/>
        <v>44.76</v>
      </c>
      <c r="AN38" s="138">
        <v>45</v>
      </c>
      <c r="AO38" s="108"/>
      <c r="AP38" s="109">
        <f>AP35+((AP40-AP35)/5)*3</f>
        <v>0.06</v>
      </c>
      <c r="AQ38" s="36"/>
      <c r="AR38" s="105">
        <v>1.6</v>
      </c>
      <c r="AS38" s="106">
        <f t="shared" si="5"/>
        <v>49</v>
      </c>
      <c r="AT38" s="107">
        <f>AS38*0.59</f>
        <v>28.91</v>
      </c>
      <c r="AU38" s="104">
        <f t="shared" si="11"/>
        <v>49</v>
      </c>
      <c r="AV38" s="138">
        <v>49</v>
      </c>
      <c r="AW38" s="108"/>
      <c r="AX38" s="109">
        <f>AX35+((AX40-AX35)/5)*3</f>
        <v>0</v>
      </c>
      <c r="AY38" s="56"/>
      <c r="AZ38" s="108"/>
      <c r="BA38" s="135"/>
      <c r="BB38" s="130"/>
      <c r="BC38" s="104"/>
      <c r="BD38" s="128"/>
      <c r="BE38" s="108"/>
      <c r="BF38" s="109"/>
      <c r="BG38" s="27"/>
      <c r="BH38" s="108"/>
      <c r="BI38" s="135"/>
      <c r="BJ38" s="130"/>
      <c r="BK38" s="104"/>
      <c r="BL38" s="128"/>
      <c r="BM38" s="108"/>
      <c r="BN38" s="109"/>
      <c r="BO38" s="45"/>
      <c r="BP38" s="108"/>
      <c r="BQ38" s="135"/>
      <c r="BR38" s="130"/>
      <c r="BS38" s="104"/>
      <c r="BT38" s="128"/>
      <c r="BU38" s="108"/>
      <c r="BV38" s="109"/>
      <c r="BW38" s="45"/>
      <c r="BX38" s="108"/>
      <c r="BY38" s="135"/>
      <c r="BZ38" s="130"/>
      <c r="CA38" s="104"/>
      <c r="CB38" s="128"/>
      <c r="CC38" s="108"/>
      <c r="CD38" s="109"/>
      <c r="CE38" s="45"/>
      <c r="CF38" s="108"/>
      <c r="CG38" s="135"/>
      <c r="CH38" s="130"/>
      <c r="CI38" s="104"/>
      <c r="CJ38" s="128"/>
      <c r="CK38" s="108"/>
      <c r="CL38" s="109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</row>
    <row r="39" spans="1:101" x14ac:dyDescent="0.2">
      <c r="A39" s="91"/>
      <c r="B39" s="91"/>
      <c r="C39" s="91"/>
      <c r="D39" s="105">
        <v>1.8</v>
      </c>
      <c r="E39" s="106">
        <f t="shared" si="0"/>
        <v>4</v>
      </c>
      <c r="F39" s="107">
        <f>E39*0.59</f>
        <v>2.36</v>
      </c>
      <c r="G39" s="104">
        <f t="shared" si="6"/>
        <v>4</v>
      </c>
      <c r="H39" s="138">
        <v>4</v>
      </c>
      <c r="I39" s="108"/>
      <c r="J39" s="109">
        <f>J35+((J40-J35)/5)*4</f>
        <v>0</v>
      </c>
      <c r="K39" s="110"/>
      <c r="L39" s="105">
        <v>1.8</v>
      </c>
      <c r="M39" s="106">
        <f t="shared" si="1"/>
        <v>24</v>
      </c>
      <c r="N39" s="107">
        <f>M39*0.59</f>
        <v>14.16</v>
      </c>
      <c r="O39" s="104">
        <f t="shared" si="7"/>
        <v>24</v>
      </c>
      <c r="P39" s="138">
        <v>24</v>
      </c>
      <c r="Q39" s="108"/>
      <c r="R39" s="109">
        <f>R35+((R40-R35)/5)*4</f>
        <v>0</v>
      </c>
      <c r="S39" s="108"/>
      <c r="T39" s="105">
        <v>1.8</v>
      </c>
      <c r="U39" s="106">
        <f t="shared" si="2"/>
        <v>10</v>
      </c>
      <c r="V39" s="107">
        <f>U39*0.59</f>
        <v>5.8999999999999995</v>
      </c>
      <c r="W39" s="104">
        <f t="shared" si="8"/>
        <v>10</v>
      </c>
      <c r="X39" s="138">
        <v>10</v>
      </c>
      <c r="Y39" s="108"/>
      <c r="Z39" s="109">
        <f>Z35+((Z40-Z35)/5)*4</f>
        <v>0</v>
      </c>
      <c r="AA39" s="45"/>
      <c r="AB39" s="105">
        <v>1.8</v>
      </c>
      <c r="AC39" s="106">
        <f t="shared" si="3"/>
        <v>56.36</v>
      </c>
      <c r="AD39" s="107">
        <f>AC39*0.59</f>
        <v>33.252399999999994</v>
      </c>
      <c r="AE39" s="104">
        <f t="shared" si="9"/>
        <v>56.36</v>
      </c>
      <c r="AF39" s="138">
        <v>57</v>
      </c>
      <c r="AG39" s="108"/>
      <c r="AH39" s="109">
        <f>AH35+((AH40-AH35)/5)*4</f>
        <v>0.16</v>
      </c>
      <c r="AI39" s="45"/>
      <c r="AJ39" s="105">
        <v>1.8</v>
      </c>
      <c r="AK39" s="106">
        <f t="shared" si="4"/>
        <v>99.68</v>
      </c>
      <c r="AL39" s="107">
        <f>AK39*0.59</f>
        <v>58.811199999999999</v>
      </c>
      <c r="AM39" s="104">
        <f t="shared" si="10"/>
        <v>99.68</v>
      </c>
      <c r="AN39" s="138">
        <v>100</v>
      </c>
      <c r="AO39" s="108"/>
      <c r="AP39" s="109">
        <f>AP35+((AP40-AP35)/5)*4</f>
        <v>0.08</v>
      </c>
      <c r="AQ39" s="28"/>
      <c r="AR39" s="105">
        <v>1.8</v>
      </c>
      <c r="AS39" s="106">
        <f t="shared" si="5"/>
        <v>136</v>
      </c>
      <c r="AT39" s="107">
        <f>AS39*0.59</f>
        <v>80.239999999999995</v>
      </c>
      <c r="AU39" s="104">
        <f t="shared" si="11"/>
        <v>136</v>
      </c>
      <c r="AV39" s="138">
        <v>136</v>
      </c>
      <c r="AW39" s="108"/>
      <c r="AX39" s="109">
        <f>AX35+((AX40-AX35)/5)*4</f>
        <v>0</v>
      </c>
      <c r="AY39" s="55"/>
      <c r="AZ39" s="108"/>
      <c r="BA39" s="135"/>
      <c r="BB39" s="130"/>
      <c r="BC39" s="104"/>
      <c r="BD39" s="128"/>
      <c r="BE39" s="108"/>
      <c r="BF39" s="109"/>
      <c r="BG39" s="27"/>
      <c r="BH39" s="108"/>
      <c r="BI39" s="135"/>
      <c r="BJ39" s="130"/>
      <c r="BK39" s="104"/>
      <c r="BL39" s="128"/>
      <c r="BM39" s="108"/>
      <c r="BN39" s="109"/>
      <c r="BO39" s="45"/>
      <c r="BP39" s="108"/>
      <c r="BQ39" s="135"/>
      <c r="BR39" s="130"/>
      <c r="BS39" s="104"/>
      <c r="BT39" s="128"/>
      <c r="BU39" s="108"/>
      <c r="BV39" s="109"/>
      <c r="BW39" s="45"/>
      <c r="BX39" s="108"/>
      <c r="BY39" s="135"/>
      <c r="BZ39" s="130"/>
      <c r="CA39" s="104"/>
      <c r="CB39" s="128"/>
      <c r="CC39" s="108"/>
      <c r="CD39" s="109"/>
      <c r="CE39" s="45"/>
      <c r="CF39" s="108"/>
      <c r="CG39" s="135"/>
      <c r="CH39" s="130"/>
      <c r="CI39" s="104"/>
      <c r="CJ39" s="128"/>
      <c r="CK39" s="108"/>
      <c r="CL39" s="109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</row>
    <row r="40" spans="1:101" x14ac:dyDescent="0.2">
      <c r="A40" s="91"/>
      <c r="B40" s="91"/>
      <c r="C40" s="91"/>
      <c r="D40" s="105">
        <v>2</v>
      </c>
      <c r="E40" s="106">
        <f t="shared" si="0"/>
        <v>5</v>
      </c>
      <c r="F40" s="107">
        <f>E40*0.54</f>
        <v>2.7</v>
      </c>
      <c r="G40" s="104">
        <f t="shared" si="6"/>
        <v>5</v>
      </c>
      <c r="H40" s="138">
        <v>5</v>
      </c>
      <c r="I40" s="108"/>
      <c r="J40" s="103">
        <v>0</v>
      </c>
      <c r="K40" s="110"/>
      <c r="L40" s="105">
        <v>2</v>
      </c>
      <c r="M40" s="106">
        <f t="shared" si="1"/>
        <v>31</v>
      </c>
      <c r="N40" s="107">
        <f>M40*0.54</f>
        <v>16.740000000000002</v>
      </c>
      <c r="O40" s="104">
        <f t="shared" si="7"/>
        <v>31</v>
      </c>
      <c r="P40" s="138">
        <v>31</v>
      </c>
      <c r="Q40" s="108"/>
      <c r="R40" s="103">
        <v>0</v>
      </c>
      <c r="S40" s="108"/>
      <c r="T40" s="105">
        <v>2</v>
      </c>
      <c r="U40" s="106">
        <f t="shared" si="2"/>
        <v>5</v>
      </c>
      <c r="V40" s="107">
        <f>U40*0.54</f>
        <v>2.7</v>
      </c>
      <c r="W40" s="104">
        <f t="shared" si="8"/>
        <v>5</v>
      </c>
      <c r="X40" s="138">
        <v>5</v>
      </c>
      <c r="Y40" s="108"/>
      <c r="Z40" s="103">
        <v>0</v>
      </c>
      <c r="AA40" s="45"/>
      <c r="AB40" s="105">
        <v>2</v>
      </c>
      <c r="AC40" s="106">
        <f t="shared" si="3"/>
        <v>89.2</v>
      </c>
      <c r="AD40" s="107">
        <f>AC40*0.54</f>
        <v>48.168000000000006</v>
      </c>
      <c r="AE40" s="104">
        <f t="shared" si="9"/>
        <v>89.2</v>
      </c>
      <c r="AF40" s="138">
        <v>90</v>
      </c>
      <c r="AG40" s="108"/>
      <c r="AH40" s="103">
        <v>0.2</v>
      </c>
      <c r="AI40" s="45"/>
      <c r="AJ40" s="105">
        <v>2</v>
      </c>
      <c r="AK40" s="106">
        <f t="shared" si="4"/>
        <v>153.6</v>
      </c>
      <c r="AL40" s="107">
        <f>AK40*0.54</f>
        <v>82.944000000000003</v>
      </c>
      <c r="AM40" s="104">
        <f t="shared" si="10"/>
        <v>153.6</v>
      </c>
      <c r="AN40" s="138">
        <v>154</v>
      </c>
      <c r="AO40" s="108"/>
      <c r="AP40" s="103">
        <v>0.1</v>
      </c>
      <c r="AQ40" s="28"/>
      <c r="AR40" s="105">
        <v>2</v>
      </c>
      <c r="AS40" s="106">
        <f t="shared" si="5"/>
        <v>188</v>
      </c>
      <c r="AT40" s="107">
        <f>AS40*0.54</f>
        <v>101.52000000000001</v>
      </c>
      <c r="AU40" s="104">
        <f t="shared" si="11"/>
        <v>188</v>
      </c>
      <c r="AV40" s="138">
        <v>188</v>
      </c>
      <c r="AW40" s="108"/>
      <c r="AX40" s="103">
        <v>0</v>
      </c>
      <c r="AY40" s="56"/>
      <c r="AZ40" s="108"/>
      <c r="BA40" s="135"/>
      <c r="BB40" s="130"/>
      <c r="BC40" s="104"/>
      <c r="BD40" s="128"/>
      <c r="BE40" s="108"/>
      <c r="BF40" s="109"/>
      <c r="BG40" s="27"/>
      <c r="BH40" s="108"/>
      <c r="BI40" s="135"/>
      <c r="BJ40" s="130"/>
      <c r="BK40" s="104"/>
      <c r="BL40" s="128"/>
      <c r="BM40" s="108"/>
      <c r="BN40" s="109"/>
      <c r="BO40" s="45"/>
      <c r="BP40" s="108"/>
      <c r="BQ40" s="135"/>
      <c r="BR40" s="130"/>
      <c r="BS40" s="104"/>
      <c r="BT40" s="128"/>
      <c r="BU40" s="108"/>
      <c r="BV40" s="109"/>
      <c r="BW40" s="45"/>
      <c r="BX40" s="108"/>
      <c r="BY40" s="135"/>
      <c r="BZ40" s="130"/>
      <c r="CA40" s="104"/>
      <c r="CB40" s="128"/>
      <c r="CC40" s="108"/>
      <c r="CD40" s="109"/>
      <c r="CE40" s="45"/>
      <c r="CF40" s="108"/>
      <c r="CG40" s="135"/>
      <c r="CH40" s="130"/>
      <c r="CI40" s="104"/>
      <c r="CJ40" s="128"/>
      <c r="CK40" s="108"/>
      <c r="CL40" s="109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</row>
    <row r="41" spans="1:101" x14ac:dyDescent="0.2">
      <c r="A41" s="91"/>
      <c r="B41" s="91"/>
      <c r="C41" s="91"/>
      <c r="D41" s="105">
        <v>2.2000000000000002</v>
      </c>
      <c r="E41" s="106">
        <f t="shared" si="0"/>
        <v>22.92</v>
      </c>
      <c r="F41" s="107">
        <f>E41*0.54</f>
        <v>12.376800000000001</v>
      </c>
      <c r="G41" s="104">
        <f t="shared" si="6"/>
        <v>22.92</v>
      </c>
      <c r="H41" s="138">
        <v>23</v>
      </c>
      <c r="I41" s="108"/>
      <c r="J41" s="109">
        <f>J40+((J45-J40)/5)*1</f>
        <v>0.02</v>
      </c>
      <c r="K41" s="110"/>
      <c r="L41" s="105">
        <v>2.2000000000000002</v>
      </c>
      <c r="M41" s="106">
        <f t="shared" si="1"/>
        <v>25.92</v>
      </c>
      <c r="N41" s="107">
        <f>M41*0.54</f>
        <v>13.996800000000002</v>
      </c>
      <c r="O41" s="104">
        <f t="shared" si="7"/>
        <v>25.92</v>
      </c>
      <c r="P41" s="138">
        <v>26</v>
      </c>
      <c r="Q41" s="108"/>
      <c r="R41" s="109">
        <f>R40+((R45-R40)/5)*1</f>
        <v>0.02</v>
      </c>
      <c r="S41" s="108"/>
      <c r="T41" s="105">
        <v>2.2000000000000002</v>
      </c>
      <c r="U41" s="106">
        <f t="shared" si="2"/>
        <v>4.92</v>
      </c>
      <c r="V41" s="107">
        <f>U41*0.54</f>
        <v>2.6568000000000001</v>
      </c>
      <c r="W41" s="104">
        <f t="shared" si="8"/>
        <v>4.92</v>
      </c>
      <c r="X41" s="138">
        <v>5</v>
      </c>
      <c r="Y41" s="108"/>
      <c r="Z41" s="109">
        <f>Z40+((Z45-Z40)/5)*1</f>
        <v>0.02</v>
      </c>
      <c r="AA41" s="45"/>
      <c r="AB41" s="105">
        <v>2.2000000000000002</v>
      </c>
      <c r="AC41" s="106">
        <f t="shared" si="3"/>
        <v>119.12</v>
      </c>
      <c r="AD41" s="107">
        <f>AC41*0.54</f>
        <v>64.32480000000001</v>
      </c>
      <c r="AE41" s="104">
        <f t="shared" si="9"/>
        <v>119.12</v>
      </c>
      <c r="AF41" s="138">
        <v>120</v>
      </c>
      <c r="AG41" s="108"/>
      <c r="AH41" s="109">
        <f>AH40+((AH45-AH40)/5)*1</f>
        <v>0.22</v>
      </c>
      <c r="AI41" s="45"/>
      <c r="AJ41" s="105">
        <v>2.2000000000000002</v>
      </c>
      <c r="AK41" s="106">
        <f t="shared" si="4"/>
        <v>175.6</v>
      </c>
      <c r="AL41" s="107">
        <f>AK41*0.54</f>
        <v>94.823999999999998</v>
      </c>
      <c r="AM41" s="104">
        <f t="shared" si="10"/>
        <v>175.6</v>
      </c>
      <c r="AN41" s="138">
        <v>176</v>
      </c>
      <c r="AO41" s="108"/>
      <c r="AP41" s="109">
        <f>AP40+((AP45-AP40)/5)*1</f>
        <v>0.1</v>
      </c>
      <c r="AQ41" s="28"/>
      <c r="AR41" s="105">
        <v>2.2000000000000002</v>
      </c>
      <c r="AS41" s="106">
        <f t="shared" si="5"/>
        <v>218</v>
      </c>
      <c r="AT41" s="107">
        <f>AS41*0.54</f>
        <v>117.72000000000001</v>
      </c>
      <c r="AU41" s="104">
        <f t="shared" si="11"/>
        <v>218</v>
      </c>
      <c r="AV41" s="138">
        <v>218</v>
      </c>
      <c r="AW41" s="108"/>
      <c r="AX41" s="109">
        <f>AX40+((AX45-AX40)/5)*1</f>
        <v>0</v>
      </c>
      <c r="AY41" s="55"/>
      <c r="AZ41" s="108"/>
      <c r="BA41" s="135"/>
      <c r="BB41" s="130"/>
      <c r="BC41" s="104"/>
      <c r="BD41" s="128"/>
      <c r="BE41" s="108"/>
      <c r="BF41" s="109"/>
      <c r="BG41" s="27"/>
      <c r="BH41" s="108"/>
      <c r="BI41" s="135"/>
      <c r="BJ41" s="130"/>
      <c r="BK41" s="104"/>
      <c r="BL41" s="128"/>
      <c r="BM41" s="108"/>
      <c r="BN41" s="109"/>
      <c r="BO41" s="45"/>
      <c r="BP41" s="108"/>
      <c r="BQ41" s="135"/>
      <c r="BR41" s="130"/>
      <c r="BS41" s="104"/>
      <c r="BT41" s="128"/>
      <c r="BU41" s="108"/>
      <c r="BV41" s="109"/>
      <c r="BW41" s="45"/>
      <c r="BX41" s="108"/>
      <c r="BY41" s="135"/>
      <c r="BZ41" s="130"/>
      <c r="CA41" s="104"/>
      <c r="CB41" s="128"/>
      <c r="CC41" s="108"/>
      <c r="CD41" s="109"/>
      <c r="CE41" s="45"/>
      <c r="CF41" s="108"/>
      <c r="CG41" s="135"/>
      <c r="CH41" s="130"/>
      <c r="CI41" s="104"/>
      <c r="CJ41" s="128"/>
      <c r="CK41" s="108"/>
      <c r="CL41" s="109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</row>
    <row r="42" spans="1:101" x14ac:dyDescent="0.2">
      <c r="A42" s="91"/>
      <c r="B42" s="91"/>
      <c r="C42" s="91"/>
      <c r="D42" s="105">
        <v>2.4</v>
      </c>
      <c r="E42" s="106">
        <f>8+1.2*G42</f>
        <v>41.408000000000001</v>
      </c>
      <c r="F42" s="107">
        <f>E42*0.54</f>
        <v>22.360320000000002</v>
      </c>
      <c r="G42" s="104">
        <f t="shared" si="6"/>
        <v>27.84</v>
      </c>
      <c r="H42" s="138">
        <v>28</v>
      </c>
      <c r="I42" s="108"/>
      <c r="J42" s="109">
        <f>J40+((J45-J40)/5)*2</f>
        <v>0.04</v>
      </c>
      <c r="K42" s="110"/>
      <c r="L42" s="105">
        <v>2.4</v>
      </c>
      <c r="M42" s="106">
        <f t="shared" si="1"/>
        <v>29.84</v>
      </c>
      <c r="N42" s="107">
        <f>M42*0.54</f>
        <v>16.113600000000002</v>
      </c>
      <c r="O42" s="104">
        <f t="shared" si="7"/>
        <v>29.84</v>
      </c>
      <c r="P42" s="138">
        <v>30</v>
      </c>
      <c r="Q42" s="108"/>
      <c r="R42" s="109">
        <f>R40+((R45-R40)/5)*2</f>
        <v>0.04</v>
      </c>
      <c r="S42" s="108"/>
      <c r="T42" s="105">
        <v>2.4</v>
      </c>
      <c r="U42" s="106">
        <f t="shared" si="2"/>
        <v>5.84</v>
      </c>
      <c r="V42" s="107">
        <f>U42*0.54</f>
        <v>3.1536</v>
      </c>
      <c r="W42" s="104">
        <f t="shared" si="8"/>
        <v>5.84</v>
      </c>
      <c r="X42" s="138">
        <v>6</v>
      </c>
      <c r="Y42" s="108"/>
      <c r="Z42" s="109">
        <f>Z40+((Z45-Z40)/5)*2</f>
        <v>0.04</v>
      </c>
      <c r="AA42" s="45"/>
      <c r="AB42" s="105">
        <v>2.4</v>
      </c>
      <c r="AC42" s="106">
        <f t="shared" si="3"/>
        <v>69.040000000000006</v>
      </c>
      <c r="AD42" s="107">
        <f>AC42*0.54</f>
        <v>37.281600000000005</v>
      </c>
      <c r="AE42" s="104">
        <f t="shared" si="9"/>
        <v>69.040000000000006</v>
      </c>
      <c r="AF42" s="138">
        <v>70</v>
      </c>
      <c r="AG42" s="108"/>
      <c r="AH42" s="109">
        <f>AH40+((AH45-AH40)/5)*2</f>
        <v>0.24</v>
      </c>
      <c r="AI42" s="45"/>
      <c r="AJ42" s="105">
        <v>2.4</v>
      </c>
      <c r="AK42" s="106">
        <f t="shared" si="4"/>
        <v>206.6</v>
      </c>
      <c r="AL42" s="107">
        <f>AK42*0.54</f>
        <v>111.56400000000001</v>
      </c>
      <c r="AM42" s="104">
        <f t="shared" si="10"/>
        <v>206.6</v>
      </c>
      <c r="AN42" s="138">
        <v>207</v>
      </c>
      <c r="AO42" s="108"/>
      <c r="AP42" s="109">
        <f>AP40+((AP45-AP40)/5)*2</f>
        <v>0.1</v>
      </c>
      <c r="AQ42" s="28"/>
      <c r="AR42" s="105">
        <v>2.4</v>
      </c>
      <c r="AS42" s="106">
        <f t="shared" si="5"/>
        <v>263</v>
      </c>
      <c r="AT42" s="107">
        <f>AS42*0.54</f>
        <v>142.02000000000001</v>
      </c>
      <c r="AU42" s="104">
        <f t="shared" si="11"/>
        <v>263</v>
      </c>
      <c r="AV42" s="138">
        <v>263</v>
      </c>
      <c r="AW42" s="108"/>
      <c r="AX42" s="109">
        <f>AX40+((AX45-AX40)/5)*2</f>
        <v>0</v>
      </c>
      <c r="AY42" s="56"/>
      <c r="AZ42" s="108"/>
      <c r="BA42" s="135"/>
      <c r="BB42" s="130"/>
      <c r="BC42" s="104"/>
      <c r="BD42" s="128"/>
      <c r="BE42" s="108"/>
      <c r="BF42" s="109"/>
      <c r="BG42" s="27"/>
      <c r="BH42" s="108"/>
      <c r="BI42" s="135"/>
      <c r="BJ42" s="130"/>
      <c r="BK42" s="104"/>
      <c r="BL42" s="128"/>
      <c r="BM42" s="108"/>
      <c r="BN42" s="109"/>
      <c r="BO42" s="45"/>
      <c r="BP42" s="108"/>
      <c r="BQ42" s="135"/>
      <c r="BR42" s="130"/>
      <c r="BS42" s="104"/>
      <c r="BT42" s="128"/>
      <c r="BU42" s="108"/>
      <c r="BV42" s="109"/>
      <c r="BW42" s="45"/>
      <c r="BX42" s="108"/>
      <c r="BY42" s="135"/>
      <c r="BZ42" s="130"/>
      <c r="CA42" s="104"/>
      <c r="CB42" s="128"/>
      <c r="CC42" s="108"/>
      <c r="CD42" s="109"/>
      <c r="CE42" s="45"/>
      <c r="CF42" s="108"/>
      <c r="CG42" s="135"/>
      <c r="CH42" s="130"/>
      <c r="CI42" s="104"/>
      <c r="CJ42" s="128"/>
      <c r="CK42" s="108"/>
      <c r="CL42" s="109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</row>
    <row r="43" spans="1:101" x14ac:dyDescent="0.2">
      <c r="A43" s="91"/>
      <c r="B43" s="91"/>
      <c r="C43" s="91"/>
      <c r="D43" s="111">
        <v>2.6</v>
      </c>
      <c r="E43" s="106">
        <f t="shared" ref="E43:E63" si="12">8+1.2*G43</f>
        <v>46.112000000000002</v>
      </c>
      <c r="F43" s="107">
        <f>E43*0.54</f>
        <v>24.900480000000002</v>
      </c>
      <c r="G43" s="104">
        <f t="shared" si="6"/>
        <v>31.76</v>
      </c>
      <c r="H43" s="138">
        <v>32</v>
      </c>
      <c r="I43" s="108"/>
      <c r="J43" s="109">
        <f>J40+((J45-J40)/5)*3</f>
        <v>0.06</v>
      </c>
      <c r="K43" s="110"/>
      <c r="L43" s="111">
        <v>2.6</v>
      </c>
      <c r="M43" s="106">
        <f t="shared" si="1"/>
        <v>41.76</v>
      </c>
      <c r="N43" s="107">
        <f>M43*0.54</f>
        <v>22.5504</v>
      </c>
      <c r="O43" s="104">
        <f t="shared" si="7"/>
        <v>41.76</v>
      </c>
      <c r="P43" s="138">
        <v>42</v>
      </c>
      <c r="Q43" s="108"/>
      <c r="R43" s="109">
        <f>R40+((R45-R40)/5)*3</f>
        <v>0.06</v>
      </c>
      <c r="S43" s="108"/>
      <c r="T43" s="111">
        <v>2.6</v>
      </c>
      <c r="U43" s="106">
        <f t="shared" si="2"/>
        <v>9.76</v>
      </c>
      <c r="V43" s="107">
        <f>U43*0.54</f>
        <v>5.2704000000000004</v>
      </c>
      <c r="W43" s="104">
        <f t="shared" si="8"/>
        <v>9.76</v>
      </c>
      <c r="X43" s="138">
        <v>10</v>
      </c>
      <c r="Y43" s="108"/>
      <c r="Z43" s="109">
        <f>Z40+((Z45-Z40)/5)*3</f>
        <v>0.06</v>
      </c>
      <c r="AA43" s="45"/>
      <c r="AB43" s="111">
        <v>2.6</v>
      </c>
      <c r="AC43" s="106">
        <f t="shared" si="3"/>
        <v>52.96</v>
      </c>
      <c r="AD43" s="107">
        <f>AC43*0.54</f>
        <v>28.598400000000002</v>
      </c>
      <c r="AE43" s="104">
        <f t="shared" si="9"/>
        <v>52.96</v>
      </c>
      <c r="AF43" s="138">
        <v>54</v>
      </c>
      <c r="AG43" s="108"/>
      <c r="AH43" s="109">
        <f>AH40+((AH45-AH40)/5)*3</f>
        <v>0.26</v>
      </c>
      <c r="AI43" s="45"/>
      <c r="AJ43" s="111">
        <v>2.6</v>
      </c>
      <c r="AK43" s="106">
        <f t="shared" si="4"/>
        <v>220.6</v>
      </c>
      <c r="AL43" s="107">
        <f>AK43*0.54</f>
        <v>119.12400000000001</v>
      </c>
      <c r="AM43" s="104">
        <f t="shared" si="10"/>
        <v>220.6</v>
      </c>
      <c r="AN43" s="138">
        <v>221</v>
      </c>
      <c r="AO43" s="108"/>
      <c r="AP43" s="109">
        <f>AP40+((AP45-AP40)/5)*3</f>
        <v>0.1</v>
      </c>
      <c r="AQ43" s="28"/>
      <c r="AR43" s="111">
        <v>2.6</v>
      </c>
      <c r="AS43" s="106">
        <f t="shared" si="5"/>
        <v>335</v>
      </c>
      <c r="AT43" s="107">
        <f>AS43*0.54</f>
        <v>180.9</v>
      </c>
      <c r="AU43" s="104">
        <f t="shared" si="11"/>
        <v>335</v>
      </c>
      <c r="AV43" s="138">
        <v>335</v>
      </c>
      <c r="AW43" s="108"/>
      <c r="AX43" s="109">
        <f>AX40+((AX45-AX40)/5)*3</f>
        <v>0</v>
      </c>
      <c r="AY43" s="55"/>
      <c r="AZ43" s="108"/>
      <c r="BA43" s="135"/>
      <c r="BB43" s="130"/>
      <c r="BC43" s="104"/>
      <c r="BD43" s="128"/>
      <c r="BE43" s="108"/>
      <c r="BF43" s="109"/>
      <c r="BG43" s="27"/>
      <c r="BH43" s="108"/>
      <c r="BI43" s="135"/>
      <c r="BJ43" s="130"/>
      <c r="BK43" s="104"/>
      <c r="BL43" s="128"/>
      <c r="BM43" s="108"/>
      <c r="BN43" s="109"/>
      <c r="BO43" s="45"/>
      <c r="BP43" s="108"/>
      <c r="BQ43" s="135"/>
      <c r="BR43" s="130"/>
      <c r="BS43" s="104"/>
      <c r="BT43" s="128"/>
      <c r="BU43" s="108"/>
      <c r="BV43" s="109"/>
      <c r="BW43" s="45"/>
      <c r="BX43" s="108"/>
      <c r="BY43" s="135"/>
      <c r="BZ43" s="130"/>
      <c r="CA43" s="104"/>
      <c r="CB43" s="128"/>
      <c r="CC43" s="108"/>
      <c r="CD43" s="109"/>
      <c r="CE43" s="45"/>
      <c r="CF43" s="108"/>
      <c r="CG43" s="135"/>
      <c r="CH43" s="130"/>
      <c r="CI43" s="104"/>
      <c r="CJ43" s="128"/>
      <c r="CK43" s="108"/>
      <c r="CL43" s="109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</row>
    <row r="44" spans="1:101" x14ac:dyDescent="0.2">
      <c r="A44" s="91"/>
      <c r="B44" s="91"/>
      <c r="C44" s="91"/>
      <c r="D44" s="111">
        <v>2.8</v>
      </c>
      <c r="E44" s="106">
        <f t="shared" si="12"/>
        <v>52.015999999999998</v>
      </c>
      <c r="F44" s="107">
        <f>E44*0.54</f>
        <v>28.088640000000002</v>
      </c>
      <c r="G44" s="104">
        <f t="shared" si="6"/>
        <v>36.68</v>
      </c>
      <c r="H44" s="138">
        <v>37</v>
      </c>
      <c r="I44" s="108"/>
      <c r="J44" s="109">
        <f>J40+((J45-J40)/5)*4</f>
        <v>0.08</v>
      </c>
      <c r="K44" s="110"/>
      <c r="L44" s="111">
        <v>2.8</v>
      </c>
      <c r="M44" s="106">
        <f t="shared" si="1"/>
        <v>30.68</v>
      </c>
      <c r="N44" s="107">
        <f>M44*0.54</f>
        <v>16.5672</v>
      </c>
      <c r="O44" s="104">
        <f t="shared" si="7"/>
        <v>30.68</v>
      </c>
      <c r="P44" s="138">
        <v>31</v>
      </c>
      <c r="Q44" s="108"/>
      <c r="R44" s="109">
        <f>R40+((R45-R40)/5)*4</f>
        <v>0.08</v>
      </c>
      <c r="S44" s="108"/>
      <c r="T44" s="111">
        <v>2.8</v>
      </c>
      <c r="U44" s="106">
        <f t="shared" si="2"/>
        <v>9.68</v>
      </c>
      <c r="V44" s="107">
        <f>U44*0.54</f>
        <v>5.2271999999999998</v>
      </c>
      <c r="W44" s="104">
        <f t="shared" si="8"/>
        <v>9.68</v>
      </c>
      <c r="X44" s="138">
        <v>10</v>
      </c>
      <c r="Y44" s="108"/>
      <c r="Z44" s="109">
        <f>Z40+((Z45-Z40)/5)*4</f>
        <v>0.08</v>
      </c>
      <c r="AA44" s="45"/>
      <c r="AB44" s="111">
        <v>2.8</v>
      </c>
      <c r="AC44" s="106">
        <f t="shared" si="3"/>
        <v>63.88</v>
      </c>
      <c r="AD44" s="107">
        <f>AC44*0.54</f>
        <v>34.495200000000004</v>
      </c>
      <c r="AE44" s="104">
        <f t="shared" si="9"/>
        <v>63.88</v>
      </c>
      <c r="AF44" s="138">
        <v>65</v>
      </c>
      <c r="AG44" s="108"/>
      <c r="AH44" s="109">
        <f>AH40+((AH45-AH40)/5)*4</f>
        <v>0.28000000000000003</v>
      </c>
      <c r="AI44" s="45"/>
      <c r="AJ44" s="111">
        <v>2.8</v>
      </c>
      <c r="AK44" s="106">
        <f t="shared" si="4"/>
        <v>220.6</v>
      </c>
      <c r="AL44" s="107">
        <f>AK44*0.54</f>
        <v>119.12400000000001</v>
      </c>
      <c r="AM44" s="104">
        <f t="shared" si="10"/>
        <v>220.6</v>
      </c>
      <c r="AN44" s="138">
        <v>221</v>
      </c>
      <c r="AO44" s="108"/>
      <c r="AP44" s="109">
        <f>AP40+((AP45-AP40)/5)*4</f>
        <v>0.1</v>
      </c>
      <c r="AQ44" s="28"/>
      <c r="AR44" s="111">
        <v>2.8</v>
      </c>
      <c r="AS44" s="106">
        <f t="shared" si="5"/>
        <v>618</v>
      </c>
      <c r="AT44" s="107">
        <f>AS44*0.54</f>
        <v>333.72</v>
      </c>
      <c r="AU44" s="104">
        <f t="shared" si="11"/>
        <v>618</v>
      </c>
      <c r="AV44" s="138">
        <v>618</v>
      </c>
      <c r="AW44" s="108"/>
      <c r="AX44" s="109">
        <f>AX40+((AX45-AX40)/5)*4</f>
        <v>0</v>
      </c>
      <c r="AY44" s="56"/>
      <c r="AZ44" s="108"/>
      <c r="BA44" s="135"/>
      <c r="BB44" s="130"/>
      <c r="BC44" s="104"/>
      <c r="BD44" s="128"/>
      <c r="BE44" s="108"/>
      <c r="BF44" s="109"/>
      <c r="BG44" s="27"/>
      <c r="BH44" s="108"/>
      <c r="BI44" s="135"/>
      <c r="BJ44" s="130"/>
      <c r="BK44" s="104"/>
      <c r="BL44" s="128"/>
      <c r="BM44" s="108"/>
      <c r="BN44" s="109"/>
      <c r="BO44" s="45"/>
      <c r="BP44" s="108"/>
      <c r="BQ44" s="135"/>
      <c r="BR44" s="130"/>
      <c r="BS44" s="104"/>
      <c r="BT44" s="128"/>
      <c r="BU44" s="108"/>
      <c r="BV44" s="109"/>
      <c r="BW44" s="45"/>
      <c r="BX44" s="108"/>
      <c r="BY44" s="135"/>
      <c r="BZ44" s="130"/>
      <c r="CA44" s="104"/>
      <c r="CB44" s="128"/>
      <c r="CC44" s="108"/>
      <c r="CD44" s="109"/>
      <c r="CE44" s="45"/>
      <c r="CF44" s="108"/>
      <c r="CG44" s="135"/>
      <c r="CH44" s="130"/>
      <c r="CI44" s="104"/>
      <c r="CJ44" s="128"/>
      <c r="CK44" s="108"/>
      <c r="CL44" s="109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</row>
    <row r="45" spans="1:101" x14ac:dyDescent="0.2">
      <c r="A45" s="91"/>
      <c r="B45" s="91"/>
      <c r="C45" s="91"/>
      <c r="D45" s="111">
        <v>3</v>
      </c>
      <c r="E45" s="106">
        <f t="shared" si="12"/>
        <v>49.52</v>
      </c>
      <c r="F45" s="107">
        <f>E45*0.5</f>
        <v>24.76</v>
      </c>
      <c r="G45" s="104">
        <f t="shared" si="6"/>
        <v>34.6</v>
      </c>
      <c r="H45" s="138">
        <v>35</v>
      </c>
      <c r="I45" s="108"/>
      <c r="J45" s="103">
        <v>0.1</v>
      </c>
      <c r="K45" s="110"/>
      <c r="L45" s="111">
        <v>3</v>
      </c>
      <c r="M45" s="106">
        <f t="shared" si="1"/>
        <v>22.6</v>
      </c>
      <c r="N45" s="107">
        <f>M45*0.5</f>
        <v>11.3</v>
      </c>
      <c r="O45" s="104">
        <f t="shared" si="7"/>
        <v>22.6</v>
      </c>
      <c r="P45" s="138">
        <v>23</v>
      </c>
      <c r="Q45" s="108"/>
      <c r="R45" s="103">
        <v>0.1</v>
      </c>
      <c r="S45" s="108"/>
      <c r="T45" s="111">
        <v>3</v>
      </c>
      <c r="U45" s="106">
        <f t="shared" si="2"/>
        <v>9.6</v>
      </c>
      <c r="V45" s="107">
        <f>U45*0.5</f>
        <v>4.8</v>
      </c>
      <c r="W45" s="104">
        <f t="shared" si="8"/>
        <v>9.6</v>
      </c>
      <c r="X45" s="138">
        <v>10</v>
      </c>
      <c r="Y45" s="108"/>
      <c r="Z45" s="103">
        <v>0.1</v>
      </c>
      <c r="AA45" s="45"/>
      <c r="AB45" s="111">
        <v>3</v>
      </c>
      <c r="AC45" s="106">
        <f t="shared" si="3"/>
        <v>67.8</v>
      </c>
      <c r="AD45" s="107">
        <f>AC45*0.5</f>
        <v>33.9</v>
      </c>
      <c r="AE45" s="104">
        <f t="shared" si="9"/>
        <v>67.8</v>
      </c>
      <c r="AF45" s="138">
        <v>69</v>
      </c>
      <c r="AG45" s="108"/>
      <c r="AH45" s="103">
        <v>0.3</v>
      </c>
      <c r="AI45" s="45"/>
      <c r="AJ45" s="111">
        <v>3</v>
      </c>
      <c r="AK45" s="106">
        <f t="shared" si="4"/>
        <v>192.6</v>
      </c>
      <c r="AL45" s="107">
        <f>AK45*0.5</f>
        <v>96.3</v>
      </c>
      <c r="AM45" s="104">
        <f t="shared" si="10"/>
        <v>192.6</v>
      </c>
      <c r="AN45" s="138">
        <v>193</v>
      </c>
      <c r="AO45" s="108"/>
      <c r="AP45" s="103">
        <v>0.1</v>
      </c>
      <c r="AQ45" s="28"/>
      <c r="AR45" s="111">
        <v>3</v>
      </c>
      <c r="AS45" s="106">
        <f t="shared" si="5"/>
        <v>690</v>
      </c>
      <c r="AT45" s="107">
        <f>AS45*0.5</f>
        <v>345</v>
      </c>
      <c r="AU45" s="104">
        <f t="shared" si="11"/>
        <v>690</v>
      </c>
      <c r="AV45" s="138">
        <v>690</v>
      </c>
      <c r="AW45" s="108"/>
      <c r="AX45" s="103">
        <v>0</v>
      </c>
      <c r="AY45" s="55"/>
      <c r="AZ45" s="108"/>
      <c r="BA45" s="135"/>
      <c r="BB45" s="130"/>
      <c r="BC45" s="104"/>
      <c r="BD45" s="128"/>
      <c r="BE45" s="108"/>
      <c r="BF45" s="109"/>
      <c r="BG45" s="27"/>
      <c r="BH45" s="108"/>
      <c r="BI45" s="135"/>
      <c r="BJ45" s="130"/>
      <c r="BK45" s="104"/>
      <c r="BL45" s="128"/>
      <c r="BM45" s="108"/>
      <c r="BN45" s="109"/>
      <c r="BO45" s="45"/>
      <c r="BP45" s="108"/>
      <c r="BQ45" s="135"/>
      <c r="BR45" s="130"/>
      <c r="BS45" s="104"/>
      <c r="BT45" s="128"/>
      <c r="BU45" s="108"/>
      <c r="BV45" s="109"/>
      <c r="BW45" s="45"/>
      <c r="BX45" s="108"/>
      <c r="BY45" s="135"/>
      <c r="BZ45" s="130"/>
      <c r="CA45" s="104"/>
      <c r="CB45" s="128"/>
      <c r="CC45" s="108"/>
      <c r="CD45" s="109"/>
      <c r="CE45" s="45"/>
      <c r="CF45" s="108"/>
      <c r="CG45" s="135"/>
      <c r="CH45" s="130"/>
      <c r="CI45" s="104"/>
      <c r="CJ45" s="128"/>
      <c r="CK45" s="108"/>
      <c r="CL45" s="109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</row>
    <row r="46" spans="1:101" ht="12.75" customHeight="1" x14ac:dyDescent="0.2">
      <c r="A46" s="91"/>
      <c r="B46" s="91"/>
      <c r="C46" s="91"/>
      <c r="D46" s="111">
        <v>3.2</v>
      </c>
      <c r="E46" s="106">
        <f t="shared" si="12"/>
        <v>50.72</v>
      </c>
      <c r="F46" s="107">
        <f>E46*0.5</f>
        <v>25.36</v>
      </c>
      <c r="G46" s="104">
        <f t="shared" si="6"/>
        <v>35.6</v>
      </c>
      <c r="H46" s="138">
        <v>36</v>
      </c>
      <c r="I46" s="108"/>
      <c r="J46" s="109">
        <f>J45+((J50-J45)/5)*1</f>
        <v>0.1</v>
      </c>
      <c r="K46" s="110"/>
      <c r="L46" s="111">
        <v>3.2</v>
      </c>
      <c r="M46" s="106">
        <f t="shared" si="1"/>
        <v>22.6</v>
      </c>
      <c r="N46" s="107">
        <f>M46*0.5</f>
        <v>11.3</v>
      </c>
      <c r="O46" s="104">
        <f t="shared" si="7"/>
        <v>22.6</v>
      </c>
      <c r="P46" s="138">
        <v>23</v>
      </c>
      <c r="Q46" s="108"/>
      <c r="R46" s="109">
        <f>R45+((R50-R45)/5)*1</f>
        <v>0.1</v>
      </c>
      <c r="S46" s="108"/>
      <c r="T46" s="111">
        <v>3.2</v>
      </c>
      <c r="U46" s="106">
        <f t="shared" si="2"/>
        <v>17.600000000000001</v>
      </c>
      <c r="V46" s="107">
        <f>U46*0.5</f>
        <v>8.8000000000000007</v>
      </c>
      <c r="W46" s="104">
        <f t="shared" si="8"/>
        <v>17.600000000000001</v>
      </c>
      <c r="X46" s="138">
        <v>18</v>
      </c>
      <c r="Y46" s="108"/>
      <c r="Z46" s="109">
        <f>Z45+((Z50-Z45)/5)*1</f>
        <v>0.1</v>
      </c>
      <c r="AA46" s="45"/>
      <c r="AB46" s="111">
        <v>3.2</v>
      </c>
      <c r="AC46" s="106">
        <f t="shared" si="3"/>
        <v>33.799999999999997</v>
      </c>
      <c r="AD46" s="107">
        <f>AC46*0.5</f>
        <v>16.899999999999999</v>
      </c>
      <c r="AE46" s="104">
        <f t="shared" si="9"/>
        <v>33.799999999999997</v>
      </c>
      <c r="AF46" s="138">
        <v>35</v>
      </c>
      <c r="AG46" s="108"/>
      <c r="AH46" s="109">
        <f>AH45+((AH50-AH45)/5)*1</f>
        <v>0.3</v>
      </c>
      <c r="AI46" s="45"/>
      <c r="AJ46" s="111">
        <v>3.2</v>
      </c>
      <c r="AK46" s="106">
        <f t="shared" si="4"/>
        <v>141.52000000000001</v>
      </c>
      <c r="AL46" s="107">
        <f>AK46*0.5</f>
        <v>70.760000000000005</v>
      </c>
      <c r="AM46" s="104">
        <f t="shared" si="10"/>
        <v>141.52000000000001</v>
      </c>
      <c r="AN46" s="138">
        <v>142</v>
      </c>
      <c r="AO46" s="108"/>
      <c r="AP46" s="109">
        <f>AP45+((AP50-AP45)/5)*1</f>
        <v>0.12000000000000001</v>
      </c>
      <c r="AQ46" s="28"/>
      <c r="AR46" s="108"/>
      <c r="AS46" s="135"/>
      <c r="AT46" s="130"/>
      <c r="AU46" s="104"/>
      <c r="AV46" s="128"/>
      <c r="AW46" s="108"/>
      <c r="AX46" s="109"/>
      <c r="AY46" s="56"/>
      <c r="AZ46" s="108"/>
      <c r="BA46" s="135"/>
      <c r="BB46" s="130"/>
      <c r="BC46" s="104"/>
      <c r="BD46" s="128"/>
      <c r="BE46" s="108"/>
      <c r="BF46" s="109"/>
      <c r="BG46" s="27"/>
      <c r="BH46" s="108"/>
      <c r="BI46" s="135"/>
      <c r="BJ46" s="130"/>
      <c r="BK46" s="104"/>
      <c r="BL46" s="128"/>
      <c r="BM46" s="108"/>
      <c r="BN46" s="109"/>
      <c r="BO46" s="45"/>
      <c r="BP46" s="108"/>
      <c r="BQ46" s="135"/>
      <c r="BR46" s="130"/>
      <c r="BS46" s="104"/>
      <c r="BT46" s="128"/>
      <c r="BU46" s="108"/>
      <c r="BV46" s="109"/>
      <c r="BW46" s="45"/>
      <c r="BX46" s="108"/>
      <c r="BY46" s="135"/>
      <c r="BZ46" s="130"/>
      <c r="CA46" s="104"/>
      <c r="CB46" s="128"/>
      <c r="CC46" s="108"/>
      <c r="CD46" s="109"/>
      <c r="CE46" s="45"/>
      <c r="CF46" s="108"/>
      <c r="CG46" s="135"/>
      <c r="CH46" s="130"/>
      <c r="CI46" s="104"/>
      <c r="CJ46" s="128"/>
      <c r="CK46" s="108"/>
      <c r="CL46" s="109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</row>
    <row r="47" spans="1:101" x14ac:dyDescent="0.2">
      <c r="A47" s="91"/>
      <c r="B47" s="91"/>
      <c r="C47" s="91"/>
      <c r="D47" s="111">
        <v>3.4</v>
      </c>
      <c r="E47" s="106">
        <f t="shared" si="12"/>
        <v>47.12</v>
      </c>
      <c r="F47" s="107">
        <f>E47*0.5</f>
        <v>23.56</v>
      </c>
      <c r="G47" s="104">
        <f t="shared" si="6"/>
        <v>32.6</v>
      </c>
      <c r="H47" s="138">
        <v>33</v>
      </c>
      <c r="I47" s="108"/>
      <c r="J47" s="109">
        <f>J45+((J50-J45)/5)*2</f>
        <v>0.1</v>
      </c>
      <c r="K47" s="110"/>
      <c r="L47" s="111">
        <v>3.4</v>
      </c>
      <c r="M47" s="106">
        <f t="shared" si="1"/>
        <v>23.6</v>
      </c>
      <c r="N47" s="107">
        <f>M47*0.5</f>
        <v>11.8</v>
      </c>
      <c r="O47" s="104">
        <f t="shared" si="7"/>
        <v>23.6</v>
      </c>
      <c r="P47" s="138">
        <v>24</v>
      </c>
      <c r="Q47" s="108"/>
      <c r="R47" s="109">
        <f>R45+((R50-R45)/5)*2</f>
        <v>0.1</v>
      </c>
      <c r="S47" s="108"/>
      <c r="T47" s="111">
        <v>3.4</v>
      </c>
      <c r="U47" s="106">
        <f t="shared" si="2"/>
        <v>27.6</v>
      </c>
      <c r="V47" s="107">
        <f>U47*0.5</f>
        <v>13.8</v>
      </c>
      <c r="W47" s="104">
        <f t="shared" si="8"/>
        <v>27.6</v>
      </c>
      <c r="X47" s="138">
        <v>28</v>
      </c>
      <c r="Y47" s="108"/>
      <c r="Z47" s="109">
        <f>Z45+((Z50-Z45)/5)*2</f>
        <v>0.1</v>
      </c>
      <c r="AA47" s="45"/>
      <c r="AB47" s="111">
        <v>3.4</v>
      </c>
      <c r="AC47" s="106">
        <f t="shared" si="3"/>
        <v>11.8</v>
      </c>
      <c r="AD47" s="107">
        <f>AC47*0.5</f>
        <v>5.9</v>
      </c>
      <c r="AE47" s="104">
        <f t="shared" si="9"/>
        <v>11.8</v>
      </c>
      <c r="AF47" s="138">
        <v>13</v>
      </c>
      <c r="AG47" s="108"/>
      <c r="AH47" s="109">
        <f>AH45+((AH50-AH45)/5)*2</f>
        <v>0.3</v>
      </c>
      <c r="AI47" s="45"/>
      <c r="AJ47" s="111">
        <v>3.4</v>
      </c>
      <c r="AK47" s="106">
        <f t="shared" si="4"/>
        <v>99.44</v>
      </c>
      <c r="AL47" s="107">
        <f>AK47*0.5</f>
        <v>49.72</v>
      </c>
      <c r="AM47" s="104">
        <f t="shared" si="10"/>
        <v>99.44</v>
      </c>
      <c r="AN47" s="138">
        <v>100</v>
      </c>
      <c r="AO47" s="108"/>
      <c r="AP47" s="109">
        <f>AP45+((AP50-AP45)/5)*2</f>
        <v>0.14000000000000001</v>
      </c>
      <c r="AQ47" s="28"/>
      <c r="AR47" s="108"/>
      <c r="AS47" s="135"/>
      <c r="AT47" s="130"/>
      <c r="AU47" s="104"/>
      <c r="AV47" s="128"/>
      <c r="AW47" s="108"/>
      <c r="AX47" s="109"/>
      <c r="AY47" s="55"/>
      <c r="AZ47" s="108"/>
      <c r="BA47" s="135"/>
      <c r="BB47" s="130"/>
      <c r="BC47" s="104"/>
      <c r="BD47" s="128"/>
      <c r="BE47" s="108"/>
      <c r="BF47" s="109"/>
      <c r="BG47" s="27"/>
      <c r="BH47" s="108"/>
      <c r="BI47" s="135"/>
      <c r="BJ47" s="130"/>
      <c r="BK47" s="104"/>
      <c r="BL47" s="128"/>
      <c r="BM47" s="108"/>
      <c r="BN47" s="109"/>
      <c r="BO47" s="45"/>
      <c r="BP47" s="108"/>
      <c r="BQ47" s="135"/>
      <c r="BR47" s="130"/>
      <c r="BS47" s="104"/>
      <c r="BT47" s="128"/>
      <c r="BU47" s="108"/>
      <c r="BV47" s="109"/>
      <c r="BW47" s="45"/>
      <c r="BX47" s="108"/>
      <c r="BY47" s="135"/>
      <c r="BZ47" s="130"/>
      <c r="CA47" s="104"/>
      <c r="CB47" s="128"/>
      <c r="CC47" s="108"/>
      <c r="CD47" s="109"/>
      <c r="CE47" s="45"/>
      <c r="CF47" s="108"/>
      <c r="CG47" s="135"/>
      <c r="CH47" s="130"/>
      <c r="CI47" s="104"/>
      <c r="CJ47" s="128"/>
      <c r="CK47" s="108"/>
      <c r="CL47" s="109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</row>
    <row r="48" spans="1:101" x14ac:dyDescent="0.2">
      <c r="A48" s="91"/>
      <c r="B48" s="91"/>
      <c r="C48" s="91"/>
      <c r="D48" s="111">
        <v>3.6</v>
      </c>
      <c r="E48" s="106">
        <f t="shared" si="12"/>
        <v>44.72</v>
      </c>
      <c r="F48" s="107">
        <f>E48*0.5</f>
        <v>22.36</v>
      </c>
      <c r="G48" s="104">
        <f t="shared" si="6"/>
        <v>30.6</v>
      </c>
      <c r="H48" s="138">
        <v>31</v>
      </c>
      <c r="I48" s="108"/>
      <c r="J48" s="109">
        <f>J45+((J50-J45)/5)*3</f>
        <v>0.1</v>
      </c>
      <c r="K48" s="110"/>
      <c r="L48" s="111">
        <v>3.6</v>
      </c>
      <c r="M48" s="106">
        <f t="shared" si="1"/>
        <v>30.6</v>
      </c>
      <c r="N48" s="107">
        <f>M48*0.5</f>
        <v>15.3</v>
      </c>
      <c r="O48" s="104">
        <f t="shared" si="7"/>
        <v>30.6</v>
      </c>
      <c r="P48" s="138">
        <v>31</v>
      </c>
      <c r="Q48" s="108"/>
      <c r="R48" s="109">
        <f>R45+((R50-R45)/5)*3</f>
        <v>0.1</v>
      </c>
      <c r="S48" s="108"/>
      <c r="T48" s="111">
        <v>3.6</v>
      </c>
      <c r="U48" s="106">
        <f t="shared" si="2"/>
        <v>35.6</v>
      </c>
      <c r="V48" s="107">
        <f>U48*0.5</f>
        <v>17.8</v>
      </c>
      <c r="W48" s="104">
        <f t="shared" si="8"/>
        <v>35.6</v>
      </c>
      <c r="X48" s="138">
        <v>36</v>
      </c>
      <c r="Y48" s="108"/>
      <c r="Z48" s="109">
        <f>Z45+((Z50-Z45)/5)*3</f>
        <v>0.1</v>
      </c>
      <c r="AA48" s="45"/>
      <c r="AB48" s="111">
        <v>3.6</v>
      </c>
      <c r="AC48" s="106">
        <f t="shared" si="3"/>
        <v>9.8000000000000007</v>
      </c>
      <c r="AD48" s="107">
        <f>AC48*0.5</f>
        <v>4.9000000000000004</v>
      </c>
      <c r="AE48" s="104">
        <f t="shared" si="9"/>
        <v>9.8000000000000007</v>
      </c>
      <c r="AF48" s="138">
        <v>11</v>
      </c>
      <c r="AG48" s="108"/>
      <c r="AH48" s="109">
        <f>AH45+((AH50-AH45)/5)*3</f>
        <v>0.3</v>
      </c>
      <c r="AI48" s="45"/>
      <c r="AJ48" s="111">
        <v>3.6</v>
      </c>
      <c r="AK48" s="106">
        <f t="shared" si="4"/>
        <v>75.36</v>
      </c>
      <c r="AL48" s="107">
        <f>AK48*0.5</f>
        <v>37.68</v>
      </c>
      <c r="AM48" s="104">
        <f t="shared" si="10"/>
        <v>75.36</v>
      </c>
      <c r="AN48" s="138">
        <v>76</v>
      </c>
      <c r="AO48" s="108"/>
      <c r="AP48" s="109">
        <f>AP45+((AP50-AP45)/5)*3</f>
        <v>0.16</v>
      </c>
      <c r="AQ48" s="28"/>
      <c r="AR48" s="108"/>
      <c r="AS48" s="135"/>
      <c r="AT48" s="130"/>
      <c r="AU48" s="104"/>
      <c r="AV48" s="128"/>
      <c r="AW48" s="108"/>
      <c r="AX48" s="109"/>
      <c r="AY48" s="56"/>
      <c r="AZ48" s="108"/>
      <c r="BA48" s="135"/>
      <c r="BB48" s="130"/>
      <c r="BC48" s="104"/>
      <c r="BD48" s="128"/>
      <c r="BE48" s="108"/>
      <c r="BF48" s="109"/>
      <c r="BG48" s="27"/>
      <c r="BH48" s="108"/>
      <c r="BI48" s="135"/>
      <c r="BJ48" s="130"/>
      <c r="BK48" s="104"/>
      <c r="BL48" s="128"/>
      <c r="BM48" s="108"/>
      <c r="BN48" s="109"/>
      <c r="BO48" s="45"/>
      <c r="BP48" s="108"/>
      <c r="BQ48" s="135"/>
      <c r="BR48" s="130"/>
      <c r="BS48" s="104"/>
      <c r="BT48" s="128"/>
      <c r="BU48" s="108"/>
      <c r="BV48" s="109"/>
      <c r="BW48" s="45"/>
      <c r="BX48" s="108"/>
      <c r="BY48" s="135"/>
      <c r="BZ48" s="130"/>
      <c r="CA48" s="104"/>
      <c r="CB48" s="128"/>
      <c r="CC48" s="108"/>
      <c r="CD48" s="109"/>
      <c r="CE48" s="45"/>
      <c r="CF48" s="108"/>
      <c r="CG48" s="135"/>
      <c r="CH48" s="130"/>
      <c r="CI48" s="104"/>
      <c r="CJ48" s="128"/>
      <c r="CK48" s="108"/>
      <c r="CL48" s="109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</row>
    <row r="49" spans="1:101" x14ac:dyDescent="0.2">
      <c r="A49" s="91"/>
      <c r="B49" s="91"/>
      <c r="C49" s="91"/>
      <c r="D49" s="111">
        <v>3.8</v>
      </c>
      <c r="E49" s="106">
        <f t="shared" si="12"/>
        <v>49.52</v>
      </c>
      <c r="F49" s="107">
        <f>E49*0.5</f>
        <v>24.76</v>
      </c>
      <c r="G49" s="104">
        <f t="shared" si="6"/>
        <v>34.6</v>
      </c>
      <c r="H49" s="138">
        <v>35</v>
      </c>
      <c r="I49" s="108"/>
      <c r="J49" s="109">
        <f>J45+((J50-J45)/5)*4</f>
        <v>0.1</v>
      </c>
      <c r="K49" s="110"/>
      <c r="L49" s="111">
        <v>3.8</v>
      </c>
      <c r="M49" s="106">
        <f t="shared" si="1"/>
        <v>29.6</v>
      </c>
      <c r="N49" s="107">
        <f>M49*0.5</f>
        <v>14.8</v>
      </c>
      <c r="O49" s="104">
        <f t="shared" si="7"/>
        <v>29.6</v>
      </c>
      <c r="P49" s="138">
        <v>30</v>
      </c>
      <c r="Q49" s="108"/>
      <c r="R49" s="109">
        <f>R45+((R50-R45)/5)*4</f>
        <v>0.1</v>
      </c>
      <c r="S49" s="108"/>
      <c r="T49" s="111">
        <v>3.8</v>
      </c>
      <c r="U49" s="106">
        <f t="shared" si="2"/>
        <v>33.6</v>
      </c>
      <c r="V49" s="107">
        <f>U49*0.5</f>
        <v>16.8</v>
      </c>
      <c r="W49" s="104">
        <f t="shared" si="8"/>
        <v>33.6</v>
      </c>
      <c r="X49" s="138">
        <v>34</v>
      </c>
      <c r="Y49" s="108"/>
      <c r="Z49" s="109">
        <f>Z45+((Z50-Z45)/5)*4</f>
        <v>0.1</v>
      </c>
      <c r="AA49" s="45"/>
      <c r="AB49" s="111">
        <v>3.8</v>
      </c>
      <c r="AC49" s="106">
        <f t="shared" si="3"/>
        <v>33.799999999999997</v>
      </c>
      <c r="AD49" s="107">
        <f>AC49*0.5</f>
        <v>16.899999999999999</v>
      </c>
      <c r="AE49" s="104">
        <f t="shared" si="9"/>
        <v>33.799999999999997</v>
      </c>
      <c r="AF49" s="138">
        <v>35</v>
      </c>
      <c r="AG49" s="108"/>
      <c r="AH49" s="109">
        <f>AH45+((AH50-AH45)/5)*4</f>
        <v>0.3</v>
      </c>
      <c r="AI49" s="45"/>
      <c r="AJ49" s="111">
        <v>3.8</v>
      </c>
      <c r="AK49" s="106">
        <f t="shared" si="4"/>
        <v>53.28</v>
      </c>
      <c r="AL49" s="107">
        <f>AK49*0.5</f>
        <v>26.64</v>
      </c>
      <c r="AM49" s="104">
        <f t="shared" si="10"/>
        <v>53.28</v>
      </c>
      <c r="AN49" s="138">
        <v>54</v>
      </c>
      <c r="AO49" s="108"/>
      <c r="AP49" s="109">
        <f>AP45+((AP50-AP45)/5)*4</f>
        <v>0.18</v>
      </c>
      <c r="AQ49" s="28"/>
      <c r="AR49" s="108"/>
      <c r="AS49" s="135"/>
      <c r="AT49" s="130"/>
      <c r="AU49" s="104"/>
      <c r="AV49" s="128"/>
      <c r="AW49" s="108"/>
      <c r="AX49" s="109"/>
      <c r="AY49" s="55"/>
      <c r="AZ49" s="108"/>
      <c r="BA49" s="135"/>
      <c r="BB49" s="130"/>
      <c r="BC49" s="104"/>
      <c r="BD49" s="128"/>
      <c r="BE49" s="108"/>
      <c r="BF49" s="109"/>
      <c r="BG49" s="27"/>
      <c r="BH49" s="108"/>
      <c r="BI49" s="135"/>
      <c r="BJ49" s="130"/>
      <c r="BK49" s="104"/>
      <c r="BL49" s="128"/>
      <c r="BM49" s="108"/>
      <c r="BN49" s="109"/>
      <c r="BO49" s="45"/>
      <c r="BP49" s="108"/>
      <c r="BQ49" s="135"/>
      <c r="BR49" s="130"/>
      <c r="BS49" s="104"/>
      <c r="BT49" s="128"/>
      <c r="BU49" s="108"/>
      <c r="BV49" s="109"/>
      <c r="BW49" s="45"/>
      <c r="BX49" s="108"/>
      <c r="BY49" s="135"/>
      <c r="BZ49" s="130"/>
      <c r="CA49" s="104"/>
      <c r="CB49" s="128"/>
      <c r="CC49" s="108"/>
      <c r="CD49" s="109"/>
      <c r="CE49" s="45"/>
      <c r="CF49" s="108"/>
      <c r="CG49" s="135"/>
      <c r="CH49" s="130"/>
      <c r="CI49" s="104"/>
      <c r="CJ49" s="128"/>
      <c r="CK49" s="108"/>
      <c r="CL49" s="109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</row>
    <row r="50" spans="1:101" x14ac:dyDescent="0.2">
      <c r="A50" s="91"/>
      <c r="B50" s="91"/>
      <c r="C50" s="91"/>
      <c r="D50" s="111">
        <v>4</v>
      </c>
      <c r="E50" s="106">
        <f t="shared" si="12"/>
        <v>45.92</v>
      </c>
      <c r="F50" s="107">
        <f>E50*0.47</f>
        <v>21.5824</v>
      </c>
      <c r="G50" s="104">
        <f t="shared" si="6"/>
        <v>31.6</v>
      </c>
      <c r="H50" s="138">
        <v>32</v>
      </c>
      <c r="I50" s="108"/>
      <c r="J50" s="103">
        <v>0.1</v>
      </c>
      <c r="K50" s="110"/>
      <c r="L50" s="111">
        <v>4</v>
      </c>
      <c r="M50" s="106">
        <f t="shared" si="1"/>
        <v>36.6</v>
      </c>
      <c r="N50" s="107">
        <f>M50*0.47</f>
        <v>17.201999999999998</v>
      </c>
      <c r="O50" s="104">
        <f t="shared" si="7"/>
        <v>36.6</v>
      </c>
      <c r="P50" s="138">
        <v>37</v>
      </c>
      <c r="Q50" s="108"/>
      <c r="R50" s="103">
        <v>0.1</v>
      </c>
      <c r="S50" s="108"/>
      <c r="T50" s="111">
        <v>4</v>
      </c>
      <c r="U50" s="106">
        <f t="shared" si="2"/>
        <v>36.6</v>
      </c>
      <c r="V50" s="107">
        <f>U50*0.47</f>
        <v>17.201999999999998</v>
      </c>
      <c r="W50" s="104">
        <f t="shared" si="8"/>
        <v>36.6</v>
      </c>
      <c r="X50" s="138">
        <v>37</v>
      </c>
      <c r="Y50" s="108"/>
      <c r="Z50" s="103">
        <v>0.1</v>
      </c>
      <c r="AA50" s="45"/>
      <c r="AB50" s="111">
        <v>4</v>
      </c>
      <c r="AC50" s="106">
        <f t="shared" si="3"/>
        <v>104.8</v>
      </c>
      <c r="AD50" s="107">
        <f>AC50*0.47</f>
        <v>49.255999999999993</v>
      </c>
      <c r="AE50" s="104">
        <f t="shared" si="9"/>
        <v>104.8</v>
      </c>
      <c r="AF50" s="138">
        <v>106</v>
      </c>
      <c r="AG50" s="108"/>
      <c r="AH50" s="103">
        <v>0.3</v>
      </c>
      <c r="AI50" s="45"/>
      <c r="AJ50" s="111">
        <v>4</v>
      </c>
      <c r="AK50" s="106">
        <f t="shared" si="4"/>
        <v>45.2</v>
      </c>
      <c r="AL50" s="107">
        <f>AK50*0.47</f>
        <v>21.244</v>
      </c>
      <c r="AM50" s="104">
        <f t="shared" si="10"/>
        <v>45.2</v>
      </c>
      <c r="AN50" s="138">
        <v>46</v>
      </c>
      <c r="AO50" s="108"/>
      <c r="AP50" s="103">
        <v>0.2</v>
      </c>
      <c r="AQ50" s="28"/>
      <c r="AR50" s="108"/>
      <c r="AS50" s="135"/>
      <c r="AT50" s="130"/>
      <c r="AU50" s="104"/>
      <c r="AV50" s="128"/>
      <c r="AW50" s="108"/>
      <c r="AX50" s="109"/>
      <c r="AY50" s="56"/>
      <c r="AZ50" s="108"/>
      <c r="BA50" s="135"/>
      <c r="BB50" s="130"/>
      <c r="BC50" s="104"/>
      <c r="BD50" s="128"/>
      <c r="BE50" s="108"/>
      <c r="BF50" s="109"/>
      <c r="BG50" s="27"/>
      <c r="BH50" s="108"/>
      <c r="BI50" s="135"/>
      <c r="BJ50" s="130"/>
      <c r="BK50" s="104"/>
      <c r="BL50" s="128"/>
      <c r="BM50" s="108"/>
      <c r="BN50" s="109"/>
      <c r="BO50" s="45"/>
      <c r="BP50" s="108"/>
      <c r="BQ50" s="135"/>
      <c r="BR50" s="130"/>
      <c r="BS50" s="104"/>
      <c r="BT50" s="128"/>
      <c r="BU50" s="108"/>
      <c r="BV50" s="109"/>
      <c r="BW50" s="45"/>
      <c r="BX50" s="108"/>
      <c r="BY50" s="135"/>
      <c r="BZ50" s="130"/>
      <c r="CA50" s="104"/>
      <c r="CB50" s="128"/>
      <c r="CC50" s="108"/>
      <c r="CD50" s="109"/>
      <c r="CE50" s="45"/>
      <c r="CF50" s="108"/>
      <c r="CG50" s="135"/>
      <c r="CH50" s="130"/>
      <c r="CI50" s="104"/>
      <c r="CJ50" s="128"/>
      <c r="CK50" s="108"/>
      <c r="CL50" s="109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</row>
    <row r="51" spans="1:101" x14ac:dyDescent="0.2">
      <c r="A51" s="91"/>
      <c r="B51" s="91"/>
      <c r="C51" s="91"/>
      <c r="D51" s="111">
        <v>4.2</v>
      </c>
      <c r="E51" s="106">
        <f t="shared" si="12"/>
        <v>55.52</v>
      </c>
      <c r="F51" s="107">
        <f>E51*0.47</f>
        <v>26.0944</v>
      </c>
      <c r="G51" s="104">
        <f t="shared" si="6"/>
        <v>39.6</v>
      </c>
      <c r="H51" s="138">
        <v>40</v>
      </c>
      <c r="I51" s="108"/>
      <c r="J51" s="109">
        <f>J50+((J55-J50)/5)*1</f>
        <v>0.1</v>
      </c>
      <c r="K51" s="110"/>
      <c r="L51" s="111">
        <v>4.2</v>
      </c>
      <c r="M51" s="106">
        <f t="shared" si="1"/>
        <v>32.520000000000003</v>
      </c>
      <c r="N51" s="107">
        <f>M51*0.47</f>
        <v>15.2844</v>
      </c>
      <c r="O51" s="104">
        <f t="shared" si="7"/>
        <v>32.520000000000003</v>
      </c>
      <c r="P51" s="138">
        <v>33</v>
      </c>
      <c r="Q51" s="108"/>
      <c r="R51" s="109">
        <f>R50+((R55-R50)/5)*1</f>
        <v>0.12000000000000001</v>
      </c>
      <c r="S51" s="108"/>
      <c r="T51" s="111">
        <v>4.2</v>
      </c>
      <c r="U51" s="106">
        <f t="shared" si="2"/>
        <v>31.6</v>
      </c>
      <c r="V51" s="107">
        <f>U51*0.47</f>
        <v>14.852</v>
      </c>
      <c r="W51" s="104">
        <f t="shared" si="8"/>
        <v>31.6</v>
      </c>
      <c r="X51" s="138">
        <v>32</v>
      </c>
      <c r="Y51" s="108"/>
      <c r="Z51" s="109">
        <f>Z50+((Z55-Z50)/5)*1</f>
        <v>0.1</v>
      </c>
      <c r="AA51" s="45"/>
      <c r="AB51" s="111">
        <v>4.2</v>
      </c>
      <c r="AC51" s="106">
        <f t="shared" si="3"/>
        <v>80.72</v>
      </c>
      <c r="AD51" s="107">
        <f>AC51*0.47</f>
        <v>37.938399999999994</v>
      </c>
      <c r="AE51" s="104">
        <f t="shared" si="9"/>
        <v>80.72</v>
      </c>
      <c r="AF51" s="138">
        <v>82</v>
      </c>
      <c r="AG51" s="108"/>
      <c r="AH51" s="109">
        <f>AH50+((AH55-AH50)/5)*1</f>
        <v>0.32</v>
      </c>
      <c r="AI51" s="45"/>
      <c r="AJ51" s="111">
        <v>4.2</v>
      </c>
      <c r="AK51" s="106">
        <f t="shared" si="4"/>
        <v>29.28</v>
      </c>
      <c r="AL51" s="107">
        <f>AK51*0.47</f>
        <v>13.7616</v>
      </c>
      <c r="AM51" s="104">
        <f t="shared" si="10"/>
        <v>29.28</v>
      </c>
      <c r="AN51" s="138">
        <v>30</v>
      </c>
      <c r="AO51" s="108"/>
      <c r="AP51" s="109">
        <f>AP50+((AP55-AP50)/5)*1</f>
        <v>0.18000000000000002</v>
      </c>
      <c r="AQ51" s="28"/>
      <c r="AR51" s="108"/>
      <c r="AS51" s="135"/>
      <c r="AT51" s="130"/>
      <c r="AU51" s="104"/>
      <c r="AV51" s="128"/>
      <c r="AW51" s="108"/>
      <c r="AX51" s="109"/>
      <c r="AY51" s="55"/>
      <c r="AZ51" s="108"/>
      <c r="BA51" s="135"/>
      <c r="BB51" s="130"/>
      <c r="BC51" s="104"/>
      <c r="BD51" s="128"/>
      <c r="BE51" s="108"/>
      <c r="BF51" s="109"/>
      <c r="BG51" s="27"/>
      <c r="BH51" s="108"/>
      <c r="BI51" s="135"/>
      <c r="BJ51" s="130"/>
      <c r="BK51" s="104"/>
      <c r="BL51" s="128"/>
      <c r="BM51" s="108"/>
      <c r="BN51" s="109"/>
      <c r="BO51" s="45"/>
      <c r="BP51" s="108"/>
      <c r="BQ51" s="135"/>
      <c r="BR51" s="130"/>
      <c r="BS51" s="104"/>
      <c r="BT51" s="128"/>
      <c r="BU51" s="108"/>
      <c r="BV51" s="109"/>
      <c r="BW51" s="45"/>
      <c r="BX51" s="108"/>
      <c r="BY51" s="135"/>
      <c r="BZ51" s="130"/>
      <c r="CA51" s="104"/>
      <c r="CB51" s="128"/>
      <c r="CC51" s="108"/>
      <c r="CD51" s="109"/>
      <c r="CE51" s="45"/>
      <c r="CF51" s="108"/>
      <c r="CG51" s="135"/>
      <c r="CH51" s="130"/>
      <c r="CI51" s="104"/>
      <c r="CJ51" s="128"/>
      <c r="CK51" s="108"/>
      <c r="CL51" s="109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</row>
    <row r="52" spans="1:101" x14ac:dyDescent="0.2">
      <c r="A52" s="91"/>
      <c r="B52" s="91"/>
      <c r="C52" s="91"/>
      <c r="D52" s="111">
        <v>4.4000000000000004</v>
      </c>
      <c r="E52" s="106">
        <f t="shared" si="12"/>
        <v>53.12</v>
      </c>
      <c r="F52" s="107">
        <f>E52*0.47</f>
        <v>24.966399999999997</v>
      </c>
      <c r="G52" s="104">
        <f t="shared" si="6"/>
        <v>37.6</v>
      </c>
      <c r="H52" s="138">
        <v>38</v>
      </c>
      <c r="I52" s="108"/>
      <c r="J52" s="109">
        <f>J50+((J55-J50)/5)*2</f>
        <v>0.1</v>
      </c>
      <c r="K52" s="110"/>
      <c r="L52" s="111">
        <v>4.4000000000000004</v>
      </c>
      <c r="M52" s="106">
        <f t="shared" si="1"/>
        <v>25.44</v>
      </c>
      <c r="N52" s="107">
        <f>M52*0.47</f>
        <v>11.956799999999999</v>
      </c>
      <c r="O52" s="104">
        <f t="shared" si="7"/>
        <v>25.44</v>
      </c>
      <c r="P52" s="138">
        <v>26</v>
      </c>
      <c r="Q52" s="108"/>
      <c r="R52" s="109">
        <f>R50+((R55-R50)/5)*2</f>
        <v>0.14000000000000001</v>
      </c>
      <c r="S52" s="108"/>
      <c r="T52" s="111">
        <v>4.4000000000000004</v>
      </c>
      <c r="U52" s="106">
        <f t="shared" si="2"/>
        <v>22.6</v>
      </c>
      <c r="V52" s="107">
        <f>U52*0.47</f>
        <v>10.622</v>
      </c>
      <c r="W52" s="104">
        <f t="shared" si="8"/>
        <v>22.6</v>
      </c>
      <c r="X52" s="138">
        <v>23</v>
      </c>
      <c r="Y52" s="108"/>
      <c r="Z52" s="109">
        <f>Z50+((Z55-Z50)/5)*2</f>
        <v>0.1</v>
      </c>
      <c r="AA52" s="45"/>
      <c r="AB52" s="111">
        <v>4.4000000000000004</v>
      </c>
      <c r="AC52" s="106">
        <f t="shared" si="3"/>
        <v>56.64</v>
      </c>
      <c r="AD52" s="107">
        <f>AC52*0.47</f>
        <v>26.620799999999999</v>
      </c>
      <c r="AE52" s="104">
        <f t="shared" si="9"/>
        <v>56.64</v>
      </c>
      <c r="AF52" s="138">
        <v>58</v>
      </c>
      <c r="AG52" s="108"/>
      <c r="AH52" s="109">
        <f>AH50+((AH55-AH50)/5)*2</f>
        <v>0.34</v>
      </c>
      <c r="AI52" s="45"/>
      <c r="AJ52" s="111">
        <v>4.4000000000000004</v>
      </c>
      <c r="AK52" s="106">
        <f t="shared" si="4"/>
        <v>23.36</v>
      </c>
      <c r="AL52" s="107">
        <f>AK52*0.47</f>
        <v>10.979199999999999</v>
      </c>
      <c r="AM52" s="104">
        <f t="shared" si="10"/>
        <v>23.36</v>
      </c>
      <c r="AN52" s="138">
        <v>24</v>
      </c>
      <c r="AO52" s="108"/>
      <c r="AP52" s="109">
        <f>AP50+((AP55-AP50)/5)*2</f>
        <v>0.16</v>
      </c>
      <c r="AQ52" s="28"/>
      <c r="AR52" s="108"/>
      <c r="AS52" s="135"/>
      <c r="AT52" s="130"/>
      <c r="AU52" s="104"/>
      <c r="AV52" s="128"/>
      <c r="AW52" s="108"/>
      <c r="AX52" s="109"/>
      <c r="AY52" s="56"/>
      <c r="AZ52" s="108"/>
      <c r="BA52" s="135"/>
      <c r="BB52" s="130"/>
      <c r="BC52" s="104"/>
      <c r="BD52" s="128"/>
      <c r="BE52" s="108"/>
      <c r="BF52" s="109"/>
      <c r="BG52" s="27"/>
      <c r="BH52" s="108"/>
      <c r="BI52" s="135"/>
      <c r="BJ52" s="130"/>
      <c r="BK52" s="104"/>
      <c r="BL52" s="128"/>
      <c r="BM52" s="108"/>
      <c r="BN52" s="109"/>
      <c r="BO52" s="45"/>
      <c r="BP52" s="108"/>
      <c r="BQ52" s="135"/>
      <c r="BR52" s="130"/>
      <c r="BS52" s="104"/>
      <c r="BT52" s="128"/>
      <c r="BU52" s="108"/>
      <c r="BV52" s="109"/>
      <c r="BW52" s="45"/>
      <c r="BX52" s="108"/>
      <c r="BY52" s="135"/>
      <c r="BZ52" s="130"/>
      <c r="CA52" s="104"/>
      <c r="CB52" s="128"/>
      <c r="CC52" s="108"/>
      <c r="CD52" s="109"/>
      <c r="CE52" s="45"/>
      <c r="CF52" s="108"/>
      <c r="CG52" s="135"/>
      <c r="CH52" s="130"/>
      <c r="CI52" s="104"/>
      <c r="CJ52" s="128"/>
      <c r="CK52" s="108"/>
      <c r="CL52" s="109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</row>
    <row r="53" spans="1:101" ht="12.75" customHeight="1" x14ac:dyDescent="0.2">
      <c r="A53" s="91"/>
      <c r="B53" s="91"/>
      <c r="C53" s="91"/>
      <c r="D53" s="111">
        <v>4.5999999999999996</v>
      </c>
      <c r="E53" s="106">
        <f t="shared" si="12"/>
        <v>47.12</v>
      </c>
      <c r="F53" s="107">
        <f>E53*0.47</f>
        <v>22.146399999999996</v>
      </c>
      <c r="G53" s="104">
        <f t="shared" si="6"/>
        <v>32.6</v>
      </c>
      <c r="H53" s="138">
        <v>33</v>
      </c>
      <c r="I53" s="108"/>
      <c r="J53" s="109">
        <f>J50+((J55-J50)/5)*3</f>
        <v>0.1</v>
      </c>
      <c r="K53" s="110"/>
      <c r="L53" s="111">
        <v>4.5999999999999996</v>
      </c>
      <c r="M53" s="106">
        <f t="shared" si="1"/>
        <v>18.36</v>
      </c>
      <c r="N53" s="107">
        <f>M53*0.47</f>
        <v>8.6291999999999991</v>
      </c>
      <c r="O53" s="104">
        <f t="shared" si="7"/>
        <v>18.36</v>
      </c>
      <c r="P53" s="138">
        <v>19</v>
      </c>
      <c r="Q53" s="108"/>
      <c r="R53" s="109">
        <f>R50+((R55-R50)/5)*3</f>
        <v>0.16</v>
      </c>
      <c r="S53" s="108"/>
      <c r="T53" s="111">
        <v>4.5999999999999996</v>
      </c>
      <c r="U53" s="106">
        <f t="shared" si="2"/>
        <v>27.6</v>
      </c>
      <c r="V53" s="107">
        <f>U53*0.47</f>
        <v>12.972</v>
      </c>
      <c r="W53" s="104">
        <f t="shared" si="8"/>
        <v>27.6</v>
      </c>
      <c r="X53" s="138">
        <v>28</v>
      </c>
      <c r="Y53" s="108"/>
      <c r="Z53" s="109">
        <f>Z50+((Z55-Z50)/5)*3</f>
        <v>0.1</v>
      </c>
      <c r="AA53" s="45"/>
      <c r="AB53" s="111">
        <v>4.5999999999999996</v>
      </c>
      <c r="AC53" s="106">
        <f t="shared" si="3"/>
        <v>49.56</v>
      </c>
      <c r="AD53" s="107">
        <f>AC53*0.47</f>
        <v>23.293199999999999</v>
      </c>
      <c r="AE53" s="104">
        <f t="shared" si="9"/>
        <v>49.56</v>
      </c>
      <c r="AF53" s="138">
        <v>51</v>
      </c>
      <c r="AG53" s="108"/>
      <c r="AH53" s="109">
        <f>AH50+((AH55-AH50)/5)*3</f>
        <v>0.36</v>
      </c>
      <c r="AI53" s="45"/>
      <c r="AJ53" s="111">
        <v>4.5999999999999996</v>
      </c>
      <c r="AK53" s="106">
        <f t="shared" si="4"/>
        <v>30.44</v>
      </c>
      <c r="AL53" s="107">
        <f>AK53*0.47</f>
        <v>14.306799999999999</v>
      </c>
      <c r="AM53" s="104">
        <f t="shared" si="10"/>
        <v>30.44</v>
      </c>
      <c r="AN53" s="138">
        <v>31</v>
      </c>
      <c r="AO53" s="108"/>
      <c r="AP53" s="109">
        <f>AP50+((AP55-AP50)/5)*3</f>
        <v>0.14000000000000001</v>
      </c>
      <c r="AQ53" s="28"/>
      <c r="AR53" s="108"/>
      <c r="AS53" s="135"/>
      <c r="AT53" s="130"/>
      <c r="AU53" s="104"/>
      <c r="AV53" s="128"/>
      <c r="AW53" s="108"/>
      <c r="AX53" s="109"/>
      <c r="AY53" s="55"/>
      <c r="AZ53" s="108"/>
      <c r="BA53" s="135"/>
      <c r="BB53" s="130"/>
      <c r="BC53" s="104"/>
      <c r="BD53" s="128"/>
      <c r="BE53" s="108"/>
      <c r="BF53" s="109"/>
      <c r="BG53" s="27"/>
      <c r="BH53" s="108"/>
      <c r="BI53" s="135"/>
      <c r="BJ53" s="130"/>
      <c r="BK53" s="104"/>
      <c r="BL53" s="128"/>
      <c r="BM53" s="108"/>
      <c r="BN53" s="109"/>
      <c r="BO53" s="45"/>
      <c r="BP53" s="108"/>
      <c r="BQ53" s="135"/>
      <c r="BR53" s="130"/>
      <c r="BS53" s="104"/>
      <c r="BT53" s="128"/>
      <c r="BU53" s="108"/>
      <c r="BV53" s="109"/>
      <c r="BW53" s="45"/>
      <c r="BX53" s="108"/>
      <c r="BY53" s="135"/>
      <c r="BZ53" s="130"/>
      <c r="CA53" s="104"/>
      <c r="CB53" s="128"/>
      <c r="CC53" s="108"/>
      <c r="CD53" s="109"/>
      <c r="CE53" s="45"/>
      <c r="CF53" s="108"/>
      <c r="CG53" s="135"/>
      <c r="CH53" s="130"/>
      <c r="CI53" s="104"/>
      <c r="CJ53" s="128"/>
      <c r="CK53" s="108"/>
      <c r="CL53" s="109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</row>
    <row r="54" spans="1:101" ht="12.75" customHeight="1" x14ac:dyDescent="0.2">
      <c r="A54" s="91"/>
      <c r="B54" s="91"/>
      <c r="C54" s="91"/>
      <c r="D54" s="111">
        <v>4.8</v>
      </c>
      <c r="E54" s="106">
        <f t="shared" si="12"/>
        <v>48.32</v>
      </c>
      <c r="F54" s="107">
        <f>E54*0.47</f>
        <v>22.7104</v>
      </c>
      <c r="G54" s="104">
        <f t="shared" si="6"/>
        <v>33.6</v>
      </c>
      <c r="H54" s="138">
        <v>34</v>
      </c>
      <c r="I54" s="108"/>
      <c r="J54" s="109">
        <f>J50+((J55-J50)/5)*4</f>
        <v>0.1</v>
      </c>
      <c r="K54" s="110"/>
      <c r="L54" s="111">
        <v>4.8</v>
      </c>
      <c r="M54" s="106">
        <f t="shared" si="1"/>
        <v>18.28</v>
      </c>
      <c r="N54" s="107">
        <f>M54*0.47</f>
        <v>8.5915999999999997</v>
      </c>
      <c r="O54" s="104">
        <f t="shared" si="7"/>
        <v>18.28</v>
      </c>
      <c r="P54" s="138">
        <v>19</v>
      </c>
      <c r="Q54" s="108"/>
      <c r="R54" s="109">
        <f>R50+((R55-R50)/5)*4</f>
        <v>0.18</v>
      </c>
      <c r="S54" s="108"/>
      <c r="T54" s="111">
        <v>4.8</v>
      </c>
      <c r="U54" s="106">
        <f t="shared" si="2"/>
        <v>24.6</v>
      </c>
      <c r="V54" s="107">
        <f>U54*0.47</f>
        <v>11.561999999999999</v>
      </c>
      <c r="W54" s="104">
        <f t="shared" si="8"/>
        <v>24.6</v>
      </c>
      <c r="X54" s="138">
        <v>25</v>
      </c>
      <c r="Y54" s="108"/>
      <c r="Z54" s="109">
        <f>Z50+((Z55-Z50)/5)*4</f>
        <v>0.1</v>
      </c>
      <c r="AA54" s="45"/>
      <c r="AB54" s="111">
        <v>4.8</v>
      </c>
      <c r="AC54" s="106">
        <f t="shared" si="3"/>
        <v>56.48</v>
      </c>
      <c r="AD54" s="107">
        <f>AC54*0.47</f>
        <v>26.545599999999997</v>
      </c>
      <c r="AE54" s="104">
        <f t="shared" si="9"/>
        <v>56.48</v>
      </c>
      <c r="AF54" s="138">
        <v>58</v>
      </c>
      <c r="AG54" s="108"/>
      <c r="AH54" s="109">
        <f>AH50+((AH55-AH50)/5)*4</f>
        <v>0.38</v>
      </c>
      <c r="AI54" s="45"/>
      <c r="AJ54" s="111">
        <v>4.8</v>
      </c>
      <c r="AK54" s="106">
        <f t="shared" si="4"/>
        <v>39.520000000000003</v>
      </c>
      <c r="AL54" s="107">
        <f>AK54*0.47</f>
        <v>18.574400000000001</v>
      </c>
      <c r="AM54" s="104">
        <f t="shared" si="10"/>
        <v>39.520000000000003</v>
      </c>
      <c r="AN54" s="138">
        <v>40</v>
      </c>
      <c r="AO54" s="108"/>
      <c r="AP54" s="109">
        <f>AP50+((AP55-AP50)/5)*4</f>
        <v>0.12000000000000001</v>
      </c>
      <c r="AQ54" s="38"/>
      <c r="AR54" s="108"/>
      <c r="AS54" s="135"/>
      <c r="AT54" s="130"/>
      <c r="AU54" s="104"/>
      <c r="AV54" s="128"/>
      <c r="AW54" s="108"/>
      <c r="AX54" s="109"/>
      <c r="AY54" s="57"/>
      <c r="AZ54" s="108"/>
      <c r="BA54" s="135"/>
      <c r="BB54" s="130"/>
      <c r="BC54" s="104"/>
      <c r="BD54" s="128"/>
      <c r="BE54" s="108"/>
      <c r="BF54" s="109"/>
      <c r="BG54" s="38"/>
      <c r="BH54" s="108"/>
      <c r="BI54" s="135"/>
      <c r="BJ54" s="130"/>
      <c r="BK54" s="104"/>
      <c r="BL54" s="128"/>
      <c r="BM54" s="108"/>
      <c r="BN54" s="109"/>
      <c r="BO54" s="45"/>
      <c r="BP54" s="108"/>
      <c r="BQ54" s="135"/>
      <c r="BR54" s="130"/>
      <c r="BS54" s="104"/>
      <c r="BT54" s="128"/>
      <c r="BU54" s="108"/>
      <c r="BV54" s="109"/>
      <c r="BW54" s="45"/>
      <c r="BX54" s="108"/>
      <c r="BY54" s="135"/>
      <c r="BZ54" s="130"/>
      <c r="CA54" s="104"/>
      <c r="CB54" s="128"/>
      <c r="CC54" s="108"/>
      <c r="CD54" s="109"/>
      <c r="CE54" s="45"/>
      <c r="CF54" s="108"/>
      <c r="CG54" s="135"/>
      <c r="CH54" s="130"/>
      <c r="CI54" s="104"/>
      <c r="CJ54" s="128"/>
      <c r="CK54" s="108"/>
      <c r="CL54" s="109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</row>
    <row r="55" spans="1:101" ht="12.75" customHeight="1" x14ac:dyDescent="0.2">
      <c r="A55" s="91"/>
      <c r="B55" s="91"/>
      <c r="C55" s="91"/>
      <c r="D55" s="111">
        <v>5</v>
      </c>
      <c r="E55" s="106">
        <f t="shared" si="12"/>
        <v>54.32</v>
      </c>
      <c r="F55" s="107">
        <f>E55*0.44</f>
        <v>23.9008</v>
      </c>
      <c r="G55" s="104">
        <f t="shared" si="6"/>
        <v>38.6</v>
      </c>
      <c r="H55" s="138">
        <v>39</v>
      </c>
      <c r="I55" s="108"/>
      <c r="J55" s="103">
        <v>0.1</v>
      </c>
      <c r="K55" s="110"/>
      <c r="L55" s="111">
        <v>5</v>
      </c>
      <c r="M55" s="106">
        <f t="shared" si="1"/>
        <v>23.2</v>
      </c>
      <c r="N55" s="107">
        <f>M55*0.44</f>
        <v>10.208</v>
      </c>
      <c r="O55" s="104">
        <f t="shared" si="7"/>
        <v>23.2</v>
      </c>
      <c r="P55" s="138">
        <v>24</v>
      </c>
      <c r="Q55" s="108"/>
      <c r="R55" s="103">
        <v>0.2</v>
      </c>
      <c r="S55" s="108"/>
      <c r="T55" s="111">
        <v>5</v>
      </c>
      <c r="U55" s="106">
        <f t="shared" si="2"/>
        <v>20.6</v>
      </c>
      <c r="V55" s="107">
        <f>U55*0.44</f>
        <v>9.0640000000000001</v>
      </c>
      <c r="W55" s="104">
        <f t="shared" si="8"/>
        <v>20.6</v>
      </c>
      <c r="X55" s="138">
        <v>21</v>
      </c>
      <c r="Y55" s="108"/>
      <c r="Z55" s="103">
        <v>0.1</v>
      </c>
      <c r="AA55" s="45"/>
      <c r="AB55" s="111">
        <v>5</v>
      </c>
      <c r="AC55" s="106">
        <f t="shared" si="3"/>
        <v>56.4</v>
      </c>
      <c r="AD55" s="107">
        <f>AC55*0.44</f>
        <v>24.815999999999999</v>
      </c>
      <c r="AE55" s="104">
        <f t="shared" si="9"/>
        <v>56.4</v>
      </c>
      <c r="AF55" s="138">
        <v>58</v>
      </c>
      <c r="AG55" s="108"/>
      <c r="AH55" s="103">
        <v>0.4</v>
      </c>
      <c r="AI55" s="45"/>
      <c r="AJ55" s="111">
        <v>5</v>
      </c>
      <c r="AK55" s="106">
        <f t="shared" si="4"/>
        <v>41.6</v>
      </c>
      <c r="AL55" s="107">
        <f>AK55*0.44</f>
        <v>18.304000000000002</v>
      </c>
      <c r="AM55" s="104">
        <f t="shared" si="10"/>
        <v>41.6</v>
      </c>
      <c r="AN55" s="138">
        <v>42</v>
      </c>
      <c r="AO55" s="108"/>
      <c r="AP55" s="103">
        <v>0.1</v>
      </c>
      <c r="AQ55" s="27"/>
      <c r="AR55" s="108"/>
      <c r="AS55" s="135"/>
      <c r="AT55" s="130"/>
      <c r="AU55" s="104"/>
      <c r="AV55" s="128"/>
      <c r="AW55" s="108"/>
      <c r="AX55" s="109"/>
      <c r="AY55" s="57"/>
      <c r="AZ55" s="108"/>
      <c r="BA55" s="135"/>
      <c r="BB55" s="130"/>
      <c r="BC55" s="104"/>
      <c r="BD55" s="128"/>
      <c r="BE55" s="108"/>
      <c r="BF55" s="109"/>
      <c r="BG55" s="38"/>
      <c r="BH55" s="108"/>
      <c r="BI55" s="135"/>
      <c r="BJ55" s="130"/>
      <c r="BK55" s="104"/>
      <c r="BL55" s="128"/>
      <c r="BM55" s="108"/>
      <c r="BN55" s="109"/>
      <c r="BO55" s="45"/>
      <c r="BP55" s="108"/>
      <c r="BQ55" s="135"/>
      <c r="BR55" s="130"/>
      <c r="BS55" s="104"/>
      <c r="BT55" s="128"/>
      <c r="BU55" s="108"/>
      <c r="BV55" s="109"/>
      <c r="BW55" s="45"/>
      <c r="BX55" s="108"/>
      <c r="BY55" s="135"/>
      <c r="BZ55" s="130"/>
      <c r="CA55" s="104"/>
      <c r="CB55" s="128"/>
      <c r="CC55" s="108"/>
      <c r="CD55" s="109"/>
      <c r="CE55" s="45"/>
      <c r="CF55" s="108"/>
      <c r="CG55" s="135"/>
      <c r="CH55" s="130"/>
      <c r="CI55" s="104"/>
      <c r="CJ55" s="128"/>
      <c r="CK55" s="108"/>
      <c r="CL55" s="109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</row>
    <row r="56" spans="1:101" ht="12.75" customHeight="1" x14ac:dyDescent="0.2">
      <c r="A56" s="91"/>
      <c r="B56" s="91"/>
      <c r="C56" s="91"/>
      <c r="D56" s="111">
        <v>5.2</v>
      </c>
      <c r="E56" s="106">
        <f t="shared" si="12"/>
        <v>7.52</v>
      </c>
      <c r="F56" s="107">
        <f>E56*0.44</f>
        <v>3.3087999999999997</v>
      </c>
      <c r="G56" s="104">
        <f t="shared" si="6"/>
        <v>-0.4</v>
      </c>
      <c r="H56" s="138"/>
      <c r="I56" s="108"/>
      <c r="J56" s="109">
        <f>J55+((J60-J55)/5)*1</f>
        <v>0.1</v>
      </c>
      <c r="K56" s="110"/>
      <c r="L56" s="111">
        <v>5.2</v>
      </c>
      <c r="M56" s="106">
        <f t="shared" si="1"/>
        <v>-0.8</v>
      </c>
      <c r="N56" s="107">
        <f>M56*0.44</f>
        <v>-0.35200000000000004</v>
      </c>
      <c r="O56" s="104">
        <f t="shared" si="7"/>
        <v>-0.8</v>
      </c>
      <c r="P56" s="138"/>
      <c r="Q56" s="108"/>
      <c r="R56" s="109">
        <f>R55+((R60-R55)/5)*1</f>
        <v>0.2</v>
      </c>
      <c r="S56" s="108"/>
      <c r="T56" s="111">
        <v>5.2</v>
      </c>
      <c r="U56" s="106">
        <f t="shared" si="2"/>
        <v>-0.4</v>
      </c>
      <c r="V56" s="107">
        <f>U56*0.44</f>
        <v>-0.17600000000000002</v>
      </c>
      <c r="W56" s="104">
        <f t="shared" si="8"/>
        <v>-0.4</v>
      </c>
      <c r="X56" s="138"/>
      <c r="Y56" s="108"/>
      <c r="Z56" s="109">
        <f>Z55+((Z60-Z55)/5)*1</f>
        <v>0.1</v>
      </c>
      <c r="AA56" s="45"/>
      <c r="AB56" s="111">
        <v>5.2</v>
      </c>
      <c r="AC56" s="106">
        <f t="shared" si="3"/>
        <v>75.400000000000006</v>
      </c>
      <c r="AD56" s="107">
        <f>AC56*0.44</f>
        <v>33.176000000000002</v>
      </c>
      <c r="AE56" s="104">
        <f t="shared" si="9"/>
        <v>75.400000000000006</v>
      </c>
      <c r="AF56" s="138">
        <v>77</v>
      </c>
      <c r="AG56" s="108"/>
      <c r="AH56" s="109">
        <f>AH55+((AH60-AH55)/5)*1</f>
        <v>0.4</v>
      </c>
      <c r="AI56" s="45"/>
      <c r="AJ56" s="111">
        <v>5.2</v>
      </c>
      <c r="AK56" s="106">
        <f t="shared" si="4"/>
        <v>43.6</v>
      </c>
      <c r="AL56" s="107">
        <f>AK56*0.44</f>
        <v>19.184000000000001</v>
      </c>
      <c r="AM56" s="104">
        <f t="shared" si="10"/>
        <v>43.6</v>
      </c>
      <c r="AN56" s="138">
        <v>44</v>
      </c>
      <c r="AO56" s="108"/>
      <c r="AP56" s="109">
        <f>AP55+((AP60-AP55)/5)*1</f>
        <v>0.1</v>
      </c>
      <c r="AQ56" s="27"/>
      <c r="AR56" s="108"/>
      <c r="AS56" s="135"/>
      <c r="AT56" s="130"/>
      <c r="AU56" s="104"/>
      <c r="AV56" s="128"/>
      <c r="AW56" s="108"/>
      <c r="AX56" s="109"/>
      <c r="AY56" s="57"/>
      <c r="AZ56" s="108"/>
      <c r="BA56" s="135"/>
      <c r="BB56" s="130"/>
      <c r="BC56" s="104"/>
      <c r="BD56" s="128"/>
      <c r="BE56" s="108"/>
      <c r="BF56" s="109"/>
      <c r="BG56" s="38"/>
      <c r="BH56" s="108"/>
      <c r="BI56" s="135"/>
      <c r="BJ56" s="130"/>
      <c r="BK56" s="104"/>
      <c r="BL56" s="128"/>
      <c r="BM56" s="108"/>
      <c r="BN56" s="109"/>
      <c r="BO56" s="45"/>
      <c r="BP56" s="108"/>
      <c r="BQ56" s="135"/>
      <c r="BR56" s="130"/>
      <c r="BS56" s="104"/>
      <c r="BT56" s="128"/>
      <c r="BU56" s="108"/>
      <c r="BV56" s="109"/>
      <c r="BW56" s="45"/>
      <c r="BX56" s="108"/>
      <c r="BY56" s="135"/>
      <c r="BZ56" s="130"/>
      <c r="CA56" s="104"/>
      <c r="CB56" s="128"/>
      <c r="CC56" s="108"/>
      <c r="CD56" s="109"/>
      <c r="CE56" s="45"/>
      <c r="CF56" s="108"/>
      <c r="CG56" s="135"/>
      <c r="CH56" s="130"/>
      <c r="CI56" s="104"/>
      <c r="CJ56" s="128"/>
      <c r="CK56" s="108"/>
      <c r="CL56" s="109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</row>
    <row r="57" spans="1:101" ht="12.75" customHeight="1" x14ac:dyDescent="0.2">
      <c r="A57" s="91"/>
      <c r="B57" s="91"/>
      <c r="C57" s="91"/>
      <c r="D57" s="111">
        <v>5.4</v>
      </c>
      <c r="E57" s="106">
        <f t="shared" si="12"/>
        <v>7.52</v>
      </c>
      <c r="F57" s="107">
        <f>E57*0.44</f>
        <v>3.3087999999999997</v>
      </c>
      <c r="G57" s="104">
        <f t="shared" si="6"/>
        <v>-0.4</v>
      </c>
      <c r="H57" s="138"/>
      <c r="I57" s="108"/>
      <c r="J57" s="109">
        <f>J55+((J60-J55)/5)*2</f>
        <v>0.1</v>
      </c>
      <c r="K57" s="110"/>
      <c r="L57" s="111">
        <v>5.4</v>
      </c>
      <c r="M57" s="106">
        <f t="shared" si="1"/>
        <v>-0.8</v>
      </c>
      <c r="N57" s="107">
        <f>M57*0.44</f>
        <v>-0.35200000000000004</v>
      </c>
      <c r="O57" s="104">
        <f t="shared" si="7"/>
        <v>-0.8</v>
      </c>
      <c r="P57" s="138"/>
      <c r="Q57" s="108"/>
      <c r="R57" s="109">
        <f>R55+((R60-R55)/5)*2</f>
        <v>0.2</v>
      </c>
      <c r="S57" s="108"/>
      <c r="T57" s="111">
        <v>5.4</v>
      </c>
      <c r="U57" s="106">
        <f t="shared" si="2"/>
        <v>-0.4</v>
      </c>
      <c r="V57" s="107">
        <f>U57*0.44</f>
        <v>-0.17600000000000002</v>
      </c>
      <c r="W57" s="104">
        <f t="shared" si="8"/>
        <v>-0.4</v>
      </c>
      <c r="X57" s="138"/>
      <c r="Y57" s="108"/>
      <c r="Z57" s="109">
        <f>Z55+((Z60-Z55)/5)*2</f>
        <v>0.1</v>
      </c>
      <c r="AA57" s="45"/>
      <c r="AB57" s="111">
        <v>5.4</v>
      </c>
      <c r="AC57" s="106">
        <f t="shared" ref="AC57:AC68" si="13">8+1.2*AE57</f>
        <v>121.28</v>
      </c>
      <c r="AD57" s="107">
        <f>AC57*0.44</f>
        <v>53.363199999999999</v>
      </c>
      <c r="AE57" s="104">
        <f t="shared" si="9"/>
        <v>94.4</v>
      </c>
      <c r="AF57" s="139">
        <v>96</v>
      </c>
      <c r="AG57" s="108"/>
      <c r="AH57" s="109">
        <f>AH55+((AH60-AH55)/5)*2</f>
        <v>0.4</v>
      </c>
      <c r="AI57" s="45"/>
      <c r="AJ57" s="111">
        <v>5.4</v>
      </c>
      <c r="AK57" s="106">
        <f t="shared" ref="AK57:AK68" si="14">8+1.2*AM57</f>
        <v>67.52</v>
      </c>
      <c r="AL57" s="107">
        <f>AK57*0.44</f>
        <v>29.7088</v>
      </c>
      <c r="AM57" s="104">
        <f t="shared" si="10"/>
        <v>49.6</v>
      </c>
      <c r="AN57" s="139">
        <v>50</v>
      </c>
      <c r="AO57" s="108"/>
      <c r="AP57" s="109">
        <f>AP55+((AP60-AP55)/5)*2</f>
        <v>0.1</v>
      </c>
      <c r="AQ57" s="38"/>
      <c r="AR57" s="108"/>
      <c r="AS57" s="135"/>
      <c r="AT57" s="130"/>
      <c r="AU57" s="104"/>
      <c r="AV57" s="128"/>
      <c r="AW57" s="108"/>
      <c r="AX57" s="109"/>
      <c r="AY57" s="57"/>
      <c r="AZ57" s="108"/>
      <c r="BA57" s="135"/>
      <c r="BB57" s="130"/>
      <c r="BC57" s="104"/>
      <c r="BD57" s="128"/>
      <c r="BE57" s="108"/>
      <c r="BF57" s="109"/>
      <c r="BG57" s="38"/>
      <c r="BH57" s="108"/>
      <c r="BI57" s="135"/>
      <c r="BJ57" s="130"/>
      <c r="BK57" s="104"/>
      <c r="BL57" s="128"/>
      <c r="BM57" s="108"/>
      <c r="BN57" s="109"/>
      <c r="BO57" s="45"/>
      <c r="BP57" s="108"/>
      <c r="BQ57" s="135"/>
      <c r="BR57" s="130"/>
      <c r="BS57" s="104"/>
      <c r="BT57" s="128"/>
      <c r="BU57" s="108"/>
      <c r="BV57" s="109"/>
      <c r="BW57" s="45"/>
      <c r="BX57" s="108"/>
      <c r="BY57" s="135"/>
      <c r="BZ57" s="130"/>
      <c r="CA57" s="104"/>
      <c r="CB57" s="128"/>
      <c r="CC57" s="108"/>
      <c r="CD57" s="109"/>
      <c r="CE57" s="45"/>
      <c r="CF57" s="108"/>
      <c r="CG57" s="135"/>
      <c r="CH57" s="130"/>
      <c r="CI57" s="104"/>
      <c r="CJ57" s="128"/>
      <c r="CK57" s="108"/>
      <c r="CL57" s="109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</row>
    <row r="58" spans="1:101" ht="12.75" customHeight="1" x14ac:dyDescent="0.2">
      <c r="A58" s="91"/>
      <c r="B58" s="91"/>
      <c r="C58" s="91"/>
      <c r="D58" s="111">
        <v>5.6</v>
      </c>
      <c r="E58" s="106">
        <f t="shared" si="12"/>
        <v>7.52</v>
      </c>
      <c r="F58" s="107">
        <f>E58*0.44</f>
        <v>3.3087999999999997</v>
      </c>
      <c r="G58" s="104">
        <f t="shared" si="6"/>
        <v>-0.4</v>
      </c>
      <c r="H58" s="138"/>
      <c r="I58" s="108"/>
      <c r="J58" s="109">
        <f>J55+((J60-J55)/5)*3</f>
        <v>0.1</v>
      </c>
      <c r="K58" s="110"/>
      <c r="L58" s="111">
        <v>5.6</v>
      </c>
      <c r="M58" s="106">
        <f t="shared" si="1"/>
        <v>-0.8</v>
      </c>
      <c r="N58" s="107">
        <f>M58*0.44</f>
        <v>-0.35200000000000004</v>
      </c>
      <c r="O58" s="104">
        <f t="shared" si="7"/>
        <v>-0.8</v>
      </c>
      <c r="P58" s="138"/>
      <c r="Q58" s="108"/>
      <c r="R58" s="109">
        <f>R55+((R60-R55)/5)*3</f>
        <v>0.2</v>
      </c>
      <c r="S58" s="108"/>
      <c r="T58" s="111">
        <v>5.6</v>
      </c>
      <c r="U58" s="106">
        <f t="shared" si="2"/>
        <v>-0.4</v>
      </c>
      <c r="V58" s="107">
        <f>U58*0.44</f>
        <v>-0.17600000000000002</v>
      </c>
      <c r="W58" s="104">
        <f t="shared" si="8"/>
        <v>-0.4</v>
      </c>
      <c r="X58" s="138"/>
      <c r="Y58" s="108"/>
      <c r="Z58" s="109">
        <f>Z55+((Z60-Z55)/5)*3</f>
        <v>0.1</v>
      </c>
      <c r="AA58" s="45"/>
      <c r="AB58" s="111">
        <v>5.6</v>
      </c>
      <c r="AC58" s="106">
        <f t="shared" si="13"/>
        <v>180.08</v>
      </c>
      <c r="AD58" s="107">
        <f>AC58*0.44</f>
        <v>79.235200000000006</v>
      </c>
      <c r="AE58" s="104">
        <f t="shared" si="9"/>
        <v>143.4</v>
      </c>
      <c r="AF58" s="139">
        <v>145</v>
      </c>
      <c r="AG58" s="108"/>
      <c r="AH58" s="109">
        <f>AH55+((AH60-AH55)/5)*3</f>
        <v>0.4</v>
      </c>
      <c r="AI58" s="45"/>
      <c r="AJ58" s="111">
        <v>5.6</v>
      </c>
      <c r="AK58" s="106">
        <f t="shared" si="14"/>
        <v>61.52</v>
      </c>
      <c r="AL58" s="107">
        <f>AK58*0.44</f>
        <v>27.068800000000003</v>
      </c>
      <c r="AM58" s="104">
        <f t="shared" si="10"/>
        <v>44.6</v>
      </c>
      <c r="AN58" s="139">
        <v>45</v>
      </c>
      <c r="AO58" s="108"/>
      <c r="AP58" s="109">
        <f>AP55+((AP60-AP55)/5)*3</f>
        <v>0.1</v>
      </c>
      <c r="AQ58" s="38"/>
      <c r="AR58" s="108"/>
      <c r="AS58" s="135"/>
      <c r="AT58" s="130"/>
      <c r="AU58" s="104"/>
      <c r="AV58" s="128"/>
      <c r="AW58" s="108"/>
      <c r="AX58" s="109"/>
      <c r="AY58" s="57"/>
      <c r="AZ58" s="108"/>
      <c r="BA58" s="135"/>
      <c r="BB58" s="130"/>
      <c r="BC58" s="104"/>
      <c r="BD58" s="128"/>
      <c r="BE58" s="108"/>
      <c r="BF58" s="109"/>
      <c r="BG58" s="38"/>
      <c r="BH58" s="108"/>
      <c r="BI58" s="135"/>
      <c r="BJ58" s="130"/>
      <c r="BK58" s="104"/>
      <c r="BL58" s="128"/>
      <c r="BM58" s="108"/>
      <c r="BN58" s="109"/>
      <c r="BO58" s="45"/>
      <c r="BP58" s="108"/>
      <c r="BQ58" s="135"/>
      <c r="BR58" s="130"/>
      <c r="BS58" s="104"/>
      <c r="BT58" s="128"/>
      <c r="BU58" s="108"/>
      <c r="BV58" s="109"/>
      <c r="BW58" s="45"/>
      <c r="BX58" s="108"/>
      <c r="BY58" s="135"/>
      <c r="BZ58" s="130"/>
      <c r="CA58" s="104"/>
      <c r="CB58" s="128"/>
      <c r="CC58" s="108"/>
      <c r="CD58" s="109"/>
      <c r="CE58" s="45"/>
      <c r="CF58" s="108"/>
      <c r="CG58" s="135"/>
      <c r="CH58" s="130"/>
      <c r="CI58" s="104"/>
      <c r="CJ58" s="128"/>
      <c r="CK58" s="108"/>
      <c r="CL58" s="109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</row>
    <row r="59" spans="1:101" ht="12.75" customHeight="1" x14ac:dyDescent="0.2">
      <c r="A59" s="91"/>
      <c r="B59" s="91"/>
      <c r="C59" s="91"/>
      <c r="D59" s="111">
        <v>5.8</v>
      </c>
      <c r="E59" s="106">
        <f t="shared" si="12"/>
        <v>7.52</v>
      </c>
      <c r="F59" s="107">
        <f>E59*0.44</f>
        <v>3.3087999999999997</v>
      </c>
      <c r="G59" s="104">
        <f t="shared" si="6"/>
        <v>-0.4</v>
      </c>
      <c r="H59" s="138"/>
      <c r="I59" s="108"/>
      <c r="J59" s="109">
        <f>J55+((J60-J55)/5)*4</f>
        <v>0.1</v>
      </c>
      <c r="K59" s="110"/>
      <c r="L59" s="111">
        <v>5.8</v>
      </c>
      <c r="M59" s="106">
        <f t="shared" si="1"/>
        <v>-0.8</v>
      </c>
      <c r="N59" s="107">
        <f>M59*0.44</f>
        <v>-0.35200000000000004</v>
      </c>
      <c r="O59" s="104">
        <f t="shared" si="7"/>
        <v>-0.8</v>
      </c>
      <c r="P59" s="138"/>
      <c r="Q59" s="108"/>
      <c r="R59" s="109">
        <f>R55+((R60-R55)/5)*4</f>
        <v>0.2</v>
      </c>
      <c r="S59" s="108"/>
      <c r="T59" s="111">
        <v>5.8</v>
      </c>
      <c r="U59" s="106">
        <f t="shared" si="2"/>
        <v>-0.4</v>
      </c>
      <c r="V59" s="107">
        <f>U59*0.44</f>
        <v>-0.17600000000000002</v>
      </c>
      <c r="W59" s="104">
        <f t="shared" si="8"/>
        <v>-0.4</v>
      </c>
      <c r="X59" s="138"/>
      <c r="Y59" s="108"/>
      <c r="Z59" s="109">
        <f>Z55+((Z60-Z55)/5)*4</f>
        <v>0.1</v>
      </c>
      <c r="AA59" s="45"/>
      <c r="AB59" s="111">
        <v>5.8</v>
      </c>
      <c r="AC59" s="106">
        <f t="shared" si="13"/>
        <v>86.48</v>
      </c>
      <c r="AD59" s="107">
        <f>AC59*0.44</f>
        <v>38.051200000000001</v>
      </c>
      <c r="AE59" s="104">
        <f t="shared" si="9"/>
        <v>65.400000000000006</v>
      </c>
      <c r="AF59" s="139">
        <v>67</v>
      </c>
      <c r="AG59" s="108"/>
      <c r="AH59" s="109">
        <f>AH55+((AH60-AH55)/5)*4</f>
        <v>0.4</v>
      </c>
      <c r="AI59" s="45"/>
      <c r="AJ59" s="111">
        <v>5.8</v>
      </c>
      <c r="AK59" s="106">
        <f t="shared" si="14"/>
        <v>65.12</v>
      </c>
      <c r="AL59" s="107">
        <f>AK59*0.44</f>
        <v>28.652800000000003</v>
      </c>
      <c r="AM59" s="104">
        <f t="shared" si="10"/>
        <v>47.6</v>
      </c>
      <c r="AN59" s="139">
        <v>48</v>
      </c>
      <c r="AO59" s="108"/>
      <c r="AP59" s="109">
        <f>AP55+((AP60-AP55)/5)*4</f>
        <v>0.1</v>
      </c>
      <c r="AQ59" s="38"/>
      <c r="AR59" s="108"/>
      <c r="AS59" s="135"/>
      <c r="AT59" s="130"/>
      <c r="AU59" s="104"/>
      <c r="AV59" s="128"/>
      <c r="AW59" s="108"/>
      <c r="AX59" s="109"/>
      <c r="AY59" s="57"/>
      <c r="AZ59" s="108"/>
      <c r="BA59" s="135"/>
      <c r="BB59" s="130"/>
      <c r="BC59" s="104"/>
      <c r="BD59" s="128"/>
      <c r="BE59" s="108"/>
      <c r="BF59" s="109"/>
      <c r="BG59" s="38"/>
      <c r="BH59" s="108"/>
      <c r="BI59" s="135"/>
      <c r="BJ59" s="130"/>
      <c r="BK59" s="104"/>
      <c r="BL59" s="128"/>
      <c r="BM59" s="108"/>
      <c r="BN59" s="109"/>
      <c r="BO59" s="45"/>
      <c r="BP59" s="108"/>
      <c r="BQ59" s="135"/>
      <c r="BR59" s="130"/>
      <c r="BS59" s="104"/>
      <c r="BT59" s="128"/>
      <c r="BU59" s="108"/>
      <c r="BV59" s="109"/>
      <c r="BW59" s="45"/>
      <c r="BX59" s="108"/>
      <c r="BY59" s="135"/>
      <c r="BZ59" s="130"/>
      <c r="CA59" s="104"/>
      <c r="CB59" s="128"/>
      <c r="CC59" s="108"/>
      <c r="CD59" s="109"/>
      <c r="CE59" s="45"/>
      <c r="CF59" s="108"/>
      <c r="CG59" s="135"/>
      <c r="CH59" s="130"/>
      <c r="CI59" s="104"/>
      <c r="CJ59" s="128"/>
      <c r="CK59" s="108"/>
      <c r="CL59" s="109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</row>
    <row r="60" spans="1:101" ht="12.75" customHeight="1" x14ac:dyDescent="0.2">
      <c r="A60" s="91"/>
      <c r="B60" s="91"/>
      <c r="D60" s="111">
        <v>6</v>
      </c>
      <c r="E60" s="106">
        <f t="shared" si="12"/>
        <v>7.52</v>
      </c>
      <c r="F60" s="107">
        <f>E60*0.41</f>
        <v>3.0831999999999997</v>
      </c>
      <c r="G60" s="104">
        <f t="shared" si="6"/>
        <v>-0.4</v>
      </c>
      <c r="H60" s="138"/>
      <c r="I60" s="108"/>
      <c r="J60" s="103">
        <v>0.1</v>
      </c>
      <c r="K60" s="110"/>
      <c r="L60" s="111">
        <v>6</v>
      </c>
      <c r="M60" s="106">
        <f t="shared" si="1"/>
        <v>-0.8</v>
      </c>
      <c r="N60" s="107">
        <f>M60*0.41</f>
        <v>-0.32800000000000001</v>
      </c>
      <c r="O60" s="104">
        <f t="shared" si="7"/>
        <v>-0.8</v>
      </c>
      <c r="P60" s="138"/>
      <c r="Q60" s="108"/>
      <c r="R60" s="103">
        <v>0.2</v>
      </c>
      <c r="S60" s="108"/>
      <c r="T60" s="111">
        <v>6</v>
      </c>
      <c r="U60" s="106">
        <f t="shared" si="2"/>
        <v>-0.4</v>
      </c>
      <c r="V60" s="107">
        <f>U60*0.41</f>
        <v>-0.16400000000000001</v>
      </c>
      <c r="W60" s="104">
        <f t="shared" si="8"/>
        <v>-0.4</v>
      </c>
      <c r="X60" s="138"/>
      <c r="Y60" s="108"/>
      <c r="Z60" s="103">
        <v>0.1</v>
      </c>
      <c r="AA60" s="45"/>
      <c r="AB60" s="111">
        <v>6</v>
      </c>
      <c r="AC60" s="106">
        <f t="shared" si="13"/>
        <v>44.48</v>
      </c>
      <c r="AD60" s="107">
        <f>AC60*0.41</f>
        <v>18.236799999999999</v>
      </c>
      <c r="AE60" s="104">
        <f t="shared" si="9"/>
        <v>30.4</v>
      </c>
      <c r="AF60" s="139">
        <v>32</v>
      </c>
      <c r="AG60" s="108"/>
      <c r="AH60" s="103">
        <v>0.4</v>
      </c>
      <c r="AI60" s="45"/>
      <c r="AJ60" s="111">
        <v>6</v>
      </c>
      <c r="AK60" s="106">
        <f t="shared" si="14"/>
        <v>50.72</v>
      </c>
      <c r="AL60" s="107">
        <f>AK60*0.41</f>
        <v>20.795199999999998</v>
      </c>
      <c r="AM60" s="104">
        <f t="shared" si="10"/>
        <v>35.6</v>
      </c>
      <c r="AN60" s="139">
        <v>36</v>
      </c>
      <c r="AO60" s="108"/>
      <c r="AP60" s="103">
        <v>0.1</v>
      </c>
      <c r="AQ60" s="43"/>
      <c r="AR60" s="108"/>
      <c r="AS60" s="135"/>
      <c r="AT60" s="130"/>
      <c r="AU60" s="104"/>
      <c r="AV60" s="128"/>
      <c r="AW60" s="108"/>
      <c r="AX60" s="109"/>
      <c r="AY60" s="57"/>
      <c r="AZ60" s="108"/>
      <c r="BA60" s="135"/>
      <c r="BB60" s="130"/>
      <c r="BC60" s="104"/>
      <c r="BD60" s="128"/>
      <c r="BE60" s="108"/>
      <c r="BF60" s="109"/>
      <c r="BG60" s="38"/>
      <c r="BH60" s="108"/>
      <c r="BI60" s="135"/>
      <c r="BJ60" s="130"/>
      <c r="BK60" s="104"/>
      <c r="BL60" s="128"/>
      <c r="BM60" s="108"/>
      <c r="BN60" s="109"/>
      <c r="BO60" s="45"/>
      <c r="BP60" s="108"/>
      <c r="BQ60" s="135"/>
      <c r="BR60" s="130"/>
      <c r="BS60" s="104"/>
      <c r="BT60" s="128"/>
      <c r="BU60" s="108"/>
      <c r="BV60" s="109"/>
      <c r="BW60" s="45"/>
      <c r="BX60" s="108"/>
      <c r="BY60" s="135"/>
      <c r="BZ60" s="130"/>
      <c r="CA60" s="104"/>
      <c r="CB60" s="128"/>
      <c r="CC60" s="108"/>
      <c r="CD60" s="109"/>
      <c r="CE60" s="45"/>
      <c r="CF60" s="108"/>
      <c r="CG60" s="135"/>
      <c r="CH60" s="130"/>
      <c r="CI60" s="104"/>
      <c r="CJ60" s="128"/>
      <c r="CK60" s="108"/>
      <c r="CL60" s="109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</row>
    <row r="61" spans="1:101" ht="12.75" customHeight="1" x14ac:dyDescent="0.2">
      <c r="A61" s="91"/>
      <c r="D61" s="21">
        <v>6.2</v>
      </c>
      <c r="E61" s="106">
        <f t="shared" si="12"/>
        <v>7.52</v>
      </c>
      <c r="F61" s="50">
        <f>E61*0.41</f>
        <v>3.0831999999999997</v>
      </c>
      <c r="G61" s="104">
        <f t="shared" si="6"/>
        <v>-0.4</v>
      </c>
      <c r="H61" s="136"/>
      <c r="I61" s="23"/>
      <c r="J61" s="46">
        <f>J60+((J65-J60)/5)*1</f>
        <v>0.1</v>
      </c>
      <c r="K61" s="30"/>
      <c r="L61" s="21">
        <v>6.2</v>
      </c>
      <c r="M61" s="106">
        <f t="shared" si="1"/>
        <v>-0.8</v>
      </c>
      <c r="N61" s="50">
        <f>M61*0.41</f>
        <v>-0.32800000000000001</v>
      </c>
      <c r="O61" s="104">
        <f t="shared" si="7"/>
        <v>-0.8</v>
      </c>
      <c r="P61" s="136"/>
      <c r="Q61" s="23"/>
      <c r="R61" s="46">
        <f>R60+((R65-R60)/5)*1</f>
        <v>0.2</v>
      </c>
      <c r="S61" s="23"/>
      <c r="T61" s="21">
        <v>6.2</v>
      </c>
      <c r="U61" s="106">
        <f t="shared" si="2"/>
        <v>-0.4</v>
      </c>
      <c r="V61" s="50">
        <f>U61*0.41</f>
        <v>-0.16400000000000001</v>
      </c>
      <c r="W61" s="104">
        <f t="shared" si="8"/>
        <v>-0.4</v>
      </c>
      <c r="X61" s="136"/>
      <c r="Y61" s="23"/>
      <c r="Z61" s="46">
        <f>Z60+((Z65-Z60)/5)*1</f>
        <v>0.1</v>
      </c>
      <c r="AA61" s="45"/>
      <c r="AB61" s="21">
        <v>6.2</v>
      </c>
      <c r="AC61" s="106">
        <f t="shared" si="13"/>
        <v>47.984000000000002</v>
      </c>
      <c r="AD61" s="50">
        <f>AC61*0.41</f>
        <v>19.673439999999999</v>
      </c>
      <c r="AE61" s="104">
        <f t="shared" si="9"/>
        <v>33.32</v>
      </c>
      <c r="AF61" s="140">
        <v>35</v>
      </c>
      <c r="AG61" s="23"/>
      <c r="AH61" s="46">
        <f>AH60+((AH65-AH60)/5)*1</f>
        <v>0.42000000000000004</v>
      </c>
      <c r="AI61" s="45"/>
      <c r="AJ61" s="21">
        <v>6.2</v>
      </c>
      <c r="AK61" s="106">
        <f t="shared" si="14"/>
        <v>36.32</v>
      </c>
      <c r="AL61" s="50">
        <f>AK61*0.41</f>
        <v>14.8912</v>
      </c>
      <c r="AM61" s="104">
        <f t="shared" si="10"/>
        <v>23.6</v>
      </c>
      <c r="AN61" s="140">
        <v>24</v>
      </c>
      <c r="AO61" s="23"/>
      <c r="AP61" s="46">
        <f>AP60+((AP65-AP60)/5)*1</f>
        <v>0.1</v>
      </c>
      <c r="AQ61" s="42"/>
      <c r="AR61" s="23"/>
      <c r="AS61" s="135"/>
      <c r="AT61" s="131"/>
      <c r="AU61" s="104"/>
      <c r="AV61" s="129"/>
      <c r="AW61" s="23"/>
      <c r="AX61" s="46"/>
      <c r="AY61" s="57"/>
      <c r="AZ61" s="23"/>
      <c r="BA61" s="135"/>
      <c r="BB61" s="131"/>
      <c r="BC61" s="104"/>
      <c r="BD61" s="129"/>
      <c r="BE61" s="23"/>
      <c r="BF61" s="46"/>
      <c r="BG61" s="38"/>
      <c r="BH61" s="23"/>
      <c r="BI61" s="135"/>
      <c r="BJ61" s="131"/>
      <c r="BK61" s="104"/>
      <c r="BL61" s="129"/>
      <c r="BM61" s="23"/>
      <c r="BN61" s="46"/>
      <c r="BO61" s="45"/>
      <c r="BP61" s="23"/>
      <c r="BQ61" s="135"/>
      <c r="BR61" s="131"/>
      <c r="BS61" s="104"/>
      <c r="BT61" s="129"/>
      <c r="BU61" s="23"/>
      <c r="BV61" s="46"/>
      <c r="BW61" s="45"/>
      <c r="BX61" s="23"/>
      <c r="BY61" s="135"/>
      <c r="BZ61" s="131"/>
      <c r="CA61" s="104"/>
      <c r="CB61" s="129"/>
      <c r="CC61" s="23"/>
      <c r="CD61" s="46"/>
      <c r="CE61" s="45"/>
      <c r="CF61" s="23"/>
      <c r="CG61" s="135"/>
      <c r="CH61" s="131"/>
      <c r="CI61" s="104"/>
      <c r="CJ61" s="129"/>
      <c r="CK61" s="23"/>
      <c r="CL61" s="46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</row>
    <row r="62" spans="1:101" ht="12.75" customHeight="1" x14ac:dyDescent="0.2">
      <c r="D62" s="21">
        <v>6.4</v>
      </c>
      <c r="E62" s="106">
        <f t="shared" si="12"/>
        <v>7.52</v>
      </c>
      <c r="F62" s="50">
        <f>E62*0.41</f>
        <v>3.0831999999999997</v>
      </c>
      <c r="G62" s="104">
        <f t="shared" si="6"/>
        <v>-0.4</v>
      </c>
      <c r="H62" s="136"/>
      <c r="I62" s="23"/>
      <c r="J62" s="46">
        <f>J60+((J65-J60)/5)*2</f>
        <v>0.1</v>
      </c>
      <c r="K62" s="30"/>
      <c r="L62" s="21">
        <v>6.4</v>
      </c>
      <c r="M62" s="106">
        <f t="shared" si="1"/>
        <v>-0.8</v>
      </c>
      <c r="N62" s="50">
        <f>M62*0.41</f>
        <v>-0.32800000000000001</v>
      </c>
      <c r="O62" s="104">
        <f t="shared" si="7"/>
        <v>-0.8</v>
      </c>
      <c r="P62" s="136"/>
      <c r="Q62" s="23"/>
      <c r="R62" s="46">
        <f>R60+((R65-R60)/5)*2</f>
        <v>0.2</v>
      </c>
      <c r="S62" s="23"/>
      <c r="T62" s="21">
        <v>6.4</v>
      </c>
      <c r="U62" s="106">
        <f t="shared" si="2"/>
        <v>-0.4</v>
      </c>
      <c r="V62" s="50">
        <f>U62*0.41</f>
        <v>-0.16400000000000001</v>
      </c>
      <c r="W62" s="104">
        <f t="shared" si="8"/>
        <v>-0.4</v>
      </c>
      <c r="X62" s="136"/>
      <c r="Y62" s="23"/>
      <c r="Z62" s="46">
        <f>Z60+((Z65-Z60)/5)*2</f>
        <v>0.1</v>
      </c>
      <c r="AA62" s="45"/>
      <c r="AB62" s="21">
        <v>6.4</v>
      </c>
      <c r="AC62" s="106">
        <f t="shared" si="13"/>
        <v>53.887999999999998</v>
      </c>
      <c r="AD62" s="50">
        <f>AC62*0.41</f>
        <v>22.094079999999998</v>
      </c>
      <c r="AE62" s="104">
        <f t="shared" si="9"/>
        <v>38.24</v>
      </c>
      <c r="AF62" s="140">
        <v>40</v>
      </c>
      <c r="AG62" s="23"/>
      <c r="AH62" s="46">
        <f>AH60+((AH65-AH60)/5)*2</f>
        <v>0.44</v>
      </c>
      <c r="AI62" s="45"/>
      <c r="AJ62" s="21">
        <v>6.4</v>
      </c>
      <c r="AK62" s="106">
        <f t="shared" si="14"/>
        <v>54.32</v>
      </c>
      <c r="AL62" s="50">
        <f>AK62*0.41</f>
        <v>22.2712</v>
      </c>
      <c r="AM62" s="104">
        <f t="shared" si="10"/>
        <v>38.6</v>
      </c>
      <c r="AN62" s="140">
        <v>39</v>
      </c>
      <c r="AO62" s="23"/>
      <c r="AP62" s="46">
        <f>AP60+((AP65-AP60)/5)*2</f>
        <v>0.1</v>
      </c>
      <c r="AQ62" s="42"/>
      <c r="AR62" s="23"/>
      <c r="AS62" s="135"/>
      <c r="AT62" s="131"/>
      <c r="AU62" s="104"/>
      <c r="AV62" s="129"/>
      <c r="AW62" s="23"/>
      <c r="AX62" s="46"/>
      <c r="AY62" s="57"/>
      <c r="AZ62" s="23"/>
      <c r="BA62" s="135"/>
      <c r="BB62" s="131"/>
      <c r="BC62" s="104"/>
      <c r="BD62" s="129"/>
      <c r="BE62" s="23"/>
      <c r="BF62" s="46"/>
      <c r="BG62" s="38"/>
      <c r="BH62" s="23"/>
      <c r="BI62" s="135"/>
      <c r="BJ62" s="131"/>
      <c r="BK62" s="104"/>
      <c r="BL62" s="129"/>
      <c r="BM62" s="23"/>
      <c r="BN62" s="46"/>
      <c r="BO62" s="45"/>
      <c r="BP62" s="23"/>
      <c r="BQ62" s="135"/>
      <c r="BR62" s="131"/>
      <c r="BS62" s="104"/>
      <c r="BT62" s="129"/>
      <c r="BU62" s="23"/>
      <c r="BV62" s="46"/>
      <c r="BW62" s="45"/>
      <c r="BX62" s="23"/>
      <c r="BY62" s="135"/>
      <c r="BZ62" s="131"/>
      <c r="CA62" s="104"/>
      <c r="CB62" s="129"/>
      <c r="CC62" s="23"/>
      <c r="CD62" s="46"/>
      <c r="CE62" s="45"/>
      <c r="CF62" s="23"/>
      <c r="CG62" s="135"/>
      <c r="CH62" s="131"/>
      <c r="CI62" s="104"/>
      <c r="CJ62" s="129"/>
      <c r="CK62" s="23"/>
      <c r="CL62" s="46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</row>
    <row r="63" spans="1:101" ht="12.75" customHeight="1" x14ac:dyDescent="0.2">
      <c r="D63" s="21">
        <v>6.6</v>
      </c>
      <c r="E63" s="106">
        <f t="shared" si="12"/>
        <v>7.52</v>
      </c>
      <c r="F63" s="50">
        <f>E63*0.41</f>
        <v>3.0831999999999997</v>
      </c>
      <c r="G63" s="104">
        <f t="shared" si="6"/>
        <v>-0.4</v>
      </c>
      <c r="H63" s="136"/>
      <c r="I63" s="23"/>
      <c r="J63" s="46">
        <f>J60+((J65-J60)/5)*3</f>
        <v>0.1</v>
      </c>
      <c r="K63" s="30"/>
      <c r="L63" s="21">
        <v>6.6</v>
      </c>
      <c r="M63" s="106">
        <f t="shared" si="1"/>
        <v>-0.8</v>
      </c>
      <c r="N63" s="50">
        <f>M63*0.41</f>
        <v>-0.32800000000000001</v>
      </c>
      <c r="O63" s="104">
        <f t="shared" si="7"/>
        <v>-0.8</v>
      </c>
      <c r="P63" s="136"/>
      <c r="Q63" s="23"/>
      <c r="R63" s="46">
        <f>R60+((R65-R60)/5)*3</f>
        <v>0.2</v>
      </c>
      <c r="S63" s="23"/>
      <c r="T63" s="21">
        <v>6.6</v>
      </c>
      <c r="U63" s="106">
        <f t="shared" si="2"/>
        <v>-0.4</v>
      </c>
      <c r="V63" s="50">
        <f>U63*0.41</f>
        <v>-0.16400000000000001</v>
      </c>
      <c r="W63" s="104">
        <f t="shared" si="8"/>
        <v>-0.4</v>
      </c>
      <c r="X63" s="136"/>
      <c r="Y63" s="23"/>
      <c r="Z63" s="46">
        <f>Z60+((Z65-Z60)/5)*3</f>
        <v>0.1</v>
      </c>
      <c r="AA63" s="37"/>
      <c r="AB63" s="21">
        <v>6.6</v>
      </c>
      <c r="AC63" s="106">
        <f t="shared" si="13"/>
        <v>59.791999999999994</v>
      </c>
      <c r="AD63" s="50">
        <f>AC63*0.41</f>
        <v>24.514719999999997</v>
      </c>
      <c r="AE63" s="104">
        <f t="shared" si="9"/>
        <v>43.16</v>
      </c>
      <c r="AF63" s="140">
        <v>45</v>
      </c>
      <c r="AG63" s="23"/>
      <c r="AH63" s="46">
        <f>AH60+((AH65-AH60)/5)*3</f>
        <v>0.46</v>
      </c>
      <c r="AI63" s="45"/>
      <c r="AJ63" s="21">
        <v>6.6</v>
      </c>
      <c r="AK63" s="106">
        <f t="shared" si="14"/>
        <v>50.72</v>
      </c>
      <c r="AL63" s="50">
        <f>AK63*0.41</f>
        <v>20.795199999999998</v>
      </c>
      <c r="AM63" s="104">
        <f t="shared" si="10"/>
        <v>35.6</v>
      </c>
      <c r="AN63" s="140">
        <v>36</v>
      </c>
      <c r="AO63" s="23"/>
      <c r="AP63" s="46">
        <f>AP60+((AP65-AP60)/5)*3</f>
        <v>0.1</v>
      </c>
      <c r="AQ63" s="42"/>
      <c r="AR63" s="23"/>
      <c r="AS63" s="135"/>
      <c r="AT63" s="131"/>
      <c r="AU63" s="104"/>
      <c r="AV63" s="129"/>
      <c r="AW63" s="23"/>
      <c r="AX63" s="46"/>
      <c r="AY63" s="57"/>
      <c r="AZ63" s="23"/>
      <c r="BA63" s="135"/>
      <c r="BB63" s="131"/>
      <c r="BC63" s="104"/>
      <c r="BD63" s="129"/>
      <c r="BE63" s="23"/>
      <c r="BF63" s="46"/>
      <c r="BG63" s="38"/>
      <c r="BH63" s="23"/>
      <c r="BI63" s="135"/>
      <c r="BJ63" s="131"/>
      <c r="BK63" s="104"/>
      <c r="BL63" s="129"/>
      <c r="BM63" s="23"/>
      <c r="BN63" s="46"/>
      <c r="BO63" s="45"/>
      <c r="BP63" s="23"/>
      <c r="BQ63" s="135"/>
      <c r="BR63" s="131"/>
      <c r="BS63" s="104"/>
      <c r="BT63" s="129"/>
      <c r="BU63" s="23"/>
      <c r="BV63" s="46"/>
      <c r="BW63" s="45"/>
      <c r="BX63" s="23"/>
      <c r="BY63" s="135"/>
      <c r="BZ63" s="131"/>
      <c r="CA63" s="104"/>
      <c r="CB63" s="129"/>
      <c r="CC63" s="23"/>
      <c r="CD63" s="46"/>
      <c r="CE63" s="45"/>
      <c r="CF63" s="23"/>
      <c r="CG63" s="135"/>
      <c r="CH63" s="131"/>
      <c r="CI63" s="104"/>
      <c r="CJ63" s="129"/>
      <c r="CK63" s="23"/>
      <c r="CL63" s="46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</row>
    <row r="64" spans="1:101" ht="12.75" customHeight="1" x14ac:dyDescent="0.2">
      <c r="D64" s="21">
        <v>6.8</v>
      </c>
      <c r="E64" s="106">
        <f t="shared" ref="E64:E70" si="15">G64</f>
        <v>-0.4</v>
      </c>
      <c r="F64" s="50">
        <f>E64*0.41</f>
        <v>-0.16400000000000001</v>
      </c>
      <c r="G64" s="104">
        <f t="shared" si="6"/>
        <v>-0.4</v>
      </c>
      <c r="H64" s="136"/>
      <c r="I64" s="23"/>
      <c r="J64" s="46">
        <f>J60+((J65-J60)/5)*4</f>
        <v>0.1</v>
      </c>
      <c r="K64" s="30"/>
      <c r="L64" s="21">
        <v>6.8</v>
      </c>
      <c r="M64" s="106">
        <f t="shared" si="1"/>
        <v>-0.8</v>
      </c>
      <c r="N64" s="50">
        <f>M64*0.41</f>
        <v>-0.32800000000000001</v>
      </c>
      <c r="O64" s="104">
        <f t="shared" si="7"/>
        <v>-0.8</v>
      </c>
      <c r="P64" s="136"/>
      <c r="Q64" s="23"/>
      <c r="R64" s="46">
        <f>R60+((R65-R60)/5)*4</f>
        <v>0.2</v>
      </c>
      <c r="S64" s="23"/>
      <c r="T64" s="21">
        <v>6.8</v>
      </c>
      <c r="U64" s="106">
        <f t="shared" si="2"/>
        <v>-0.4</v>
      </c>
      <c r="V64" s="50">
        <f>U64*0.41</f>
        <v>-0.16400000000000001</v>
      </c>
      <c r="W64" s="104">
        <f t="shared" si="8"/>
        <v>-0.4</v>
      </c>
      <c r="X64" s="136"/>
      <c r="Y64" s="23"/>
      <c r="Z64" s="46">
        <f>Z60+((Z65-Z60)/5)*4</f>
        <v>0.1</v>
      </c>
      <c r="AA64" s="37"/>
      <c r="AB64" s="21">
        <v>6.8</v>
      </c>
      <c r="AC64" s="106">
        <f t="shared" si="13"/>
        <v>44.095999999999997</v>
      </c>
      <c r="AD64" s="50">
        <f>AC64*0.41</f>
        <v>18.079359999999998</v>
      </c>
      <c r="AE64" s="104">
        <f t="shared" si="9"/>
        <v>30.08</v>
      </c>
      <c r="AF64" s="140">
        <v>32</v>
      </c>
      <c r="AG64" s="23"/>
      <c r="AH64" s="46">
        <f>AH60+((AH65-AH60)/5)*4</f>
        <v>0.48</v>
      </c>
      <c r="AI64" s="45"/>
      <c r="AJ64" s="21">
        <v>6.8</v>
      </c>
      <c r="AK64" s="106">
        <f t="shared" si="14"/>
        <v>57.92</v>
      </c>
      <c r="AL64" s="50">
        <f>AK64*0.41</f>
        <v>23.747199999999999</v>
      </c>
      <c r="AM64" s="104">
        <f t="shared" si="10"/>
        <v>41.6</v>
      </c>
      <c r="AN64" s="140">
        <v>42</v>
      </c>
      <c r="AO64" s="23"/>
      <c r="AP64" s="46">
        <f>AP60+((AP65-AP60)/5)*4</f>
        <v>0.1</v>
      </c>
      <c r="AQ64" s="42"/>
      <c r="AR64" s="23"/>
      <c r="AS64" s="135"/>
      <c r="AT64" s="131"/>
      <c r="AU64" s="104"/>
      <c r="AV64" s="129"/>
      <c r="AW64" s="23"/>
      <c r="AX64" s="46"/>
      <c r="AY64" s="57"/>
      <c r="AZ64" s="23"/>
      <c r="BA64" s="135"/>
      <c r="BB64" s="131"/>
      <c r="BC64" s="104"/>
      <c r="BD64" s="129"/>
      <c r="BE64" s="23"/>
      <c r="BF64" s="46"/>
      <c r="BG64" s="38"/>
      <c r="BH64" s="23"/>
      <c r="BI64" s="135"/>
      <c r="BJ64" s="131"/>
      <c r="BK64" s="104"/>
      <c r="BL64" s="129"/>
      <c r="BM64" s="23"/>
      <c r="BN64" s="46"/>
      <c r="BO64" s="45"/>
      <c r="BP64" s="23"/>
      <c r="BQ64" s="135"/>
      <c r="BR64" s="131"/>
      <c r="BS64" s="104"/>
      <c r="BT64" s="129"/>
      <c r="BU64" s="23"/>
      <c r="BV64" s="46"/>
      <c r="BW64" s="45"/>
      <c r="BX64" s="23"/>
      <c r="BY64" s="135"/>
      <c r="BZ64" s="131"/>
      <c r="CA64" s="104"/>
      <c r="CB64" s="129"/>
      <c r="CC64" s="23"/>
      <c r="CD64" s="46"/>
      <c r="CE64" s="45"/>
      <c r="CF64" s="23"/>
      <c r="CG64" s="135"/>
      <c r="CH64" s="131"/>
      <c r="CI64" s="104"/>
      <c r="CJ64" s="129"/>
      <c r="CK64" s="23"/>
      <c r="CL64" s="46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</row>
    <row r="65" spans="4:101" ht="12.75" customHeight="1" x14ac:dyDescent="0.2">
      <c r="D65" s="21">
        <v>7</v>
      </c>
      <c r="E65" s="106">
        <f t="shared" si="15"/>
        <v>-0.4</v>
      </c>
      <c r="F65" s="50">
        <f>E65*0.39</f>
        <v>-0.15600000000000003</v>
      </c>
      <c r="G65" s="104">
        <f t="shared" si="6"/>
        <v>-0.4</v>
      </c>
      <c r="H65" s="136"/>
      <c r="I65" s="23"/>
      <c r="J65" s="47">
        <v>0.1</v>
      </c>
      <c r="K65" s="30"/>
      <c r="L65" s="21">
        <v>7</v>
      </c>
      <c r="M65" s="106">
        <f t="shared" si="1"/>
        <v>-0.8</v>
      </c>
      <c r="N65" s="50">
        <f>M65*0.39</f>
        <v>-0.31200000000000006</v>
      </c>
      <c r="O65" s="104">
        <f t="shared" si="7"/>
        <v>-0.8</v>
      </c>
      <c r="P65" s="136"/>
      <c r="Q65" s="23"/>
      <c r="R65" s="47">
        <v>0.2</v>
      </c>
      <c r="S65" s="23"/>
      <c r="T65" s="21">
        <v>7</v>
      </c>
      <c r="U65" s="106">
        <f t="shared" si="2"/>
        <v>-0.4</v>
      </c>
      <c r="V65" s="50">
        <f>U65*0.39</f>
        <v>-0.15600000000000003</v>
      </c>
      <c r="W65" s="104">
        <f t="shared" si="8"/>
        <v>-0.4</v>
      </c>
      <c r="X65" s="136"/>
      <c r="Y65" s="23"/>
      <c r="Z65" s="47">
        <v>0.1</v>
      </c>
      <c r="AA65" s="37"/>
      <c r="AB65" s="21">
        <v>7</v>
      </c>
      <c r="AC65" s="106">
        <f t="shared" si="13"/>
        <v>60.8</v>
      </c>
      <c r="AD65" s="50">
        <f>AC65*0.39</f>
        <v>23.712</v>
      </c>
      <c r="AE65" s="104">
        <f t="shared" si="9"/>
        <v>44</v>
      </c>
      <c r="AF65" s="140">
        <v>46</v>
      </c>
      <c r="AG65" s="23"/>
      <c r="AH65" s="47">
        <v>0.5</v>
      </c>
      <c r="AI65" s="45"/>
      <c r="AJ65" s="21">
        <v>7</v>
      </c>
      <c r="AK65" s="106">
        <f t="shared" si="14"/>
        <v>72.319999999999993</v>
      </c>
      <c r="AL65" s="50">
        <f>AK65*0.39</f>
        <v>28.204799999999999</v>
      </c>
      <c r="AM65" s="104">
        <f t="shared" si="10"/>
        <v>53.6</v>
      </c>
      <c r="AN65" s="140">
        <v>54</v>
      </c>
      <c r="AO65" s="23"/>
      <c r="AP65" s="47">
        <v>0.1</v>
      </c>
      <c r="AQ65" s="42"/>
      <c r="AR65" s="23"/>
      <c r="AS65" s="135"/>
      <c r="AT65" s="131"/>
      <c r="AU65" s="104"/>
      <c r="AV65" s="129"/>
      <c r="AW65" s="23"/>
      <c r="AX65" s="46"/>
      <c r="AY65" s="57"/>
      <c r="AZ65" s="23"/>
      <c r="BA65" s="135"/>
      <c r="BB65" s="131"/>
      <c r="BC65" s="104"/>
      <c r="BD65" s="129"/>
      <c r="BE65" s="23"/>
      <c r="BF65" s="46"/>
      <c r="BG65" s="38"/>
      <c r="BH65" s="23"/>
      <c r="BI65" s="135"/>
      <c r="BJ65" s="131"/>
      <c r="BK65" s="104"/>
      <c r="BL65" s="129"/>
      <c r="BM65" s="23"/>
      <c r="BN65" s="46"/>
      <c r="BO65" s="45"/>
      <c r="BP65" s="23"/>
      <c r="BQ65" s="135"/>
      <c r="BR65" s="131"/>
      <c r="BS65" s="104"/>
      <c r="BT65" s="129"/>
      <c r="BU65" s="23"/>
      <c r="BV65" s="46"/>
      <c r="BW65" s="45"/>
      <c r="BX65" s="23"/>
      <c r="BY65" s="135"/>
      <c r="BZ65" s="131"/>
      <c r="CA65" s="104"/>
      <c r="CB65" s="129"/>
      <c r="CC65" s="23"/>
      <c r="CD65" s="46"/>
      <c r="CE65" s="45"/>
      <c r="CF65" s="23"/>
      <c r="CG65" s="135"/>
      <c r="CH65" s="131"/>
      <c r="CI65" s="104"/>
      <c r="CJ65" s="129"/>
      <c r="CK65" s="23"/>
      <c r="CL65" s="46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</row>
    <row r="66" spans="4:101" ht="12.75" customHeight="1" x14ac:dyDescent="0.2">
      <c r="D66" s="21">
        <v>7.2</v>
      </c>
      <c r="E66" s="106">
        <f t="shared" si="15"/>
        <v>-0.4</v>
      </c>
      <c r="F66" s="50">
        <f>E66*0.39</f>
        <v>-0.15600000000000003</v>
      </c>
      <c r="G66" s="104">
        <f t="shared" si="6"/>
        <v>-0.4</v>
      </c>
      <c r="H66" s="136"/>
      <c r="I66" s="23"/>
      <c r="J66" s="46">
        <f>J65+((J70-J65)/5)*1</f>
        <v>0.1</v>
      </c>
      <c r="K66" s="30"/>
      <c r="L66" s="21">
        <v>7.2</v>
      </c>
      <c r="M66" s="106">
        <f t="shared" si="1"/>
        <v>-0.8</v>
      </c>
      <c r="N66" s="50">
        <f>M66*0.39</f>
        <v>-0.31200000000000006</v>
      </c>
      <c r="O66" s="104">
        <f t="shared" si="7"/>
        <v>-0.8</v>
      </c>
      <c r="P66" s="136"/>
      <c r="Q66" s="23"/>
      <c r="R66" s="46">
        <f>R65+((R70-R65)/5)*1</f>
        <v>0.2</v>
      </c>
      <c r="S66" s="23"/>
      <c r="T66" s="21">
        <v>7.2</v>
      </c>
      <c r="U66" s="106">
        <f t="shared" si="2"/>
        <v>-0.4</v>
      </c>
      <c r="V66" s="50">
        <f>U66*0.39</f>
        <v>-0.15600000000000003</v>
      </c>
      <c r="W66" s="104">
        <f t="shared" si="8"/>
        <v>-0.4</v>
      </c>
      <c r="X66" s="136"/>
      <c r="Y66" s="23"/>
      <c r="Z66" s="46">
        <f>Z65+((Z70-Z65)/5)*1</f>
        <v>0.1</v>
      </c>
      <c r="AA66" s="37"/>
      <c r="AB66" s="21">
        <v>7.2</v>
      </c>
      <c r="AC66" s="106">
        <f t="shared" si="13"/>
        <v>35.599999999999994</v>
      </c>
      <c r="AD66" s="50">
        <f>AC66*0.39</f>
        <v>13.883999999999999</v>
      </c>
      <c r="AE66" s="104">
        <f t="shared" si="9"/>
        <v>23</v>
      </c>
      <c r="AF66" s="140">
        <v>25</v>
      </c>
      <c r="AG66" s="23"/>
      <c r="AH66" s="46">
        <f>AH65+((AH70-AH65)/5)*1</f>
        <v>0.5</v>
      </c>
      <c r="AI66" s="45"/>
      <c r="AJ66" s="21">
        <v>7.2</v>
      </c>
      <c r="AK66" s="106">
        <f t="shared" si="14"/>
        <v>32.72</v>
      </c>
      <c r="AL66" s="50">
        <f>AK66*0.39</f>
        <v>12.7608</v>
      </c>
      <c r="AM66" s="104">
        <f t="shared" si="10"/>
        <v>20.6</v>
      </c>
      <c r="AN66" s="140">
        <v>21</v>
      </c>
      <c r="AO66" s="23"/>
      <c r="AP66" s="46">
        <f>AP65+((AP70-AP65)/5)*1</f>
        <v>0.1</v>
      </c>
      <c r="AQ66" s="42"/>
      <c r="AR66" s="23"/>
      <c r="AS66" s="135"/>
      <c r="AT66" s="131"/>
      <c r="AU66" s="104"/>
      <c r="AV66" s="129"/>
      <c r="AW66" s="23"/>
      <c r="AX66" s="46"/>
      <c r="AY66" s="57"/>
      <c r="AZ66" s="23"/>
      <c r="BA66" s="135"/>
      <c r="BB66" s="131"/>
      <c r="BC66" s="104"/>
      <c r="BD66" s="129"/>
      <c r="BE66" s="23"/>
      <c r="BF66" s="46"/>
      <c r="BG66" s="38"/>
      <c r="BH66" s="23"/>
      <c r="BI66" s="135"/>
      <c r="BJ66" s="131"/>
      <c r="BK66" s="104"/>
      <c r="BL66" s="129"/>
      <c r="BM66" s="23"/>
      <c r="BN66" s="46"/>
      <c r="BO66" s="45"/>
      <c r="BP66" s="23"/>
      <c r="BQ66" s="135"/>
      <c r="BR66" s="131"/>
      <c r="BS66" s="104"/>
      <c r="BT66" s="129"/>
      <c r="BU66" s="23"/>
      <c r="BV66" s="46"/>
      <c r="BW66" s="45"/>
      <c r="BX66" s="23"/>
      <c r="BY66" s="135"/>
      <c r="BZ66" s="131"/>
      <c r="CA66" s="104"/>
      <c r="CB66" s="129"/>
      <c r="CC66" s="23"/>
      <c r="CD66" s="46"/>
      <c r="CE66" s="45"/>
      <c r="CF66" s="23"/>
      <c r="CG66" s="135"/>
      <c r="CH66" s="131"/>
      <c r="CI66" s="104"/>
      <c r="CJ66" s="129"/>
      <c r="CK66" s="23"/>
      <c r="CL66" s="46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</row>
    <row r="67" spans="4:101" ht="12.75" customHeight="1" x14ac:dyDescent="0.2">
      <c r="D67" s="21">
        <v>7.4</v>
      </c>
      <c r="E67" s="106">
        <f t="shared" si="15"/>
        <v>-0.4</v>
      </c>
      <c r="F67" s="50">
        <f>E67*0.39</f>
        <v>-0.15600000000000003</v>
      </c>
      <c r="G67" s="104">
        <f t="shared" si="6"/>
        <v>-0.4</v>
      </c>
      <c r="H67" s="136"/>
      <c r="I67" s="23"/>
      <c r="J67" s="46">
        <f>J65+((J70-J65)/5)*2</f>
        <v>0.1</v>
      </c>
      <c r="K67" s="30"/>
      <c r="L67" s="21">
        <v>7.4</v>
      </c>
      <c r="M67" s="106">
        <f t="shared" si="1"/>
        <v>-0.8</v>
      </c>
      <c r="N67" s="50">
        <f>M67*0.39</f>
        <v>-0.31200000000000006</v>
      </c>
      <c r="O67" s="104">
        <f t="shared" si="7"/>
        <v>-0.8</v>
      </c>
      <c r="P67" s="136"/>
      <c r="Q67" s="23"/>
      <c r="R67" s="46">
        <f>R65+((R70-R65)/5)*2</f>
        <v>0.2</v>
      </c>
      <c r="S67" s="23"/>
      <c r="T67" s="21">
        <v>7.4</v>
      </c>
      <c r="U67" s="106">
        <f t="shared" si="2"/>
        <v>-0.4</v>
      </c>
      <c r="V67" s="50">
        <f>U67*0.39</f>
        <v>-0.15600000000000003</v>
      </c>
      <c r="W67" s="104">
        <f t="shared" si="8"/>
        <v>-0.4</v>
      </c>
      <c r="X67" s="136"/>
      <c r="Y67" s="23"/>
      <c r="Z67" s="46">
        <f>Z65+((Z70-Z65)/5)*2</f>
        <v>0.1</v>
      </c>
      <c r="AA67" s="37"/>
      <c r="AB67" s="21">
        <v>7.4</v>
      </c>
      <c r="AC67" s="106">
        <f t="shared" si="13"/>
        <v>27.2</v>
      </c>
      <c r="AD67" s="50">
        <f>AC67*0.39</f>
        <v>10.608000000000001</v>
      </c>
      <c r="AE67" s="104">
        <f t="shared" si="9"/>
        <v>16</v>
      </c>
      <c r="AF67" s="140">
        <v>18</v>
      </c>
      <c r="AG67" s="23"/>
      <c r="AH67" s="46">
        <f>AH65+((AH70-AH65)/5)*2</f>
        <v>0.5</v>
      </c>
      <c r="AI67" s="45"/>
      <c r="AJ67" s="21">
        <v>7.4</v>
      </c>
      <c r="AK67" s="106">
        <f t="shared" si="14"/>
        <v>23.119999999999997</v>
      </c>
      <c r="AL67" s="50">
        <f>AK67*0.39</f>
        <v>9.0167999999999999</v>
      </c>
      <c r="AM67" s="104">
        <f t="shared" si="10"/>
        <v>12.6</v>
      </c>
      <c r="AN67" s="140">
        <v>13</v>
      </c>
      <c r="AO67" s="23"/>
      <c r="AP67" s="46">
        <f>AP65+((AP70-AP65)/5)*2</f>
        <v>0.1</v>
      </c>
      <c r="AQ67" s="38"/>
      <c r="AR67" s="23"/>
      <c r="AS67" s="135"/>
      <c r="AT67" s="131"/>
      <c r="AU67" s="104"/>
      <c r="AV67" s="129"/>
      <c r="AW67" s="23"/>
      <c r="AX67" s="46"/>
      <c r="AY67" s="57"/>
      <c r="AZ67" s="23"/>
      <c r="BA67" s="135"/>
      <c r="BB67" s="131"/>
      <c r="BC67" s="104"/>
      <c r="BD67" s="129"/>
      <c r="BE67" s="23"/>
      <c r="BF67" s="46"/>
      <c r="BG67" s="38"/>
      <c r="BH67" s="23"/>
      <c r="BI67" s="135"/>
      <c r="BJ67" s="131"/>
      <c r="BK67" s="104"/>
      <c r="BL67" s="129"/>
      <c r="BM67" s="23"/>
      <c r="BN67" s="46"/>
      <c r="BO67" s="45"/>
      <c r="BP67" s="23"/>
      <c r="BQ67" s="135"/>
      <c r="BR67" s="131"/>
      <c r="BS67" s="104"/>
      <c r="BT67" s="129"/>
      <c r="BU67" s="23"/>
      <c r="BV67" s="46"/>
      <c r="BW67" s="45"/>
      <c r="BX67" s="23"/>
      <c r="BY67" s="135"/>
      <c r="BZ67" s="131"/>
      <c r="CA67" s="104"/>
      <c r="CB67" s="129"/>
      <c r="CC67" s="23"/>
      <c r="CD67" s="46"/>
      <c r="CE67" s="45"/>
      <c r="CF67" s="23"/>
      <c r="CG67" s="135"/>
      <c r="CH67" s="131"/>
      <c r="CI67" s="104"/>
      <c r="CJ67" s="129"/>
      <c r="CK67" s="23"/>
      <c r="CL67" s="46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</row>
    <row r="68" spans="4:101" ht="15.75" x14ac:dyDescent="0.2">
      <c r="D68" s="21">
        <v>7.6</v>
      </c>
      <c r="E68" s="106">
        <f t="shared" si="15"/>
        <v>-0.4</v>
      </c>
      <c r="F68" s="50">
        <f>E68*0.39</f>
        <v>-0.15600000000000003</v>
      </c>
      <c r="G68" s="104">
        <f t="shared" si="6"/>
        <v>-0.4</v>
      </c>
      <c r="H68" s="136"/>
      <c r="I68" s="23"/>
      <c r="J68" s="46">
        <f>J65+((J70-J65)/5)*3</f>
        <v>0.1</v>
      </c>
      <c r="K68" s="30"/>
      <c r="L68" s="21">
        <v>7.6</v>
      </c>
      <c r="M68" s="106">
        <f t="shared" si="1"/>
        <v>-0.8</v>
      </c>
      <c r="N68" s="50">
        <f>M68*0.39</f>
        <v>-0.31200000000000006</v>
      </c>
      <c r="O68" s="104">
        <f t="shared" si="7"/>
        <v>-0.8</v>
      </c>
      <c r="P68" s="136"/>
      <c r="Q68" s="23"/>
      <c r="R68" s="46">
        <f>R65+((R70-R65)/5)*3</f>
        <v>0.2</v>
      </c>
      <c r="S68" s="23"/>
      <c r="T68" s="21">
        <v>7.6</v>
      </c>
      <c r="U68" s="106">
        <f t="shared" si="2"/>
        <v>-0.4</v>
      </c>
      <c r="V68" s="50">
        <f>U68*0.39</f>
        <v>-0.15600000000000003</v>
      </c>
      <c r="W68" s="104">
        <f t="shared" si="8"/>
        <v>-0.4</v>
      </c>
      <c r="X68" s="136"/>
      <c r="Y68" s="23"/>
      <c r="Z68" s="46">
        <f>Z65+((Z70-Z65)/5)*3</f>
        <v>0.1</v>
      </c>
      <c r="AA68" s="37"/>
      <c r="AB68" s="21">
        <v>7.6</v>
      </c>
      <c r="AC68" s="106">
        <f t="shared" si="13"/>
        <v>27.2</v>
      </c>
      <c r="AD68" s="50">
        <f>AC68*0.39</f>
        <v>10.608000000000001</v>
      </c>
      <c r="AE68" s="104">
        <f t="shared" si="9"/>
        <v>16</v>
      </c>
      <c r="AF68" s="140">
        <v>18</v>
      </c>
      <c r="AG68" s="23"/>
      <c r="AH68" s="46">
        <f>AH65+((AH70-AH65)/5)*3</f>
        <v>0.5</v>
      </c>
      <c r="AI68" s="45"/>
      <c r="AJ68" s="21">
        <v>7.6</v>
      </c>
      <c r="AK68" s="106">
        <f t="shared" si="14"/>
        <v>29.12</v>
      </c>
      <c r="AL68" s="50">
        <f>AK68*0.39</f>
        <v>11.356800000000002</v>
      </c>
      <c r="AM68" s="104">
        <f t="shared" si="10"/>
        <v>17.600000000000001</v>
      </c>
      <c r="AN68" s="140">
        <v>18</v>
      </c>
      <c r="AO68" s="23"/>
      <c r="AP68" s="46">
        <f>AP65+((AP70-AP65)/5)*3</f>
        <v>0.1</v>
      </c>
      <c r="AQ68" s="43"/>
      <c r="AR68" s="23"/>
      <c r="AS68" s="135"/>
      <c r="AT68" s="131"/>
      <c r="AU68" s="104"/>
      <c r="AV68" s="129"/>
      <c r="AW68" s="23"/>
      <c r="AX68" s="46"/>
      <c r="AY68" s="57"/>
      <c r="AZ68" s="23"/>
      <c r="BA68" s="135"/>
      <c r="BB68" s="131"/>
      <c r="BC68" s="104"/>
      <c r="BD68" s="129"/>
      <c r="BE68" s="23"/>
      <c r="BF68" s="46"/>
      <c r="BG68" s="38"/>
      <c r="BH68" s="23"/>
      <c r="BI68" s="135"/>
      <c r="BJ68" s="131"/>
      <c r="BK68" s="104"/>
      <c r="BL68" s="129"/>
      <c r="BM68" s="23"/>
      <c r="BN68" s="46"/>
      <c r="BO68" s="45"/>
      <c r="BP68" s="23"/>
      <c r="BQ68" s="135"/>
      <c r="BR68" s="131"/>
      <c r="BS68" s="104"/>
      <c r="BT68" s="129"/>
      <c r="BU68" s="23"/>
      <c r="BV68" s="46"/>
      <c r="BW68" s="45"/>
      <c r="BX68" s="23"/>
      <c r="BY68" s="135"/>
      <c r="BZ68" s="131"/>
      <c r="CA68" s="104"/>
      <c r="CB68" s="129"/>
      <c r="CC68" s="23"/>
      <c r="CD68" s="46"/>
      <c r="CE68" s="45"/>
      <c r="CF68" s="23"/>
      <c r="CG68" s="135"/>
      <c r="CH68" s="131"/>
      <c r="CI68" s="104"/>
      <c r="CJ68" s="129"/>
      <c r="CK68" s="23"/>
      <c r="CL68" s="46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</row>
    <row r="69" spans="4:101" ht="15.75" x14ac:dyDescent="0.2">
      <c r="D69" s="21">
        <v>7.8</v>
      </c>
      <c r="E69" s="106">
        <f t="shared" si="15"/>
        <v>-0.4</v>
      </c>
      <c r="F69" s="50">
        <f>E69*0.39</f>
        <v>-0.15600000000000003</v>
      </c>
      <c r="G69" s="104">
        <f t="shared" si="6"/>
        <v>-0.4</v>
      </c>
      <c r="H69" s="136"/>
      <c r="I69" s="23"/>
      <c r="J69" s="46">
        <f>J65+((J70-J65)/5)*4</f>
        <v>0.1</v>
      </c>
      <c r="K69" s="30"/>
      <c r="L69" s="21">
        <v>7.8</v>
      </c>
      <c r="M69" s="106">
        <f t="shared" si="1"/>
        <v>-0.8</v>
      </c>
      <c r="N69" s="50">
        <f>M69*0.39</f>
        <v>-0.31200000000000006</v>
      </c>
      <c r="O69" s="104">
        <f t="shared" si="7"/>
        <v>-0.8</v>
      </c>
      <c r="P69" s="136"/>
      <c r="Q69" s="23"/>
      <c r="R69" s="46">
        <f>R65+((R70-R65)/5)*4</f>
        <v>0.2</v>
      </c>
      <c r="S69" s="23"/>
      <c r="T69" s="21">
        <v>7.8</v>
      </c>
      <c r="U69" s="106">
        <f t="shared" si="2"/>
        <v>-0.4</v>
      </c>
      <c r="V69" s="50">
        <f>U69*0.39</f>
        <v>-0.15600000000000003</v>
      </c>
      <c r="W69" s="104">
        <f t="shared" si="8"/>
        <v>-0.4</v>
      </c>
      <c r="X69" s="136"/>
      <c r="Y69" s="23"/>
      <c r="Z69" s="46">
        <f>Z65+((Z70-Z65)/5)*4</f>
        <v>0.1</v>
      </c>
      <c r="AA69" s="37"/>
      <c r="AB69" s="21">
        <v>7.8</v>
      </c>
      <c r="AC69" s="106">
        <f t="shared" ref="AC69:AC75" si="16">AE69</f>
        <v>14</v>
      </c>
      <c r="AD69" s="50">
        <f>AC69*0.39</f>
        <v>5.46</v>
      </c>
      <c r="AE69" s="104">
        <f t="shared" si="9"/>
        <v>14</v>
      </c>
      <c r="AF69" s="136">
        <v>16</v>
      </c>
      <c r="AG69" s="23"/>
      <c r="AH69" s="46">
        <f>AH65+((AH70-AH65)/5)*4</f>
        <v>0.5</v>
      </c>
      <c r="AI69" s="45"/>
      <c r="AJ69" s="21">
        <v>7.8</v>
      </c>
      <c r="AK69" s="106">
        <f t="shared" ref="AK69:AK75" si="17">AM69</f>
        <v>15.6</v>
      </c>
      <c r="AL69" s="50">
        <f>AK69*0.39</f>
        <v>6.0839999999999996</v>
      </c>
      <c r="AM69" s="104">
        <f t="shared" si="10"/>
        <v>15.6</v>
      </c>
      <c r="AN69" s="136">
        <v>16</v>
      </c>
      <c r="AO69" s="23"/>
      <c r="AP69" s="46">
        <f>AP65+((AP70-AP65)/5)*4</f>
        <v>0.1</v>
      </c>
      <c r="AQ69" s="42"/>
      <c r="AR69" s="23"/>
      <c r="AS69" s="135"/>
      <c r="AT69" s="131"/>
      <c r="AU69" s="104"/>
      <c r="AV69" s="129"/>
      <c r="AW69" s="23"/>
      <c r="AX69" s="46"/>
      <c r="AY69" s="57"/>
      <c r="AZ69" s="23"/>
      <c r="BA69" s="135"/>
      <c r="BB69" s="131"/>
      <c r="BC69" s="104"/>
      <c r="BD69" s="129"/>
      <c r="BE69" s="23"/>
      <c r="BF69" s="46"/>
      <c r="BG69" s="38"/>
      <c r="BH69" s="23"/>
      <c r="BI69" s="135"/>
      <c r="BJ69" s="131"/>
      <c r="BK69" s="104"/>
      <c r="BL69" s="129"/>
      <c r="BM69" s="23"/>
      <c r="BN69" s="46"/>
      <c r="BO69" s="45"/>
      <c r="BP69" s="23"/>
      <c r="BQ69" s="135"/>
      <c r="BR69" s="131"/>
      <c r="BS69" s="104"/>
      <c r="BT69" s="129"/>
      <c r="BU69" s="23"/>
      <c r="BV69" s="46"/>
      <c r="BW69" s="45"/>
      <c r="BX69" s="23"/>
      <c r="BY69" s="135"/>
      <c r="BZ69" s="131"/>
      <c r="CA69" s="104"/>
      <c r="CB69" s="129"/>
      <c r="CC69" s="23"/>
      <c r="CD69" s="46"/>
      <c r="CE69" s="45"/>
      <c r="CF69" s="23"/>
      <c r="CG69" s="135"/>
      <c r="CH69" s="131"/>
      <c r="CI69" s="104"/>
      <c r="CJ69" s="129"/>
      <c r="CK69" s="23"/>
      <c r="CL69" s="46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</row>
    <row r="70" spans="4:101" ht="15.75" x14ac:dyDescent="0.2">
      <c r="D70" s="21">
        <v>8</v>
      </c>
      <c r="E70" s="106">
        <f t="shared" si="15"/>
        <v>-0.4</v>
      </c>
      <c r="F70" s="50">
        <f>E70*0.37</f>
        <v>-0.14799999999999999</v>
      </c>
      <c r="G70" s="104">
        <f t="shared" si="6"/>
        <v>-0.4</v>
      </c>
      <c r="H70" s="136"/>
      <c r="I70" s="23"/>
      <c r="J70" s="47">
        <v>0.1</v>
      </c>
      <c r="K70" s="44"/>
      <c r="L70" s="21">
        <v>8</v>
      </c>
      <c r="M70" s="106">
        <f t="shared" si="1"/>
        <v>-0.8</v>
      </c>
      <c r="N70" s="50">
        <f>M70*0.37</f>
        <v>-0.29599999999999999</v>
      </c>
      <c r="O70" s="104">
        <f t="shared" si="7"/>
        <v>-0.8</v>
      </c>
      <c r="P70" s="136"/>
      <c r="Q70" s="23"/>
      <c r="R70" s="47">
        <v>0.2</v>
      </c>
      <c r="S70" s="23"/>
      <c r="T70" s="21">
        <v>8</v>
      </c>
      <c r="U70" s="106">
        <f>W70</f>
        <v>-0.4</v>
      </c>
      <c r="V70" s="50">
        <f>U70*0.37</f>
        <v>-0.14799999999999999</v>
      </c>
      <c r="W70" s="104">
        <f t="shared" si="8"/>
        <v>-0.4</v>
      </c>
      <c r="X70" s="136"/>
      <c r="Y70" s="23"/>
      <c r="Z70" s="47">
        <v>0.1</v>
      </c>
      <c r="AA70" s="37"/>
      <c r="AB70" s="21">
        <v>8</v>
      </c>
      <c r="AC70" s="106">
        <f t="shared" si="16"/>
        <v>15</v>
      </c>
      <c r="AD70" s="50">
        <f>AC70*0.37</f>
        <v>5.55</v>
      </c>
      <c r="AE70" s="104">
        <f t="shared" si="9"/>
        <v>15</v>
      </c>
      <c r="AF70" s="136">
        <v>17</v>
      </c>
      <c r="AG70" s="23"/>
      <c r="AH70" s="47">
        <v>0.5</v>
      </c>
      <c r="AI70" s="45"/>
      <c r="AJ70" s="21">
        <v>8</v>
      </c>
      <c r="AK70" s="106">
        <f t="shared" si="17"/>
        <v>16.600000000000001</v>
      </c>
      <c r="AL70" s="50">
        <f>AK70*0.37</f>
        <v>6.1420000000000003</v>
      </c>
      <c r="AM70" s="104">
        <f t="shared" si="10"/>
        <v>16.600000000000001</v>
      </c>
      <c r="AN70" s="136">
        <v>17</v>
      </c>
      <c r="AO70" s="23"/>
      <c r="AP70" s="47">
        <v>0.1</v>
      </c>
      <c r="AQ70" s="42"/>
      <c r="AR70" s="23"/>
      <c r="AS70" s="135"/>
      <c r="AT70" s="131"/>
      <c r="AU70" s="104"/>
      <c r="AV70" s="129"/>
      <c r="AW70" s="23"/>
      <c r="AX70" s="46"/>
      <c r="AY70" s="57"/>
      <c r="AZ70" s="23"/>
      <c r="BA70" s="135"/>
      <c r="BB70" s="131"/>
      <c r="BC70" s="104"/>
      <c r="BD70" s="129"/>
      <c r="BE70" s="23"/>
      <c r="BF70" s="46"/>
      <c r="BG70" s="38"/>
      <c r="BH70" s="23"/>
      <c r="BI70" s="135"/>
      <c r="BJ70" s="131"/>
      <c r="BK70" s="104"/>
      <c r="BL70" s="129"/>
      <c r="BM70" s="23"/>
      <c r="BN70" s="46"/>
      <c r="BO70" s="45"/>
      <c r="BP70" s="23"/>
      <c r="BQ70" s="135"/>
      <c r="BR70" s="131"/>
      <c r="BS70" s="104"/>
      <c r="BT70" s="129"/>
      <c r="BU70" s="23"/>
      <c r="BV70" s="46"/>
      <c r="BW70" s="45"/>
      <c r="BX70" s="23"/>
      <c r="BY70" s="135"/>
      <c r="BZ70" s="131"/>
      <c r="CA70" s="104"/>
      <c r="CB70" s="129"/>
      <c r="CC70" s="23"/>
      <c r="CD70" s="46"/>
      <c r="CE70" s="45"/>
      <c r="CF70" s="23"/>
      <c r="CG70" s="135"/>
      <c r="CH70" s="131"/>
      <c r="CI70" s="104"/>
      <c r="CJ70" s="129"/>
      <c r="CK70" s="23"/>
      <c r="CL70" s="46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</row>
    <row r="71" spans="4:101" ht="15.75" x14ac:dyDescent="0.2">
      <c r="AA71" s="37"/>
      <c r="AB71" s="7">
        <v>8.1999999999999993</v>
      </c>
      <c r="AC71" s="106">
        <f t="shared" si="16"/>
        <v>-1.6</v>
      </c>
      <c r="AD71" s="50">
        <f>AC71*0.37</f>
        <v>-0.59199999999999997</v>
      </c>
      <c r="AE71" s="104">
        <f t="shared" si="9"/>
        <v>-1.6</v>
      </c>
      <c r="AF71" s="136"/>
      <c r="AG71" s="23"/>
      <c r="AH71" s="46">
        <f>AH70+((AH75-AH70)/5)*1</f>
        <v>0.4</v>
      </c>
      <c r="AI71" s="45"/>
      <c r="AJ71" s="7">
        <v>8.1999999999999993</v>
      </c>
      <c r="AK71" s="106">
        <f t="shared" si="17"/>
        <v>-0.32</v>
      </c>
      <c r="AL71" s="50">
        <f>AK71*0.37</f>
        <v>-0.11840000000000001</v>
      </c>
      <c r="AM71" s="104">
        <f t="shared" si="10"/>
        <v>-0.32</v>
      </c>
      <c r="AN71" s="136"/>
      <c r="AO71" s="23"/>
      <c r="AP71" s="46">
        <f>AP70+((AP75-AP70)/5)*1</f>
        <v>0.08</v>
      </c>
      <c r="AQ71" s="42"/>
      <c r="AR71" s="23"/>
      <c r="AS71" s="135"/>
      <c r="AT71" s="131"/>
      <c r="AU71" s="104"/>
      <c r="AV71" s="129"/>
      <c r="AW71" s="23"/>
      <c r="AX71" s="46"/>
      <c r="AY71" s="57"/>
      <c r="AZ71" s="23"/>
      <c r="BA71" s="135"/>
      <c r="BB71" s="131"/>
      <c r="BC71" s="104"/>
      <c r="BD71" s="129"/>
      <c r="BE71" s="23"/>
      <c r="BF71" s="46"/>
      <c r="BG71" s="38"/>
      <c r="BH71" s="23"/>
      <c r="BI71" s="135"/>
      <c r="BJ71" s="131"/>
      <c r="BK71" s="104"/>
      <c r="BL71" s="129"/>
      <c r="BM71" s="23"/>
      <c r="BN71" s="46"/>
      <c r="BO71" s="45"/>
      <c r="BP71" s="23"/>
      <c r="BQ71" s="135"/>
      <c r="BR71" s="131"/>
      <c r="BS71" s="104"/>
      <c r="BT71" s="129"/>
      <c r="BU71" s="23"/>
      <c r="BV71" s="46"/>
      <c r="BW71" s="45"/>
      <c r="BX71" s="23"/>
      <c r="BY71" s="135"/>
      <c r="BZ71" s="131"/>
      <c r="CA71" s="104"/>
      <c r="CB71" s="129"/>
      <c r="CC71" s="23"/>
      <c r="CD71" s="46"/>
      <c r="CE71" s="45"/>
      <c r="CF71" s="23"/>
      <c r="CG71" s="135"/>
      <c r="CH71" s="131"/>
      <c r="CI71" s="104"/>
      <c r="CJ71" s="129"/>
      <c r="CK71" s="23"/>
      <c r="CL71" s="46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</row>
    <row r="72" spans="4:101" ht="15.75" x14ac:dyDescent="0.2">
      <c r="AA72" s="37"/>
      <c r="AB72" s="7">
        <v>8.4</v>
      </c>
      <c r="AC72" s="106">
        <f t="shared" si="16"/>
        <v>-1.2</v>
      </c>
      <c r="AD72" s="50">
        <f>AC72*0.37</f>
        <v>-0.44400000000000001</v>
      </c>
      <c r="AE72" s="104">
        <f t="shared" si="9"/>
        <v>-1.2</v>
      </c>
      <c r="AF72" s="136"/>
      <c r="AG72" s="23"/>
      <c r="AH72" s="46">
        <f>AH70+((AH75-AH70)/5)*2</f>
        <v>0.3</v>
      </c>
      <c r="AI72" s="45"/>
      <c r="AJ72" s="7">
        <v>8.4</v>
      </c>
      <c r="AK72" s="106">
        <f t="shared" si="17"/>
        <v>-0.24000000000000002</v>
      </c>
      <c r="AL72" s="50">
        <f>AK72*0.37</f>
        <v>-8.8800000000000004E-2</v>
      </c>
      <c r="AM72" s="104">
        <f t="shared" si="10"/>
        <v>-0.24000000000000002</v>
      </c>
      <c r="AN72" s="136"/>
      <c r="AO72" s="23"/>
      <c r="AP72" s="46">
        <f>AP70+((AP75-AP70)/5)*2</f>
        <v>6.0000000000000005E-2</v>
      </c>
      <c r="AQ72" s="42"/>
      <c r="AR72" s="23"/>
      <c r="AS72" s="135"/>
      <c r="AT72" s="131"/>
      <c r="AU72" s="104"/>
      <c r="AV72" s="129"/>
      <c r="AW72" s="23"/>
      <c r="AX72" s="46"/>
      <c r="AY72" s="57"/>
      <c r="AZ72" s="23"/>
      <c r="BA72" s="135"/>
      <c r="BB72" s="131"/>
      <c r="BC72" s="104"/>
      <c r="BD72" s="129"/>
      <c r="BE72" s="23"/>
      <c r="BF72" s="46"/>
      <c r="BG72" s="38"/>
      <c r="BH72" s="23"/>
      <c r="BI72" s="135"/>
      <c r="BJ72" s="131"/>
      <c r="BK72" s="104"/>
      <c r="BL72" s="129"/>
      <c r="BM72" s="23"/>
      <c r="BN72" s="46"/>
      <c r="BO72" s="45"/>
      <c r="BP72" s="23"/>
      <c r="BQ72" s="135"/>
      <c r="BR72" s="131"/>
      <c r="BS72" s="104"/>
      <c r="BT72" s="129"/>
      <c r="BU72" s="23"/>
      <c r="BV72" s="46"/>
      <c r="BW72" s="45"/>
      <c r="BX72" s="23"/>
      <c r="BY72" s="135"/>
      <c r="BZ72" s="131"/>
      <c r="CA72" s="104"/>
      <c r="CB72" s="129"/>
      <c r="CC72" s="23"/>
      <c r="CD72" s="46"/>
      <c r="CE72" s="45"/>
      <c r="CF72" s="23"/>
      <c r="CG72" s="135"/>
      <c r="CH72" s="131"/>
      <c r="CI72" s="104"/>
      <c r="CJ72" s="129"/>
      <c r="CK72" s="23"/>
      <c r="CL72" s="46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</row>
    <row r="73" spans="4:101" ht="15.75" x14ac:dyDescent="0.2">
      <c r="AA73" s="37"/>
      <c r="AB73" s="7">
        <v>8.6</v>
      </c>
      <c r="AC73" s="106">
        <f t="shared" si="16"/>
        <v>-0.79999999999999982</v>
      </c>
      <c r="AD73" s="50">
        <f>AC73*0.37</f>
        <v>-0.29599999999999993</v>
      </c>
      <c r="AE73" s="104">
        <f t="shared" si="9"/>
        <v>-0.79999999999999982</v>
      </c>
      <c r="AF73" s="136"/>
      <c r="AG73" s="23"/>
      <c r="AH73" s="46">
        <f>AH70+((AH75-AH70)/5)*3</f>
        <v>0.19999999999999996</v>
      </c>
      <c r="AI73" s="45"/>
      <c r="AJ73" s="7">
        <v>8.6</v>
      </c>
      <c r="AK73" s="106">
        <f t="shared" si="17"/>
        <v>-0.16000000000000003</v>
      </c>
      <c r="AL73" s="50">
        <f>AK73*0.37</f>
        <v>-5.920000000000001E-2</v>
      </c>
      <c r="AM73" s="104">
        <f t="shared" si="10"/>
        <v>-0.16000000000000003</v>
      </c>
      <c r="AN73" s="136"/>
      <c r="AO73" s="23"/>
      <c r="AP73" s="46">
        <f>AP70+((AP75-AP70)/5)*3</f>
        <v>4.0000000000000008E-2</v>
      </c>
      <c r="AQ73" s="42"/>
      <c r="AR73" s="23"/>
      <c r="AS73" s="135"/>
      <c r="AT73" s="131"/>
      <c r="AU73" s="104"/>
      <c r="AV73" s="129"/>
      <c r="AW73" s="23"/>
      <c r="AX73" s="46"/>
      <c r="AY73" s="57"/>
      <c r="AZ73" s="23"/>
      <c r="BA73" s="135"/>
      <c r="BB73" s="131"/>
      <c r="BC73" s="104"/>
      <c r="BD73" s="129"/>
      <c r="BE73" s="23"/>
      <c r="BF73" s="46"/>
      <c r="BG73" s="38"/>
      <c r="BH73" s="23"/>
      <c r="BI73" s="135"/>
      <c r="BJ73" s="131"/>
      <c r="BK73" s="104"/>
      <c r="BL73" s="129"/>
      <c r="BM73" s="23"/>
      <c r="BN73" s="46"/>
      <c r="BO73" s="45"/>
      <c r="BP73" s="23"/>
      <c r="BQ73" s="135"/>
      <c r="BR73" s="131"/>
      <c r="BS73" s="104"/>
      <c r="BT73" s="129"/>
      <c r="BU73" s="23"/>
      <c r="BV73" s="46"/>
      <c r="BW73" s="45"/>
      <c r="BX73" s="23"/>
      <c r="BY73" s="135"/>
      <c r="BZ73" s="131"/>
      <c r="CA73" s="104"/>
      <c r="CB73" s="129"/>
      <c r="CC73" s="23"/>
      <c r="CD73" s="46"/>
      <c r="CE73" s="45"/>
      <c r="CF73" s="23"/>
      <c r="CG73" s="135"/>
      <c r="CH73" s="131"/>
      <c r="CI73" s="104"/>
      <c r="CJ73" s="129"/>
      <c r="CK73" s="23"/>
      <c r="CL73" s="46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</row>
    <row r="74" spans="4:101" ht="15.75" x14ac:dyDescent="0.2">
      <c r="AA74" s="37"/>
      <c r="AB74" s="7">
        <v>8.8000000000000007</v>
      </c>
      <c r="AC74" s="106">
        <f t="shared" si="16"/>
        <v>-0.39999999999999991</v>
      </c>
      <c r="AD74" s="50">
        <f>AC74*0.37</f>
        <v>-0.14799999999999996</v>
      </c>
      <c r="AE74" s="104">
        <f t="shared" si="9"/>
        <v>-0.39999999999999991</v>
      </c>
      <c r="AF74" s="136"/>
      <c r="AG74" s="23"/>
      <c r="AH74" s="46">
        <f>AH70+((AH75-AH70)/5)*4</f>
        <v>9.9999999999999978E-2</v>
      </c>
      <c r="AI74" s="45"/>
      <c r="AJ74" s="7">
        <v>8.8000000000000007</v>
      </c>
      <c r="AK74" s="106">
        <f t="shared" si="17"/>
        <v>-8.0000000000000016E-2</v>
      </c>
      <c r="AL74" s="50">
        <f>AK74*0.37</f>
        <v>-2.9600000000000005E-2</v>
      </c>
      <c r="AM74" s="104">
        <f t="shared" si="10"/>
        <v>-8.0000000000000016E-2</v>
      </c>
      <c r="AN74" s="136"/>
      <c r="AO74" s="23"/>
      <c r="AP74" s="46">
        <f>AP70+((AP75-AP70)/5)*4</f>
        <v>2.0000000000000004E-2</v>
      </c>
      <c r="AQ74" s="38"/>
      <c r="AR74" s="23"/>
      <c r="AS74" s="135"/>
      <c r="AT74" s="131"/>
      <c r="AU74" s="104"/>
      <c r="AV74" s="129"/>
      <c r="AW74" s="23"/>
      <c r="AX74" s="46"/>
      <c r="AY74" s="132"/>
      <c r="AZ74" s="23"/>
      <c r="BA74" s="135"/>
      <c r="BB74" s="131"/>
      <c r="BC74" s="104"/>
      <c r="BD74" s="129"/>
      <c r="BE74" s="23"/>
      <c r="BF74" s="46"/>
      <c r="BG74" s="38"/>
      <c r="BH74" s="23"/>
      <c r="BI74" s="135"/>
      <c r="BJ74" s="131"/>
      <c r="BK74" s="104"/>
      <c r="BL74" s="129"/>
      <c r="BM74" s="23"/>
      <c r="BN74" s="46"/>
      <c r="BO74" s="45"/>
      <c r="BP74" s="23"/>
      <c r="BQ74" s="135"/>
      <c r="BR74" s="131"/>
      <c r="BS74" s="104"/>
      <c r="BT74" s="129"/>
      <c r="BU74" s="23"/>
      <c r="BV74" s="46"/>
      <c r="BW74" s="45"/>
      <c r="BX74" s="23"/>
      <c r="BY74" s="135"/>
      <c r="BZ74" s="131"/>
      <c r="CA74" s="104"/>
      <c r="CB74" s="129"/>
      <c r="CC74" s="23"/>
      <c r="CD74" s="46"/>
      <c r="CE74" s="45"/>
      <c r="CF74" s="23"/>
      <c r="CG74" s="135"/>
      <c r="CH74" s="131"/>
      <c r="CI74" s="104"/>
      <c r="CJ74" s="129"/>
      <c r="CK74" s="23"/>
      <c r="CL74" s="46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</row>
    <row r="75" spans="4:101" ht="15.75" x14ac:dyDescent="0.2">
      <c r="AA75" s="37"/>
      <c r="AB75" s="7">
        <v>9</v>
      </c>
      <c r="AC75" s="106">
        <f t="shared" si="16"/>
        <v>0</v>
      </c>
      <c r="AD75" s="50">
        <f>AC75*0.35</f>
        <v>0</v>
      </c>
      <c r="AE75" s="104">
        <f t="shared" si="9"/>
        <v>0</v>
      </c>
      <c r="AF75" s="136"/>
      <c r="AG75" s="23"/>
      <c r="AH75" s="47">
        <v>0</v>
      </c>
      <c r="AI75" s="45"/>
      <c r="AJ75" s="7">
        <v>9</v>
      </c>
      <c r="AK75" s="106">
        <f t="shared" si="17"/>
        <v>0</v>
      </c>
      <c r="AL75" s="50">
        <f>AK75*0.35</f>
        <v>0</v>
      </c>
      <c r="AM75" s="104">
        <f t="shared" si="10"/>
        <v>0</v>
      </c>
      <c r="AN75" s="136"/>
      <c r="AO75" s="23"/>
      <c r="AP75" s="47">
        <v>0</v>
      </c>
      <c r="AQ75" s="38"/>
      <c r="AR75" s="23"/>
      <c r="AS75" s="135"/>
      <c r="AT75" s="131"/>
      <c r="AU75" s="104"/>
      <c r="AV75" s="129"/>
      <c r="AW75" s="23"/>
      <c r="AX75" s="46"/>
      <c r="AY75" s="57"/>
      <c r="AZ75" s="23"/>
      <c r="BA75" s="135"/>
      <c r="BB75" s="131"/>
      <c r="BC75" s="104"/>
      <c r="BD75" s="129"/>
      <c r="BE75" s="23"/>
      <c r="BF75" s="46"/>
      <c r="BG75" s="38"/>
      <c r="BH75" s="23"/>
      <c r="BI75" s="135"/>
      <c r="BJ75" s="131"/>
      <c r="BK75" s="104"/>
      <c r="BL75" s="129"/>
      <c r="BM75" s="23"/>
      <c r="BN75" s="46"/>
      <c r="BO75" s="45"/>
      <c r="BP75" s="23"/>
      <c r="BQ75" s="135"/>
      <c r="BR75" s="131"/>
      <c r="BS75" s="104"/>
      <c r="BT75" s="129"/>
      <c r="BU75" s="23"/>
      <c r="BV75" s="46"/>
      <c r="BW75" s="45"/>
      <c r="BX75" s="23"/>
      <c r="BY75" s="135"/>
      <c r="BZ75" s="131"/>
      <c r="CA75" s="104"/>
      <c r="CB75" s="129"/>
      <c r="CC75" s="23"/>
      <c r="CD75" s="46"/>
      <c r="CE75" s="45"/>
      <c r="CF75" s="23"/>
      <c r="CG75" s="135"/>
      <c r="CH75" s="131"/>
      <c r="CI75" s="104"/>
      <c r="CJ75" s="129"/>
      <c r="CK75" s="23"/>
      <c r="CL75" s="46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</row>
    <row r="76" spans="4:101" ht="15.75" x14ac:dyDescent="0.2">
      <c r="AA76" s="37"/>
      <c r="AB76" s="7">
        <v>9.1999999999999993</v>
      </c>
      <c r="AC76" s="106">
        <f>8+1.2*AE76</f>
        <v>8</v>
      </c>
      <c r="AD76" s="50">
        <f>AC76*0.35</f>
        <v>2.8</v>
      </c>
      <c r="AE76" s="104">
        <f t="shared" si="9"/>
        <v>0</v>
      </c>
      <c r="AF76" s="136"/>
      <c r="AG76" s="23"/>
      <c r="AH76" s="46">
        <f>AH75+((AH80-AH75)/5)*1</f>
        <v>0</v>
      </c>
      <c r="AI76" s="45"/>
      <c r="AJ76" s="7">
        <v>9.1999999999999993</v>
      </c>
      <c r="AK76" s="106">
        <f>8+1.2*AM76</f>
        <v>8</v>
      </c>
      <c r="AL76" s="50">
        <f>AK76*0.35</f>
        <v>2.8</v>
      </c>
      <c r="AM76" s="104">
        <f t="shared" si="10"/>
        <v>0</v>
      </c>
      <c r="AN76" s="136"/>
      <c r="AO76" s="23"/>
      <c r="AP76" s="46">
        <f>AP75+((AP80-AP75)/5)*1</f>
        <v>0</v>
      </c>
      <c r="AQ76" s="38"/>
      <c r="AR76" s="23"/>
      <c r="AS76" s="135"/>
      <c r="AT76" s="131"/>
      <c r="AU76" s="104"/>
      <c r="AV76" s="129"/>
      <c r="AW76" s="23"/>
      <c r="AX76" s="46"/>
      <c r="AY76" s="132"/>
      <c r="AZ76" s="23"/>
      <c r="BA76" s="135"/>
      <c r="BB76" s="131"/>
      <c r="BC76" s="104"/>
      <c r="BD76" s="129"/>
      <c r="BE76" s="23"/>
      <c r="BF76" s="46"/>
      <c r="BG76" s="38"/>
      <c r="BH76" s="23"/>
      <c r="BI76" s="135"/>
      <c r="BJ76" s="131"/>
      <c r="BK76" s="104"/>
      <c r="BL76" s="129"/>
      <c r="BM76" s="23"/>
      <c r="BN76" s="46"/>
      <c r="BO76" s="45"/>
      <c r="BP76" s="23"/>
      <c r="BQ76" s="135"/>
      <c r="BR76" s="131"/>
      <c r="BS76" s="104"/>
      <c r="BT76" s="129"/>
      <c r="BU76" s="23"/>
      <c r="BV76" s="46"/>
      <c r="BW76" s="45"/>
      <c r="BX76" s="23"/>
      <c r="BY76" s="135"/>
      <c r="BZ76" s="131"/>
      <c r="CA76" s="104"/>
      <c r="CB76" s="129"/>
      <c r="CC76" s="23"/>
      <c r="CD76" s="46"/>
      <c r="CE76" s="45"/>
      <c r="CF76" s="23"/>
      <c r="CG76" s="135"/>
      <c r="CH76" s="131"/>
      <c r="CI76" s="104"/>
      <c r="CJ76" s="129"/>
      <c r="CK76" s="23"/>
      <c r="CL76" s="46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</row>
    <row r="77" spans="4:101" ht="15.75" x14ac:dyDescent="0.2">
      <c r="AA77" s="37"/>
      <c r="AB77" s="7">
        <v>9.4</v>
      </c>
      <c r="AC77" s="106">
        <f>8+1.2*AE77</f>
        <v>8</v>
      </c>
      <c r="AD77" s="50">
        <f>AC77*0.35</f>
        <v>2.8</v>
      </c>
      <c r="AE77" s="104">
        <f t="shared" si="9"/>
        <v>0</v>
      </c>
      <c r="AF77" s="136"/>
      <c r="AG77" s="23"/>
      <c r="AH77" s="46">
        <f>AH75+((AH80-AH75)/5)*2</f>
        <v>0</v>
      </c>
      <c r="AI77" s="45"/>
      <c r="AJ77" s="7">
        <v>9.4</v>
      </c>
      <c r="AK77" s="106">
        <f>8+1.2*AM77</f>
        <v>8</v>
      </c>
      <c r="AL77" s="50">
        <f>AK77*0.35</f>
        <v>2.8</v>
      </c>
      <c r="AM77" s="104">
        <f t="shared" si="10"/>
        <v>0</v>
      </c>
      <c r="AN77" s="136"/>
      <c r="AO77" s="23"/>
      <c r="AP77" s="46">
        <f>AP75+((AP80-AP75)/5)*2</f>
        <v>0</v>
      </c>
      <c r="AQ77" s="38"/>
      <c r="AR77" s="23"/>
      <c r="AS77" s="135"/>
      <c r="AT77" s="131"/>
      <c r="AU77" s="104"/>
      <c r="AV77" s="129"/>
      <c r="AW77" s="23"/>
      <c r="AX77" s="46"/>
      <c r="AY77" s="57"/>
      <c r="AZ77" s="23"/>
      <c r="BA77" s="135"/>
      <c r="BB77" s="131"/>
      <c r="BC77" s="104"/>
      <c r="BD77" s="129"/>
      <c r="BE77" s="23"/>
      <c r="BF77" s="46"/>
      <c r="BG77" s="38"/>
      <c r="BH77" s="23"/>
      <c r="BI77" s="135"/>
      <c r="BJ77" s="131"/>
      <c r="BK77" s="104"/>
      <c r="BL77" s="129"/>
      <c r="BM77" s="23"/>
      <c r="BN77" s="46"/>
      <c r="BO77" s="45"/>
      <c r="BP77" s="23"/>
      <c r="BQ77" s="135"/>
      <c r="BR77" s="131"/>
      <c r="BS77" s="104"/>
      <c r="BT77" s="129"/>
      <c r="BU77" s="23"/>
      <c r="BV77" s="46"/>
      <c r="BW77" s="45"/>
      <c r="BX77" s="23"/>
      <c r="BY77" s="135"/>
      <c r="BZ77" s="131"/>
      <c r="CA77" s="104"/>
      <c r="CB77" s="129"/>
      <c r="CC77" s="23"/>
      <c r="CD77" s="46"/>
      <c r="CE77" s="45"/>
      <c r="CF77" s="23"/>
      <c r="CG77" s="135"/>
      <c r="CH77" s="131"/>
      <c r="CI77" s="104"/>
      <c r="CJ77" s="129"/>
      <c r="CK77" s="23"/>
      <c r="CL77" s="46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</row>
    <row r="78" spans="4:101" ht="15.75" x14ac:dyDescent="0.2">
      <c r="AA78" s="37"/>
      <c r="AB78" s="7">
        <v>9.6</v>
      </c>
      <c r="AC78" s="106">
        <f>8+1.2*AE78</f>
        <v>8</v>
      </c>
      <c r="AD78" s="50">
        <f>AC78*0.35</f>
        <v>2.8</v>
      </c>
      <c r="AE78" s="104">
        <f t="shared" si="9"/>
        <v>0</v>
      </c>
      <c r="AF78" s="136"/>
      <c r="AG78" s="23"/>
      <c r="AH78" s="46">
        <f>AH75+((AH80-AH75)/5)*3</f>
        <v>0</v>
      </c>
      <c r="AI78" s="45"/>
      <c r="AJ78" s="7">
        <v>9.6</v>
      </c>
      <c r="AK78" s="106">
        <f>8+1.2*AM78</f>
        <v>8</v>
      </c>
      <c r="AL78" s="50">
        <f>AK78*0.35</f>
        <v>2.8</v>
      </c>
      <c r="AM78" s="104">
        <f t="shared" si="10"/>
        <v>0</v>
      </c>
      <c r="AN78" s="136"/>
      <c r="AO78" s="23"/>
      <c r="AP78" s="46">
        <f>AP75+((AP80-AP75)/5)*3</f>
        <v>0</v>
      </c>
      <c r="AQ78" s="38"/>
      <c r="AR78" s="23"/>
      <c r="AS78" s="135"/>
      <c r="AT78" s="131"/>
      <c r="AU78" s="104"/>
      <c r="AV78" s="129"/>
      <c r="AW78" s="23"/>
      <c r="AX78" s="46"/>
      <c r="AY78" s="132"/>
      <c r="AZ78" s="23"/>
      <c r="BA78" s="135"/>
      <c r="BB78" s="131"/>
      <c r="BC78" s="104"/>
      <c r="BD78" s="129"/>
      <c r="BE78" s="23"/>
      <c r="BF78" s="46"/>
      <c r="BG78" s="38"/>
      <c r="BH78" s="23"/>
      <c r="BI78" s="135"/>
      <c r="BJ78" s="131"/>
      <c r="BK78" s="104"/>
      <c r="BL78" s="129"/>
      <c r="BM78" s="23"/>
      <c r="BN78" s="46"/>
      <c r="BO78" s="45"/>
      <c r="BP78" s="23"/>
      <c r="BQ78" s="135"/>
      <c r="BR78" s="131"/>
      <c r="BS78" s="104"/>
      <c r="BT78" s="129"/>
      <c r="BU78" s="23"/>
      <c r="BV78" s="46"/>
      <c r="BW78" s="45"/>
      <c r="BX78" s="23"/>
      <c r="BY78" s="135"/>
      <c r="BZ78" s="131"/>
      <c r="CA78" s="104"/>
      <c r="CB78" s="129"/>
      <c r="CC78" s="23"/>
      <c r="CD78" s="46"/>
      <c r="CE78" s="45"/>
      <c r="CF78" s="23"/>
      <c r="CG78" s="135"/>
      <c r="CH78" s="131"/>
      <c r="CI78" s="104"/>
      <c r="CJ78" s="129"/>
      <c r="CK78" s="23"/>
      <c r="CL78" s="46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</row>
    <row r="79" spans="4:101" ht="15.75" x14ac:dyDescent="0.2">
      <c r="AA79" s="37"/>
      <c r="AB79" s="7">
        <v>9.8000000000000007</v>
      </c>
      <c r="AC79" s="106">
        <f>8+1.2*AE79</f>
        <v>8</v>
      </c>
      <c r="AD79" s="50">
        <f>AC79*0.35</f>
        <v>2.8</v>
      </c>
      <c r="AE79" s="104">
        <f t="shared" si="9"/>
        <v>0</v>
      </c>
      <c r="AF79" s="136"/>
      <c r="AG79" s="23"/>
      <c r="AH79" s="46">
        <f>AH75+((AH80-AH75)/5)*4</f>
        <v>0</v>
      </c>
      <c r="AI79" s="45"/>
      <c r="AJ79" s="7">
        <v>9.8000000000000007</v>
      </c>
      <c r="AK79" s="106">
        <f>8+1.2*AM79</f>
        <v>8</v>
      </c>
      <c r="AL79" s="50">
        <f>AK79*0.35</f>
        <v>2.8</v>
      </c>
      <c r="AM79" s="104">
        <f t="shared" si="10"/>
        <v>0</v>
      </c>
      <c r="AN79" s="136"/>
      <c r="AO79" s="23"/>
      <c r="AP79" s="46">
        <f>AP75+((AP80-AP75)/5)*4</f>
        <v>0</v>
      </c>
      <c r="AQ79" s="38"/>
      <c r="AR79" s="23"/>
      <c r="AS79" s="135"/>
      <c r="AT79" s="131"/>
      <c r="AU79" s="104"/>
      <c r="AV79" s="129"/>
      <c r="AW79" s="23"/>
      <c r="AX79" s="46"/>
      <c r="AY79" s="57"/>
      <c r="AZ79" s="23"/>
      <c r="BA79" s="135"/>
      <c r="BB79" s="131"/>
      <c r="BC79" s="104"/>
      <c r="BD79" s="129"/>
      <c r="BE79" s="23"/>
      <c r="BF79" s="46"/>
      <c r="BG79" s="38"/>
      <c r="BH79" s="23"/>
      <c r="BI79" s="135"/>
      <c r="BJ79" s="131"/>
      <c r="BK79" s="104"/>
      <c r="BL79" s="129"/>
      <c r="BM79" s="23"/>
      <c r="BN79" s="46"/>
      <c r="BO79" s="45"/>
      <c r="BP79" s="23"/>
      <c r="BQ79" s="135"/>
      <c r="BR79" s="131"/>
      <c r="BS79" s="104"/>
      <c r="BT79" s="129"/>
      <c r="BU79" s="23"/>
      <c r="BV79" s="46"/>
      <c r="BW79" s="45"/>
      <c r="BX79" s="23"/>
      <c r="BY79" s="135"/>
      <c r="BZ79" s="131"/>
      <c r="CA79" s="104"/>
      <c r="CB79" s="129"/>
      <c r="CC79" s="23"/>
      <c r="CD79" s="46"/>
      <c r="CE79" s="45"/>
      <c r="CF79" s="23"/>
      <c r="CG79" s="135"/>
      <c r="CH79" s="131"/>
      <c r="CI79" s="104"/>
      <c r="CJ79" s="129"/>
      <c r="CK79" s="23"/>
      <c r="CL79" s="46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</row>
    <row r="80" spans="4:101" ht="15.75" x14ac:dyDescent="0.2">
      <c r="AA80" s="37"/>
      <c r="AB80" s="7">
        <v>10</v>
      </c>
      <c r="AC80" s="106">
        <f>8+1.2*AE80</f>
        <v>8</v>
      </c>
      <c r="AD80" s="50">
        <f>AC80*0.33</f>
        <v>2.64</v>
      </c>
      <c r="AE80" s="104">
        <f t="shared" si="9"/>
        <v>0</v>
      </c>
      <c r="AF80" s="136"/>
      <c r="AG80" s="23"/>
      <c r="AH80" s="47"/>
      <c r="AI80" s="45"/>
      <c r="AJ80" s="7">
        <v>10</v>
      </c>
      <c r="AK80" s="106">
        <f>8+1.2*AM80</f>
        <v>8</v>
      </c>
      <c r="AL80" s="50">
        <f>AK80*0.33</f>
        <v>2.64</v>
      </c>
      <c r="AM80" s="104">
        <f t="shared" si="10"/>
        <v>0</v>
      </c>
      <c r="AN80" s="136"/>
      <c r="AO80" s="23"/>
      <c r="AP80" s="47"/>
      <c r="AQ80" s="38"/>
      <c r="AR80" s="23"/>
      <c r="AS80" s="135"/>
      <c r="AT80" s="131"/>
      <c r="AU80" s="104"/>
      <c r="AV80" s="129"/>
      <c r="AW80" s="23"/>
      <c r="AX80" s="46"/>
      <c r="AY80" s="132"/>
      <c r="AZ80" s="23"/>
      <c r="BA80" s="135"/>
      <c r="BB80" s="131"/>
      <c r="BC80" s="104"/>
      <c r="BD80" s="129"/>
      <c r="BE80" s="23"/>
      <c r="BF80" s="46"/>
      <c r="BG80" s="38"/>
      <c r="BH80" s="23"/>
      <c r="BI80" s="135"/>
      <c r="BJ80" s="131"/>
      <c r="BK80" s="104"/>
      <c r="BL80" s="129"/>
      <c r="BM80" s="23"/>
      <c r="BN80" s="46"/>
      <c r="BO80" s="45"/>
      <c r="BP80" s="23"/>
      <c r="BQ80" s="135"/>
      <c r="BR80" s="131"/>
      <c r="BS80" s="104"/>
      <c r="BT80" s="129"/>
      <c r="BU80" s="23"/>
      <c r="BV80" s="46"/>
      <c r="BW80" s="45"/>
      <c r="BX80" s="23"/>
      <c r="BY80" s="135"/>
      <c r="BZ80" s="131"/>
      <c r="CA80" s="104"/>
      <c r="CB80" s="129"/>
      <c r="CC80" s="23"/>
      <c r="CD80" s="46"/>
      <c r="CE80" s="45"/>
      <c r="CF80" s="23"/>
      <c r="CG80" s="135"/>
      <c r="CH80" s="131"/>
      <c r="CI80" s="104"/>
      <c r="CJ80" s="129"/>
      <c r="CK80" s="23"/>
      <c r="CL80" s="46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</row>
    <row r="81" spans="27:101" x14ac:dyDescent="0.2">
      <c r="AA81" s="37"/>
      <c r="AB81" s="27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23"/>
      <c r="AO81" s="25"/>
      <c r="AP81" s="27"/>
      <c r="AQ81" s="27"/>
      <c r="AR81" s="27"/>
      <c r="AS81" s="27"/>
      <c r="AT81" s="27"/>
      <c r="AU81" s="27"/>
      <c r="AV81" s="27"/>
      <c r="AW81" s="27"/>
      <c r="AX81" s="27"/>
      <c r="AY81" s="45"/>
      <c r="AZ81" s="133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</row>
    <row r="82" spans="27:101" x14ac:dyDescent="0.2">
      <c r="AA82" s="37"/>
      <c r="AB82" s="27"/>
      <c r="AN82" s="23"/>
      <c r="AO82" s="25"/>
      <c r="AP82" s="27"/>
      <c r="AQ82" s="27"/>
      <c r="AR82" s="27"/>
      <c r="AS82" s="27"/>
      <c r="AT82" s="27"/>
      <c r="AU82" s="27"/>
      <c r="AV82" s="27"/>
      <c r="AW82" s="27"/>
      <c r="AX82" s="27"/>
      <c r="AZ82" s="11"/>
      <c r="BC82" s="6"/>
    </row>
    <row r="83" spans="27:101" x14ac:dyDescent="0.2">
      <c r="AA83" s="37"/>
      <c r="AB83" s="27"/>
      <c r="AN83" s="23"/>
      <c r="AO83" s="25"/>
      <c r="AP83" s="27"/>
      <c r="AQ83" s="27"/>
      <c r="AR83" s="27"/>
      <c r="AS83" s="27"/>
      <c r="AT83" s="27"/>
      <c r="AU83" s="27"/>
      <c r="AV83" s="27"/>
      <c r="AW83" s="27"/>
      <c r="AX83" s="27"/>
    </row>
    <row r="84" spans="27:101" x14ac:dyDescent="0.2">
      <c r="AA84" s="37"/>
      <c r="AB84" s="27"/>
      <c r="AN84" s="23"/>
      <c r="AO84" s="25"/>
      <c r="AP84" s="27"/>
      <c r="AQ84" s="27"/>
      <c r="AR84" s="27"/>
      <c r="AS84" s="27"/>
      <c r="AT84" s="27"/>
      <c r="AU84" s="27"/>
      <c r="AV84" s="27"/>
      <c r="AW84" s="27"/>
      <c r="AX84" s="27"/>
      <c r="AZ84" s="11"/>
      <c r="BC84" s="6"/>
    </row>
    <row r="85" spans="27:101" x14ac:dyDescent="0.2">
      <c r="AA85" s="37"/>
      <c r="AN85" s="23"/>
      <c r="AO85" s="25"/>
      <c r="AP85" s="27"/>
      <c r="AQ85" s="27"/>
      <c r="AR85" s="27"/>
      <c r="AS85" s="27"/>
      <c r="AT85" s="27"/>
      <c r="AU85" s="27"/>
      <c r="AV85" s="27"/>
      <c r="AW85" s="27"/>
      <c r="AX85" s="27"/>
    </row>
    <row r="86" spans="27:101" x14ac:dyDescent="0.2">
      <c r="AA86" s="48"/>
      <c r="AN86" s="23"/>
      <c r="AO86" s="25"/>
      <c r="AP86" s="27"/>
      <c r="AQ86" s="27"/>
      <c r="AR86" s="27"/>
      <c r="AS86" s="27"/>
      <c r="AT86" s="27"/>
      <c r="AU86" s="27"/>
      <c r="AV86" s="27"/>
      <c r="AW86" s="27"/>
      <c r="AX86" s="27"/>
      <c r="AZ86" s="11"/>
      <c r="BC86" s="6"/>
    </row>
    <row r="87" spans="27:101" x14ac:dyDescent="0.2">
      <c r="AA87" s="48"/>
      <c r="AN87" s="23"/>
      <c r="AO87" s="25"/>
      <c r="AP87" s="27"/>
      <c r="AQ87" s="27"/>
      <c r="AR87" s="27"/>
      <c r="AS87" s="27"/>
      <c r="AT87" s="27"/>
      <c r="AU87" s="27"/>
      <c r="AV87" s="27"/>
      <c r="AW87" s="27"/>
      <c r="AX87" s="27"/>
    </row>
    <row r="88" spans="27:101" x14ac:dyDescent="0.2">
      <c r="AA88" s="48"/>
      <c r="AN88" s="23"/>
      <c r="AO88" s="25"/>
      <c r="AP88" s="27"/>
      <c r="AQ88" s="27"/>
      <c r="AR88" s="27"/>
      <c r="AS88" s="27"/>
      <c r="AT88" s="27"/>
      <c r="AU88" s="27"/>
      <c r="AV88" s="27"/>
      <c r="AW88" s="27"/>
      <c r="AX88" s="27"/>
      <c r="AZ88" s="11"/>
      <c r="BC88" s="6"/>
    </row>
    <row r="89" spans="27:101" x14ac:dyDescent="0.2">
      <c r="AN89" s="23"/>
      <c r="AO89" s="25"/>
      <c r="AP89" s="27"/>
      <c r="AQ89" s="27"/>
      <c r="AR89" s="27"/>
      <c r="AS89" s="27"/>
      <c r="AT89" s="27"/>
      <c r="AU89" s="27"/>
      <c r="AV89" s="27"/>
      <c r="AW89" s="27"/>
      <c r="AX89" s="27"/>
    </row>
    <row r="90" spans="27:101" x14ac:dyDescent="0.2">
      <c r="AN90" s="23"/>
      <c r="AO90" s="25"/>
      <c r="AP90" s="27"/>
      <c r="AQ90" s="27"/>
      <c r="AR90" s="27"/>
      <c r="AS90" s="27"/>
      <c r="AT90" s="27"/>
      <c r="AU90" s="27"/>
      <c r="AV90" s="27"/>
      <c r="AW90" s="27"/>
      <c r="AX90" s="27"/>
      <c r="AZ90" s="11"/>
      <c r="BC90" s="6"/>
    </row>
    <row r="91" spans="27:101" x14ac:dyDescent="0.2">
      <c r="AN91" s="23"/>
      <c r="AO91" s="25"/>
      <c r="AP91" s="27"/>
      <c r="AQ91" s="27"/>
      <c r="AR91" s="27"/>
      <c r="AS91" s="27"/>
      <c r="AT91" s="27"/>
      <c r="AU91" s="27"/>
      <c r="AV91" s="27"/>
      <c r="AW91" s="27"/>
      <c r="AX91" s="27"/>
    </row>
    <row r="92" spans="27:101" x14ac:dyDescent="0.2">
      <c r="AN92" s="23"/>
      <c r="AO92" s="25"/>
      <c r="AP92" s="27"/>
      <c r="AQ92" s="27"/>
      <c r="AR92" s="27"/>
      <c r="AS92" s="27"/>
      <c r="AT92" s="27"/>
      <c r="AU92" s="27"/>
      <c r="AV92" s="27"/>
      <c r="AW92" s="27"/>
      <c r="AX92" s="27"/>
      <c r="AZ92" s="11"/>
      <c r="BC92" s="6"/>
    </row>
    <row r="93" spans="27:101" x14ac:dyDescent="0.2">
      <c r="AN93" s="23"/>
      <c r="AO93" s="25"/>
      <c r="AP93" s="27"/>
      <c r="AQ93" s="27"/>
      <c r="AR93" s="27"/>
      <c r="AS93" s="27"/>
      <c r="AT93" s="27"/>
      <c r="AU93" s="27"/>
      <c r="AV93" s="27"/>
      <c r="AW93" s="27"/>
      <c r="AX93" s="27"/>
    </row>
    <row r="94" spans="27:101" x14ac:dyDescent="0.2">
      <c r="AN94" s="23"/>
      <c r="AO94" s="25"/>
      <c r="AP94" s="27"/>
      <c r="AQ94" s="27"/>
      <c r="AR94" s="27"/>
      <c r="AS94" s="27"/>
      <c r="AT94" s="27"/>
      <c r="AU94" s="27"/>
      <c r="AV94" s="27"/>
      <c r="AW94" s="27"/>
      <c r="AX94" s="27"/>
      <c r="AZ94" s="11"/>
      <c r="BC94" s="6"/>
    </row>
    <row r="95" spans="27:101" x14ac:dyDescent="0.2">
      <c r="AN95" s="23"/>
      <c r="AO95" s="25"/>
      <c r="AP95" s="27"/>
      <c r="AQ95" s="27"/>
      <c r="AR95" s="27"/>
      <c r="AS95" s="27"/>
      <c r="AT95" s="27"/>
      <c r="AU95" s="27"/>
      <c r="AV95" s="27"/>
      <c r="AW95" s="27"/>
      <c r="AX95" s="27"/>
    </row>
    <row r="96" spans="27:101" x14ac:dyDescent="0.2">
      <c r="AN96" s="23"/>
      <c r="AO96" s="25"/>
      <c r="AP96" s="27"/>
      <c r="AQ96" s="27"/>
      <c r="AR96" s="27"/>
      <c r="AS96" s="27"/>
      <c r="AT96" s="27"/>
      <c r="AU96" s="27"/>
      <c r="AV96" s="27"/>
      <c r="AW96" s="27"/>
      <c r="AX96" s="27"/>
      <c r="AZ96" s="11"/>
      <c r="BC96" s="6"/>
    </row>
    <row r="97" spans="4:55" x14ac:dyDescent="0.2">
      <c r="AN97" s="23"/>
      <c r="AO97" s="25"/>
      <c r="AP97" s="27"/>
      <c r="AQ97" s="27"/>
      <c r="AR97" s="27"/>
      <c r="AS97" s="27"/>
      <c r="AT97" s="27"/>
      <c r="AU97" s="27"/>
      <c r="AV97" s="27"/>
      <c r="AW97" s="27"/>
      <c r="AX97" s="27"/>
    </row>
    <row r="98" spans="4:55" x14ac:dyDescent="0.2">
      <c r="AN98" s="23"/>
      <c r="AO98" s="25"/>
      <c r="AP98" s="27"/>
      <c r="AQ98" s="27"/>
      <c r="AR98" s="27"/>
      <c r="AS98" s="27"/>
      <c r="AT98" s="27"/>
      <c r="AU98" s="27"/>
      <c r="AV98" s="27"/>
      <c r="AW98" s="27"/>
      <c r="AX98" s="27"/>
      <c r="AZ98" s="11"/>
      <c r="BC98" s="6"/>
    </row>
    <row r="99" spans="4:55" x14ac:dyDescent="0.2">
      <c r="AN99" s="23"/>
      <c r="AO99" s="25"/>
      <c r="AP99" s="27"/>
      <c r="AQ99" s="27"/>
      <c r="AR99" s="27"/>
      <c r="AS99" s="27"/>
      <c r="AT99" s="27"/>
      <c r="AU99" s="27"/>
      <c r="AV99" s="27"/>
      <c r="AW99" s="27"/>
      <c r="AX99" s="27"/>
    </row>
    <row r="100" spans="4:55" x14ac:dyDescent="0.2">
      <c r="AN100" s="23"/>
      <c r="AO100" s="25"/>
      <c r="AP100" s="27"/>
      <c r="AQ100" s="27"/>
      <c r="AR100" s="27"/>
      <c r="AS100" s="27"/>
      <c r="AT100" s="27"/>
      <c r="AU100" s="27"/>
      <c r="AV100" s="27"/>
      <c r="AW100" s="27"/>
      <c r="AX100" s="27"/>
      <c r="AZ100" s="11"/>
      <c r="BC100" s="6"/>
    </row>
    <row r="101" spans="4:55" x14ac:dyDescent="0.2">
      <c r="AN101" s="23"/>
      <c r="AO101" s="25"/>
      <c r="AP101" s="27"/>
      <c r="AQ101" s="27"/>
      <c r="AR101" s="27"/>
      <c r="AS101" s="27"/>
      <c r="AT101" s="27"/>
      <c r="AU101" s="27"/>
      <c r="AV101" s="27"/>
      <c r="AW101" s="27"/>
      <c r="AX101" s="27"/>
    </row>
    <row r="102" spans="4:55" x14ac:dyDescent="0.2">
      <c r="AN102" s="23"/>
      <c r="AO102" s="25"/>
      <c r="AP102" s="27"/>
      <c r="AQ102" s="27"/>
      <c r="AR102" s="27"/>
      <c r="AS102" s="27"/>
      <c r="AT102" s="27"/>
      <c r="AU102" s="27"/>
      <c r="AV102" s="27"/>
      <c r="AW102" s="27"/>
      <c r="AX102" s="27"/>
      <c r="AZ102" s="11"/>
      <c r="BC102" s="6"/>
    </row>
    <row r="103" spans="4:55" x14ac:dyDescent="0.2">
      <c r="AN103" s="23"/>
      <c r="AO103" s="25"/>
      <c r="AP103" s="27"/>
      <c r="AQ103" s="27"/>
      <c r="AR103" s="27"/>
      <c r="AS103" s="27"/>
      <c r="AT103" s="27"/>
      <c r="AU103" s="27"/>
      <c r="AV103" s="27"/>
      <c r="AW103" s="27"/>
      <c r="AX103" s="27"/>
    </row>
    <row r="104" spans="4:55" x14ac:dyDescent="0.2">
      <c r="AN104" s="23"/>
      <c r="AO104" s="25"/>
      <c r="AP104" s="27"/>
      <c r="AQ104" s="27"/>
      <c r="AR104" s="27"/>
      <c r="AS104" s="27"/>
      <c r="AT104" s="27"/>
      <c r="AU104" s="27"/>
      <c r="AV104" s="27"/>
      <c r="AW104" s="27"/>
      <c r="AX104" s="27"/>
      <c r="AZ104" s="11"/>
      <c r="BC104" s="6"/>
    </row>
    <row r="105" spans="4:55" x14ac:dyDescent="0.2">
      <c r="AN105" s="23"/>
      <c r="AO105" s="25"/>
      <c r="AP105" s="27"/>
      <c r="AQ105" s="27"/>
      <c r="AR105" s="27"/>
      <c r="AS105" s="27"/>
      <c r="AT105" s="27"/>
      <c r="AU105" s="27"/>
      <c r="AV105" s="27"/>
      <c r="AW105" s="27"/>
      <c r="AX105" s="27"/>
    </row>
    <row r="106" spans="4:55" x14ac:dyDescent="0.2">
      <c r="K106" s="25"/>
      <c r="L106" s="25"/>
      <c r="M106" s="25"/>
      <c r="AN106" s="23"/>
      <c r="AO106" s="25"/>
      <c r="AP106" s="27"/>
      <c r="AQ106" s="27"/>
      <c r="AR106" s="27"/>
      <c r="AS106" s="27"/>
      <c r="AT106" s="27"/>
      <c r="AU106" s="27"/>
      <c r="AV106" s="27"/>
      <c r="AW106" s="27"/>
      <c r="AX106" s="27"/>
      <c r="AZ106" s="11"/>
      <c r="BC106" s="6"/>
    </row>
    <row r="107" spans="4:55" x14ac:dyDescent="0.2">
      <c r="D107" s="7">
        <v>8.1999999999999993</v>
      </c>
      <c r="E107" s="106">
        <f>G107</f>
        <v>24.12</v>
      </c>
      <c r="F107" s="50">
        <f>E107*0.37</f>
        <v>8.9244000000000003</v>
      </c>
      <c r="G107" s="104">
        <f t="shared" ref="G107:G116" si="18">H107-4*J107</f>
        <v>24.12</v>
      </c>
      <c r="H107" s="136">
        <v>25</v>
      </c>
      <c r="I107" s="23"/>
      <c r="J107" s="46">
        <f>J70+((J111-J70)/5)*1</f>
        <v>0.22</v>
      </c>
      <c r="K107" s="44"/>
      <c r="L107" s="7">
        <v>8.1999999999999993</v>
      </c>
      <c r="M107" s="106">
        <f>O107</f>
        <v>10.8</v>
      </c>
      <c r="N107" s="50">
        <f>M107*0.37</f>
        <v>3.996</v>
      </c>
      <c r="O107" s="104">
        <f>P107-4*R107</f>
        <v>10.8</v>
      </c>
      <c r="P107" s="136">
        <v>12</v>
      </c>
      <c r="Q107" s="23"/>
      <c r="R107" s="46">
        <f>R70+((R111-R70)/5)*1</f>
        <v>0.3</v>
      </c>
      <c r="S107" s="27"/>
      <c r="T107" s="7">
        <v>8.1999999999999993</v>
      </c>
      <c r="U107" s="106">
        <f>W107</f>
        <v>-0.32</v>
      </c>
      <c r="V107" s="50">
        <f>U107*0.37</f>
        <v>-0.11840000000000001</v>
      </c>
      <c r="W107" s="104">
        <f>X107-4*Z107</f>
        <v>-0.32</v>
      </c>
      <c r="X107" s="136"/>
      <c r="Y107" s="23"/>
      <c r="Z107" s="46">
        <f>Z70+((Z111-Z70)/5)*1</f>
        <v>0.08</v>
      </c>
      <c r="AN107" s="23"/>
      <c r="AO107" s="25"/>
      <c r="AP107" s="27"/>
      <c r="AQ107" s="27"/>
      <c r="AR107" s="27"/>
      <c r="AS107" s="27"/>
      <c r="AT107" s="27"/>
      <c r="AU107" s="27"/>
      <c r="AV107" s="27"/>
      <c r="AW107" s="27"/>
      <c r="AX107" s="27"/>
    </row>
    <row r="108" spans="4:55" x14ac:dyDescent="0.2">
      <c r="D108" s="7">
        <v>8.4</v>
      </c>
      <c r="E108" s="106">
        <f>G108</f>
        <v>35.64</v>
      </c>
      <c r="F108" s="50">
        <f>E108*0.37</f>
        <v>13.1868</v>
      </c>
      <c r="G108" s="104">
        <f t="shared" si="18"/>
        <v>35.64</v>
      </c>
      <c r="H108" s="136">
        <v>37</v>
      </c>
      <c r="I108" s="23"/>
      <c r="J108" s="46">
        <f>J70+((J111-J70)/5)*2</f>
        <v>0.33999999999999997</v>
      </c>
      <c r="K108" s="44"/>
      <c r="L108" s="7">
        <v>8.4</v>
      </c>
      <c r="M108" s="106">
        <f>O108</f>
        <v>14.4</v>
      </c>
      <c r="N108" s="50">
        <f>M108*0.37</f>
        <v>5.3280000000000003</v>
      </c>
      <c r="O108" s="104">
        <f>P108-4*R108</f>
        <v>14.4</v>
      </c>
      <c r="P108" s="136">
        <v>16</v>
      </c>
      <c r="Q108" s="23"/>
      <c r="R108" s="46">
        <f>R70+((R111-R70)/5)*2</f>
        <v>0.4</v>
      </c>
      <c r="S108" s="27"/>
      <c r="T108" s="7">
        <v>8.4</v>
      </c>
      <c r="U108" s="106">
        <f>W108</f>
        <v>-0.24000000000000002</v>
      </c>
      <c r="V108" s="50">
        <f>U108*0.37</f>
        <v>-8.8800000000000004E-2</v>
      </c>
      <c r="W108" s="104">
        <f>X108-4*Z108</f>
        <v>-0.24000000000000002</v>
      </c>
      <c r="X108" s="136"/>
      <c r="Y108" s="23"/>
      <c r="Z108" s="46">
        <f>Z70+((Z111-Z70)/5)*2</f>
        <v>6.0000000000000005E-2</v>
      </c>
      <c r="AN108" s="23"/>
      <c r="AO108" s="25"/>
      <c r="AP108" s="27"/>
      <c r="AQ108" s="27"/>
      <c r="AR108" s="27"/>
      <c r="AS108" s="27"/>
      <c r="AT108" s="27"/>
      <c r="AU108" s="27"/>
      <c r="AV108" s="27"/>
      <c r="AW108" s="27"/>
      <c r="AX108" s="27"/>
      <c r="AZ108" s="11"/>
      <c r="BC108" s="6"/>
    </row>
    <row r="109" spans="4:55" x14ac:dyDescent="0.2">
      <c r="D109" s="7">
        <v>8.6</v>
      </c>
      <c r="E109" s="106">
        <f>G109</f>
        <v>32.159999999999997</v>
      </c>
      <c r="F109" s="50">
        <f>E109*0.37</f>
        <v>11.899199999999999</v>
      </c>
      <c r="G109" s="104">
        <f t="shared" si="18"/>
        <v>32.159999999999997</v>
      </c>
      <c r="H109" s="136">
        <v>34</v>
      </c>
      <c r="I109" s="23"/>
      <c r="J109" s="46">
        <f>J70+((J111-J70)/5)*3</f>
        <v>0.45999999999999996</v>
      </c>
      <c r="K109" s="44"/>
      <c r="L109" s="7">
        <v>8.6</v>
      </c>
      <c r="M109" s="106">
        <f>O109</f>
        <v>14</v>
      </c>
      <c r="N109" s="50">
        <f>M109*0.37</f>
        <v>5.18</v>
      </c>
      <c r="O109" s="104">
        <f>P109-4*R109</f>
        <v>14</v>
      </c>
      <c r="P109" s="136">
        <v>16</v>
      </c>
      <c r="Q109" s="23"/>
      <c r="R109" s="46">
        <f>R70+((R111-R70)/5)*3</f>
        <v>0.5</v>
      </c>
      <c r="S109" s="27"/>
      <c r="T109" s="7">
        <v>8.6</v>
      </c>
      <c r="U109" s="106">
        <f>W109</f>
        <v>-0.16000000000000003</v>
      </c>
      <c r="V109" s="50">
        <f>U109*0.37</f>
        <v>-5.920000000000001E-2</v>
      </c>
      <c r="W109" s="104">
        <f>X109-4*Z109</f>
        <v>-0.16000000000000003</v>
      </c>
      <c r="X109" s="136"/>
      <c r="Y109" s="23"/>
      <c r="Z109" s="46">
        <f>Z70+((Z111-Z70)/5)*3</f>
        <v>4.0000000000000008E-2</v>
      </c>
      <c r="AN109" s="23"/>
      <c r="AO109" s="25"/>
      <c r="AP109" s="27"/>
      <c r="AQ109" s="27"/>
      <c r="AR109" s="27"/>
      <c r="AS109" s="27"/>
      <c r="AT109" s="27"/>
      <c r="AU109" s="27"/>
      <c r="AV109" s="27"/>
      <c r="AW109" s="27"/>
      <c r="AX109" s="27"/>
    </row>
    <row r="110" spans="4:55" x14ac:dyDescent="0.2">
      <c r="D110" s="7">
        <v>8.8000000000000007</v>
      </c>
      <c r="E110" s="106">
        <f>G110</f>
        <v>33.68</v>
      </c>
      <c r="F110" s="50">
        <f>E110*0.37</f>
        <v>12.461599999999999</v>
      </c>
      <c r="G110" s="104">
        <f t="shared" si="18"/>
        <v>33.68</v>
      </c>
      <c r="H110" s="136">
        <v>36</v>
      </c>
      <c r="I110" s="23"/>
      <c r="J110" s="46">
        <f>J70+((J111-J70)/5)*4</f>
        <v>0.57999999999999996</v>
      </c>
      <c r="K110" s="44"/>
      <c r="L110" s="7">
        <v>8.8000000000000007</v>
      </c>
      <c r="M110" s="106">
        <f>O110</f>
        <v>15.6</v>
      </c>
      <c r="N110" s="50">
        <f>M110*0.37</f>
        <v>5.7720000000000002</v>
      </c>
      <c r="O110" s="104">
        <f>P110-4*R110</f>
        <v>15.6</v>
      </c>
      <c r="P110" s="136">
        <v>18</v>
      </c>
      <c r="Q110" s="23"/>
      <c r="R110" s="46">
        <f>R70+((R111-R70)/5)*4</f>
        <v>0.6</v>
      </c>
      <c r="S110" s="27"/>
      <c r="T110" s="7">
        <v>8.8000000000000007</v>
      </c>
      <c r="U110" s="106">
        <f>W110</f>
        <v>-8.0000000000000016E-2</v>
      </c>
      <c r="V110" s="50">
        <f>U110*0.37</f>
        <v>-2.9600000000000005E-2</v>
      </c>
      <c r="W110" s="104">
        <f>X110-4*Z110</f>
        <v>-8.0000000000000016E-2</v>
      </c>
      <c r="X110" s="136"/>
      <c r="Y110" s="23"/>
      <c r="Z110" s="46">
        <f>Z70+((Z111-Z70)/5)*4</f>
        <v>2.0000000000000004E-2</v>
      </c>
      <c r="AN110" s="23"/>
      <c r="AO110" s="25"/>
      <c r="AP110" s="27"/>
      <c r="AQ110" s="27"/>
      <c r="AR110" s="27"/>
      <c r="AS110" s="27"/>
      <c r="AT110" s="27"/>
      <c r="AU110" s="27"/>
      <c r="AV110" s="27"/>
      <c r="AW110" s="27"/>
      <c r="AX110" s="27"/>
      <c r="AZ110" s="11"/>
      <c r="BC110" s="6"/>
    </row>
    <row r="111" spans="4:55" x14ac:dyDescent="0.2">
      <c r="D111" s="7">
        <v>9</v>
      </c>
      <c r="E111" s="106">
        <f>G111</f>
        <v>31.2</v>
      </c>
      <c r="F111" s="50">
        <f>E111*0.35</f>
        <v>10.92</v>
      </c>
      <c r="G111" s="104">
        <f t="shared" si="18"/>
        <v>31.2</v>
      </c>
      <c r="H111" s="136">
        <v>34</v>
      </c>
      <c r="I111" s="23"/>
      <c r="J111" s="47">
        <v>0.7</v>
      </c>
      <c r="K111" s="44"/>
      <c r="L111" s="7">
        <v>9</v>
      </c>
      <c r="M111" s="106">
        <f>O111</f>
        <v>15.2</v>
      </c>
      <c r="N111" s="50">
        <f>M111*0.35</f>
        <v>5.3199999999999994</v>
      </c>
      <c r="O111" s="104">
        <f>P111-4*R111</f>
        <v>15.2</v>
      </c>
      <c r="P111" s="136">
        <v>18</v>
      </c>
      <c r="Q111" s="23"/>
      <c r="R111" s="47">
        <v>0.7</v>
      </c>
      <c r="S111" s="27"/>
      <c r="T111" s="7">
        <v>9</v>
      </c>
      <c r="U111" s="106">
        <f>W111</f>
        <v>0</v>
      </c>
      <c r="V111" s="50">
        <f>U111*0.35</f>
        <v>0</v>
      </c>
      <c r="W111" s="104">
        <f>X111-4*Z111</f>
        <v>0</v>
      </c>
      <c r="X111" s="136"/>
      <c r="Y111" s="23"/>
      <c r="Z111" s="47">
        <v>0</v>
      </c>
      <c r="AN111" s="23"/>
      <c r="AO111" s="25"/>
      <c r="AP111" s="27"/>
      <c r="AQ111" s="27"/>
      <c r="AR111" s="27"/>
      <c r="AS111" s="27"/>
      <c r="AT111" s="27"/>
      <c r="AU111" s="27"/>
      <c r="AV111" s="27"/>
      <c r="AW111" s="27"/>
      <c r="AX111" s="27"/>
    </row>
    <row r="112" spans="4:55" x14ac:dyDescent="0.2">
      <c r="D112" s="7">
        <v>9.1999999999999993</v>
      </c>
      <c r="E112" s="106">
        <f t="shared" ref="E112:E120" si="19">8+1.2*G112</f>
        <v>5.3120000000000003</v>
      </c>
      <c r="F112" s="50">
        <f>E112*0.35</f>
        <v>1.8592</v>
      </c>
      <c r="G112" s="104">
        <f t="shared" si="18"/>
        <v>-2.2399999999999998</v>
      </c>
      <c r="H112" s="136"/>
      <c r="I112" s="23"/>
      <c r="J112" s="46">
        <f>J111+((J116-J111)/5)*1</f>
        <v>0.55999999999999994</v>
      </c>
      <c r="K112" s="30"/>
      <c r="L112" s="23"/>
      <c r="M112" s="135"/>
      <c r="N112" s="131"/>
      <c r="O112" s="104"/>
      <c r="P112" s="129"/>
      <c r="Q112" s="23"/>
      <c r="R112" s="46"/>
      <c r="S112" s="27"/>
      <c r="T112" s="23"/>
      <c r="U112" s="135"/>
      <c r="V112" s="131"/>
      <c r="W112" s="104"/>
      <c r="X112" s="129"/>
      <c r="Y112" s="23"/>
      <c r="Z112" s="46"/>
      <c r="AN112" s="23"/>
      <c r="AO112" s="25"/>
      <c r="AP112" s="27"/>
      <c r="AQ112" s="27"/>
      <c r="AR112" s="27"/>
      <c r="AS112" s="27"/>
      <c r="AT112" s="27"/>
      <c r="AU112" s="27"/>
      <c r="AV112" s="27"/>
      <c r="AW112" s="27"/>
      <c r="AX112" s="27"/>
      <c r="AZ112" s="11"/>
      <c r="BC112" s="6"/>
    </row>
    <row r="113" spans="4:55" x14ac:dyDescent="0.2">
      <c r="D113" s="7">
        <v>9.4</v>
      </c>
      <c r="E113" s="106">
        <f t="shared" si="19"/>
        <v>5.984</v>
      </c>
      <c r="F113" s="50">
        <f>E113*0.35</f>
        <v>2.0943999999999998</v>
      </c>
      <c r="G113" s="104">
        <f t="shared" si="18"/>
        <v>-1.68</v>
      </c>
      <c r="H113" s="136"/>
      <c r="I113" s="23"/>
      <c r="J113" s="46">
        <f>J111+((J116-J111)/5)*2</f>
        <v>0.42</v>
      </c>
      <c r="K113" s="30"/>
      <c r="L113" s="23"/>
      <c r="M113" s="135"/>
      <c r="N113" s="131"/>
      <c r="O113" s="104"/>
      <c r="P113" s="129"/>
      <c r="Q113" s="23"/>
      <c r="R113" s="46"/>
      <c r="S113" s="27"/>
      <c r="T113" s="23"/>
      <c r="U113" s="135"/>
      <c r="V113" s="131"/>
      <c r="W113" s="104"/>
      <c r="X113" s="129"/>
      <c r="Y113" s="23"/>
      <c r="Z113" s="46"/>
      <c r="AN113" s="23"/>
      <c r="AO113" s="25"/>
      <c r="AP113" s="27"/>
      <c r="AQ113" s="27"/>
      <c r="AR113" s="27"/>
      <c r="AS113" s="27"/>
      <c r="AT113" s="27"/>
      <c r="AU113" s="27"/>
      <c r="AV113" s="27"/>
      <c r="AW113" s="27"/>
      <c r="AX113" s="27"/>
    </row>
    <row r="114" spans="4:55" x14ac:dyDescent="0.2">
      <c r="D114" s="7">
        <v>9.6</v>
      </c>
      <c r="E114" s="106">
        <f t="shared" si="19"/>
        <v>6.6559999999999997</v>
      </c>
      <c r="F114" s="50">
        <f>E114*0.35</f>
        <v>2.3295999999999997</v>
      </c>
      <c r="G114" s="104">
        <f t="shared" si="18"/>
        <v>-1.1200000000000001</v>
      </c>
      <c r="H114" s="136"/>
      <c r="I114" s="23"/>
      <c r="J114" s="46">
        <f>J111+((J116-J111)/5)*3</f>
        <v>0.28000000000000003</v>
      </c>
      <c r="K114" s="30"/>
      <c r="L114" s="23"/>
      <c r="M114" s="135"/>
      <c r="N114" s="131"/>
      <c r="O114" s="104"/>
      <c r="P114" s="129"/>
      <c r="Q114" s="23"/>
      <c r="R114" s="46"/>
      <c r="S114" s="27"/>
      <c r="T114" s="23"/>
      <c r="U114" s="135"/>
      <c r="V114" s="131"/>
      <c r="W114" s="104"/>
      <c r="X114" s="129"/>
      <c r="Y114" s="23"/>
      <c r="Z114" s="46"/>
      <c r="AN114" s="23"/>
      <c r="AO114" s="25"/>
      <c r="AP114" s="27"/>
      <c r="AQ114" s="27"/>
      <c r="AR114" s="27"/>
      <c r="AS114" s="27"/>
      <c r="AT114" s="27"/>
      <c r="AU114" s="27"/>
      <c r="AV114" s="27"/>
      <c r="AW114" s="27"/>
      <c r="AX114" s="27"/>
      <c r="AZ114" s="11"/>
      <c r="BC114" s="6"/>
    </row>
    <row r="115" spans="4:55" x14ac:dyDescent="0.2">
      <c r="D115" s="7">
        <v>9.8000000000000007</v>
      </c>
      <c r="E115" s="106">
        <f t="shared" si="19"/>
        <v>7.3280000000000003</v>
      </c>
      <c r="F115" s="50">
        <f>E115*0.35</f>
        <v>2.5648</v>
      </c>
      <c r="G115" s="104">
        <f t="shared" si="18"/>
        <v>-0.56000000000000005</v>
      </c>
      <c r="H115" s="136"/>
      <c r="I115" s="23"/>
      <c r="J115" s="46">
        <f>J111+((J116-J111)/5)*4</f>
        <v>0.14000000000000001</v>
      </c>
      <c r="K115" s="30"/>
      <c r="L115" s="23"/>
      <c r="M115" s="135"/>
      <c r="N115" s="131"/>
      <c r="O115" s="104"/>
      <c r="P115" s="129"/>
      <c r="Q115" s="23"/>
      <c r="R115" s="46"/>
      <c r="S115" s="27"/>
      <c r="T115" s="23"/>
      <c r="U115" s="135"/>
      <c r="V115" s="131"/>
      <c r="W115" s="104"/>
      <c r="X115" s="129"/>
      <c r="Y115" s="23"/>
      <c r="Z115" s="46"/>
      <c r="AN115" s="23"/>
      <c r="AO115" s="25"/>
      <c r="AP115" s="27"/>
      <c r="AQ115" s="27"/>
      <c r="AR115" s="27"/>
      <c r="AS115" s="27"/>
      <c r="AT115" s="27"/>
      <c r="AU115" s="27"/>
      <c r="AV115" s="27"/>
      <c r="AW115" s="27"/>
      <c r="AX115" s="27"/>
    </row>
    <row r="116" spans="4:55" x14ac:dyDescent="0.2">
      <c r="D116" s="7">
        <v>10</v>
      </c>
      <c r="E116" s="106">
        <f t="shared" si="19"/>
        <v>8</v>
      </c>
      <c r="F116" s="50">
        <f>E116*0.33</f>
        <v>2.64</v>
      </c>
      <c r="G116" s="104">
        <f t="shared" si="18"/>
        <v>0</v>
      </c>
      <c r="H116" s="136"/>
      <c r="I116" s="23"/>
      <c r="J116" s="47"/>
      <c r="K116" s="30"/>
      <c r="L116" s="23"/>
      <c r="M116" s="135"/>
      <c r="N116" s="131"/>
      <c r="O116" s="104"/>
      <c r="P116" s="129"/>
      <c r="Q116" s="23"/>
      <c r="R116" s="46"/>
      <c r="S116" s="27"/>
      <c r="T116" s="23"/>
      <c r="U116" s="135"/>
      <c r="V116" s="131"/>
      <c r="W116" s="104"/>
      <c r="X116" s="129"/>
      <c r="Y116" s="23"/>
      <c r="Z116" s="46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Z116" s="11"/>
      <c r="BC116" s="6"/>
    </row>
    <row r="117" spans="4:55" x14ac:dyDescent="0.2">
      <c r="D117" s="21">
        <v>10.199999999999999</v>
      </c>
      <c r="E117" s="106">
        <f t="shared" si="19"/>
        <v>8</v>
      </c>
      <c r="F117" s="50">
        <f>E117*0.33</f>
        <v>2.64</v>
      </c>
      <c r="G117" s="37">
        <f t="shared" ref="G117:G126" si="20">H117-8*J117</f>
        <v>0</v>
      </c>
      <c r="H117" s="136"/>
      <c r="I117" s="45"/>
      <c r="J117" s="46">
        <f>J116+((J121-J116)/5)*1</f>
        <v>0</v>
      </c>
      <c r="K117" s="27"/>
      <c r="L117" s="23"/>
      <c r="M117" s="52"/>
      <c r="N117" s="51"/>
      <c r="O117" s="37"/>
      <c r="P117" s="26"/>
      <c r="Q117" s="27"/>
      <c r="R117" s="46"/>
      <c r="S117" s="27"/>
      <c r="T117" s="23"/>
      <c r="U117" s="52"/>
      <c r="V117" s="51"/>
      <c r="W117" s="37"/>
      <c r="X117" s="26"/>
      <c r="Y117" s="27"/>
      <c r="Z117" s="46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</row>
    <row r="118" spans="4:55" x14ac:dyDescent="0.2">
      <c r="D118" s="21">
        <v>10.4</v>
      </c>
      <c r="E118" s="106">
        <f t="shared" si="19"/>
        <v>8</v>
      </c>
      <c r="F118" s="50">
        <f>E118*0.33</f>
        <v>2.64</v>
      </c>
      <c r="G118" s="37">
        <f t="shared" si="20"/>
        <v>0</v>
      </c>
      <c r="H118" s="136"/>
      <c r="J118" s="46">
        <f>J116+((J121-J116)/5)*2</f>
        <v>0</v>
      </c>
      <c r="K118" s="27"/>
      <c r="L118" s="23"/>
      <c r="M118" s="52"/>
      <c r="N118" s="51"/>
      <c r="O118" s="37"/>
      <c r="P118" s="26"/>
      <c r="Q118" s="27"/>
      <c r="R118" s="46"/>
      <c r="S118" s="27"/>
      <c r="T118" s="23"/>
      <c r="U118" s="52"/>
      <c r="V118" s="51"/>
      <c r="W118" s="37"/>
      <c r="X118" s="26"/>
      <c r="Y118" s="27"/>
      <c r="Z118" s="46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Z118" s="11"/>
      <c r="BC118" s="6"/>
    </row>
    <row r="119" spans="4:55" x14ac:dyDescent="0.2">
      <c r="D119" s="21">
        <v>10.6</v>
      </c>
      <c r="E119" s="106">
        <f t="shared" si="19"/>
        <v>8</v>
      </c>
      <c r="F119" s="50">
        <f>E119*0.33</f>
        <v>2.64</v>
      </c>
      <c r="G119" s="37">
        <f t="shared" si="20"/>
        <v>0</v>
      </c>
      <c r="H119" s="136"/>
      <c r="J119" s="46">
        <f>J116+((J121-J116)/5)*3</f>
        <v>0</v>
      </c>
      <c r="K119" s="27"/>
      <c r="L119" s="23"/>
      <c r="M119" s="52"/>
      <c r="N119" s="51"/>
      <c r="O119" s="37"/>
      <c r="P119" s="26"/>
      <c r="Q119" s="27"/>
      <c r="R119" s="46"/>
      <c r="S119" s="27"/>
      <c r="T119" s="23"/>
      <c r="U119" s="52"/>
      <c r="V119" s="51"/>
      <c r="W119" s="37"/>
      <c r="X119" s="26"/>
      <c r="Y119" s="27"/>
      <c r="Z119" s="46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</row>
    <row r="120" spans="4:55" x14ac:dyDescent="0.2">
      <c r="D120" s="21">
        <v>10.8</v>
      </c>
      <c r="E120" s="106">
        <f t="shared" si="19"/>
        <v>8</v>
      </c>
      <c r="F120" s="50">
        <f>E120*0.33</f>
        <v>2.64</v>
      </c>
      <c r="G120" s="37">
        <f t="shared" si="20"/>
        <v>0</v>
      </c>
      <c r="H120" s="136"/>
      <c r="J120" s="46">
        <f>J116+((J121-J116)/5)*4</f>
        <v>0</v>
      </c>
      <c r="K120" s="27"/>
      <c r="L120" s="23"/>
      <c r="M120" s="52"/>
      <c r="N120" s="51"/>
      <c r="O120" s="37"/>
      <c r="P120" s="26"/>
      <c r="Q120" s="27"/>
      <c r="R120" s="46"/>
      <c r="S120" s="27"/>
      <c r="T120" s="23"/>
      <c r="U120" s="52"/>
      <c r="V120" s="51"/>
      <c r="W120" s="37"/>
      <c r="X120" s="26"/>
      <c r="Y120" s="27"/>
      <c r="Z120" s="46"/>
      <c r="AD120" s="25"/>
      <c r="AE120" s="25"/>
      <c r="AF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Z120" s="11"/>
      <c r="BC120" s="6"/>
    </row>
    <row r="121" spans="4:55" x14ac:dyDescent="0.2">
      <c r="D121" s="21">
        <v>11</v>
      </c>
      <c r="E121" s="106">
        <f t="shared" ref="E121:E126" si="21">G121</f>
        <v>0</v>
      </c>
      <c r="F121" s="50">
        <f>E121*0.32</f>
        <v>0</v>
      </c>
      <c r="G121" s="37">
        <f t="shared" si="20"/>
        <v>0</v>
      </c>
      <c r="H121" s="136"/>
      <c r="J121" s="47"/>
      <c r="L121" s="27"/>
      <c r="M121" s="27"/>
      <c r="N121" s="27"/>
      <c r="O121" s="27"/>
      <c r="P121" s="27"/>
      <c r="Q121" s="27"/>
      <c r="R121" s="27"/>
      <c r="T121" s="23"/>
      <c r="U121" s="52"/>
      <c r="V121" s="51"/>
      <c r="W121" s="37"/>
      <c r="X121" s="26"/>
      <c r="Y121" s="27"/>
      <c r="Z121" s="46"/>
      <c r="AD121" s="25"/>
      <c r="AE121" s="25"/>
      <c r="AF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</row>
    <row r="122" spans="4:55" x14ac:dyDescent="0.2">
      <c r="D122" s="21">
        <v>11.2</v>
      </c>
      <c r="E122" s="106">
        <f t="shared" si="21"/>
        <v>0</v>
      </c>
      <c r="F122" s="50">
        <f>E122*0.32</f>
        <v>0</v>
      </c>
      <c r="G122" s="37">
        <f t="shared" si="20"/>
        <v>0</v>
      </c>
      <c r="H122" s="136"/>
      <c r="J122" s="46">
        <f>J121+((J126-J121)/5)*1</f>
        <v>0</v>
      </c>
      <c r="L122" s="27"/>
      <c r="M122" s="27"/>
      <c r="N122" s="23"/>
      <c r="O122" s="52"/>
      <c r="P122" s="51"/>
      <c r="Q122" s="37"/>
      <c r="R122" s="26"/>
      <c r="S122" s="23"/>
      <c r="T122" s="46"/>
      <c r="Z122" s="54"/>
      <c r="AD122" s="25"/>
      <c r="AE122" s="25"/>
      <c r="AF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Z122" s="11"/>
      <c r="BC122" s="6"/>
    </row>
    <row r="123" spans="4:55" x14ac:dyDescent="0.2">
      <c r="D123" s="21">
        <v>11.4</v>
      </c>
      <c r="E123" s="106">
        <f t="shared" si="21"/>
        <v>0</v>
      </c>
      <c r="F123" s="50">
        <f>E123*0.32</f>
        <v>0</v>
      </c>
      <c r="G123" s="37">
        <f t="shared" si="20"/>
        <v>0</v>
      </c>
      <c r="H123" s="136"/>
      <c r="J123" s="46">
        <f>J121+((J126-J121)/5)*2</f>
        <v>0</v>
      </c>
      <c r="L123" s="27"/>
      <c r="M123" s="27"/>
      <c r="N123" s="23"/>
      <c r="O123" s="52"/>
      <c r="P123" s="51"/>
      <c r="Q123" s="37"/>
      <c r="R123" s="26"/>
      <c r="S123" s="23"/>
      <c r="T123" s="46"/>
      <c r="Z123" s="54"/>
      <c r="AD123" s="25"/>
      <c r="AE123" s="25"/>
      <c r="AF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</row>
    <row r="124" spans="4:55" x14ac:dyDescent="0.2">
      <c r="D124" s="21">
        <v>11.6</v>
      </c>
      <c r="E124" s="106">
        <f t="shared" si="21"/>
        <v>0</v>
      </c>
      <c r="F124" s="50">
        <f>E124*0.32</f>
        <v>0</v>
      </c>
      <c r="G124" s="37">
        <f t="shared" si="20"/>
        <v>0</v>
      </c>
      <c r="H124" s="136"/>
      <c r="J124" s="46">
        <f>J122+((J127-J122)/5)*3</f>
        <v>0</v>
      </c>
      <c r="L124" s="27"/>
      <c r="M124" s="27"/>
      <c r="N124" s="23"/>
      <c r="O124" s="52"/>
      <c r="P124" s="51"/>
      <c r="Q124" s="37"/>
      <c r="R124" s="26"/>
      <c r="S124" s="23"/>
      <c r="T124" s="46"/>
      <c r="Z124" s="54"/>
      <c r="AD124" s="25"/>
      <c r="AE124" s="25"/>
      <c r="AF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Z124" s="11"/>
      <c r="BC124" s="6"/>
    </row>
    <row r="125" spans="4:55" x14ac:dyDescent="0.2">
      <c r="D125" s="21">
        <v>11.8</v>
      </c>
      <c r="E125" s="106">
        <f t="shared" si="21"/>
        <v>0</v>
      </c>
      <c r="F125" s="50">
        <f>E125*0.32</f>
        <v>0</v>
      </c>
      <c r="G125" s="37">
        <f t="shared" si="20"/>
        <v>0</v>
      </c>
      <c r="H125" s="136"/>
      <c r="J125" s="46">
        <f>J123+((J128-J123)/5)*4</f>
        <v>0</v>
      </c>
      <c r="L125" s="27"/>
      <c r="M125" s="27"/>
      <c r="N125" s="27"/>
      <c r="O125" s="27"/>
      <c r="P125" s="27"/>
      <c r="Q125" s="27"/>
      <c r="R125" s="27"/>
      <c r="S125" s="23"/>
      <c r="T125" s="46"/>
      <c r="AD125" s="25"/>
      <c r="AE125" s="25"/>
      <c r="AF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</row>
    <row r="126" spans="4:55" x14ac:dyDescent="0.2">
      <c r="D126" s="21">
        <v>12</v>
      </c>
      <c r="E126" s="106">
        <f t="shared" si="21"/>
        <v>0</v>
      </c>
      <c r="F126" s="50">
        <f>E126*0.3</f>
        <v>0</v>
      </c>
      <c r="G126" s="37">
        <f t="shared" si="20"/>
        <v>0</v>
      </c>
      <c r="H126" s="136"/>
      <c r="J126" s="47"/>
      <c r="L126" s="27"/>
      <c r="M126" s="27"/>
      <c r="N126" s="27"/>
      <c r="O126" s="27"/>
      <c r="P126" s="27"/>
      <c r="Q126" s="27"/>
      <c r="R126" s="27"/>
      <c r="S126" s="23"/>
      <c r="T126" s="46"/>
      <c r="AD126" s="25"/>
      <c r="AE126" s="25"/>
      <c r="AF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Z126" s="11"/>
      <c r="BC126" s="6"/>
    </row>
    <row r="127" spans="4:55" x14ac:dyDescent="0.2">
      <c r="D127" s="21">
        <v>12.2</v>
      </c>
      <c r="E127" s="49">
        <f t="shared" ref="E127:E141" si="22">8+1.2*G127</f>
        <v>8</v>
      </c>
      <c r="F127" s="50">
        <f>E127*0.3</f>
        <v>2.4</v>
      </c>
      <c r="G127" s="37">
        <f>H127-8*J127</f>
        <v>0</v>
      </c>
      <c r="H127" s="136"/>
      <c r="J127" s="46">
        <f>J126+((J131-J126)/5)*1</f>
        <v>0</v>
      </c>
      <c r="L127" s="27"/>
      <c r="M127" s="27"/>
      <c r="N127" s="27"/>
      <c r="O127" s="27"/>
      <c r="P127" s="27"/>
      <c r="Q127" s="27"/>
      <c r="R127" s="27"/>
      <c r="AD127" s="25"/>
      <c r="AE127" s="25"/>
      <c r="AF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</row>
    <row r="128" spans="4:55" x14ac:dyDescent="0.2">
      <c r="D128" s="21">
        <v>12.4</v>
      </c>
      <c r="E128" s="49">
        <f t="shared" si="22"/>
        <v>8</v>
      </c>
      <c r="F128" s="50">
        <f>E128*0.3</f>
        <v>2.4</v>
      </c>
      <c r="G128" s="37">
        <f>H128-8*J128</f>
        <v>0</v>
      </c>
      <c r="H128" s="136"/>
      <c r="J128" s="46">
        <f>J126+((J131-J126)/5)*2</f>
        <v>0</v>
      </c>
      <c r="L128" s="27"/>
      <c r="M128" s="27"/>
      <c r="N128" s="27"/>
      <c r="O128" s="27"/>
      <c r="P128" s="27"/>
      <c r="Q128" s="27"/>
      <c r="R128" s="27"/>
      <c r="AD128" s="25"/>
      <c r="AE128" s="25"/>
      <c r="AF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Z128" s="11"/>
      <c r="BC128" s="6"/>
    </row>
    <row r="129" spans="4:55" x14ac:dyDescent="0.2">
      <c r="D129" s="21">
        <v>12.6</v>
      </c>
      <c r="E129" s="49">
        <f t="shared" si="22"/>
        <v>8</v>
      </c>
      <c r="F129" s="50">
        <f>E129*0.3</f>
        <v>2.4</v>
      </c>
      <c r="G129" s="37">
        <f>H129-8*J129</f>
        <v>0</v>
      </c>
      <c r="H129" s="136"/>
      <c r="J129" s="46">
        <f>J126+((J131-J126)/5)*3</f>
        <v>0</v>
      </c>
      <c r="L129" s="27"/>
      <c r="M129" s="27"/>
      <c r="N129" s="27"/>
      <c r="O129" s="27"/>
      <c r="P129" s="27"/>
      <c r="Q129" s="27"/>
      <c r="R129" s="27"/>
      <c r="AF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</row>
    <row r="130" spans="4:55" x14ac:dyDescent="0.2">
      <c r="D130" s="21">
        <v>12.8</v>
      </c>
      <c r="E130" s="49">
        <f t="shared" si="22"/>
        <v>8</v>
      </c>
      <c r="F130" s="50">
        <f>E130*0.3</f>
        <v>2.4</v>
      </c>
      <c r="G130" s="37">
        <f>H130-8*J130</f>
        <v>0</v>
      </c>
      <c r="H130" s="136"/>
      <c r="J130" s="46">
        <f>J126+((J131-J126)/5)*4</f>
        <v>0</v>
      </c>
      <c r="L130" s="27"/>
      <c r="M130" s="27"/>
      <c r="N130" s="27"/>
      <c r="O130" s="27"/>
      <c r="P130" s="27"/>
      <c r="Q130" s="27"/>
      <c r="R130" s="27"/>
      <c r="AF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BC130" s="6"/>
    </row>
    <row r="131" spans="4:55" x14ac:dyDescent="0.2">
      <c r="D131" s="21">
        <v>13</v>
      </c>
      <c r="E131" s="49">
        <f t="shared" si="22"/>
        <v>8</v>
      </c>
      <c r="F131" s="50">
        <f>E131*0.29</f>
        <v>2.3199999999999998</v>
      </c>
      <c r="G131" s="37">
        <f>H131-8*J131</f>
        <v>0</v>
      </c>
      <c r="H131" s="136"/>
      <c r="J131" s="47">
        <v>0</v>
      </c>
      <c r="L131" s="27"/>
      <c r="M131" s="27"/>
      <c r="N131" s="27"/>
      <c r="O131" s="27"/>
      <c r="P131" s="27"/>
      <c r="Q131" s="27"/>
      <c r="R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</row>
    <row r="132" spans="4:55" x14ac:dyDescent="0.2">
      <c r="D132" s="7">
        <v>13.2</v>
      </c>
      <c r="E132" s="49">
        <f t="shared" si="22"/>
        <v>8</v>
      </c>
      <c r="F132" s="50">
        <f>E132*0.29</f>
        <v>2.3199999999999998</v>
      </c>
      <c r="G132" s="37">
        <f t="shared" ref="G132:G141" si="23">H132-8*J132</f>
        <v>0</v>
      </c>
      <c r="H132" s="136"/>
      <c r="I132" s="23"/>
      <c r="J132" s="46">
        <f>J131+((J136-J131)/5)*1</f>
        <v>0</v>
      </c>
      <c r="L132" s="27"/>
      <c r="M132" s="27"/>
      <c r="N132" s="27"/>
      <c r="O132" s="27"/>
      <c r="P132" s="27"/>
      <c r="Q132" s="27"/>
      <c r="R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</row>
    <row r="133" spans="4:55" x14ac:dyDescent="0.2">
      <c r="D133" s="7">
        <v>13.4</v>
      </c>
      <c r="E133" s="49">
        <f t="shared" si="22"/>
        <v>8</v>
      </c>
      <c r="F133" s="50">
        <f>E133*0.29</f>
        <v>2.3199999999999998</v>
      </c>
      <c r="G133" s="37">
        <f t="shared" si="23"/>
        <v>0</v>
      </c>
      <c r="H133" s="136"/>
      <c r="I133" s="23"/>
      <c r="J133" s="46">
        <f>J131+((J136-J131)/5)*2</f>
        <v>0</v>
      </c>
      <c r="L133" s="23"/>
      <c r="M133" s="52"/>
      <c r="N133" s="51"/>
      <c r="O133" s="37"/>
      <c r="P133" s="26"/>
      <c r="Q133" s="23"/>
      <c r="R133" s="46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</row>
    <row r="134" spans="4:55" x14ac:dyDescent="0.2">
      <c r="D134" s="7">
        <v>13.6</v>
      </c>
      <c r="E134" s="49">
        <f t="shared" si="22"/>
        <v>8</v>
      </c>
      <c r="F134" s="50">
        <f>E134*0.29</f>
        <v>2.3199999999999998</v>
      </c>
      <c r="G134" s="37">
        <f t="shared" si="23"/>
        <v>0</v>
      </c>
      <c r="H134" s="136"/>
      <c r="I134" s="23"/>
      <c r="J134" s="46">
        <f>J131+((J136-J131)/5)*3</f>
        <v>0</v>
      </c>
      <c r="K134" s="25"/>
      <c r="L134" s="23"/>
      <c r="M134" s="52"/>
      <c r="N134" s="51"/>
      <c r="O134" s="37"/>
      <c r="P134" s="26"/>
      <c r="Q134" s="23"/>
      <c r="R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</row>
    <row r="135" spans="4:55" x14ac:dyDescent="0.2">
      <c r="D135" s="7">
        <v>13.8</v>
      </c>
      <c r="E135" s="49">
        <f t="shared" si="22"/>
        <v>8</v>
      </c>
      <c r="F135" s="50">
        <f>E135*0.29</f>
        <v>2.3199999999999998</v>
      </c>
      <c r="G135" s="37">
        <f t="shared" si="23"/>
        <v>0</v>
      </c>
      <c r="H135" s="136"/>
      <c r="I135" s="23"/>
      <c r="J135" s="46">
        <f>J131+((J136-J131)/5)*4</f>
        <v>0</v>
      </c>
      <c r="K135" s="25"/>
      <c r="L135" s="25"/>
      <c r="M135" s="25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</row>
    <row r="136" spans="4:55" x14ac:dyDescent="0.2">
      <c r="D136" s="7">
        <v>14</v>
      </c>
      <c r="E136" s="49">
        <f t="shared" si="22"/>
        <v>8</v>
      </c>
      <c r="F136" s="50">
        <f>E136*0.28</f>
        <v>2.2400000000000002</v>
      </c>
      <c r="G136" s="37">
        <f t="shared" si="23"/>
        <v>0</v>
      </c>
      <c r="H136" s="136"/>
      <c r="I136" s="23"/>
      <c r="J136" s="47">
        <v>0</v>
      </c>
      <c r="K136" s="25"/>
      <c r="L136" s="25"/>
      <c r="M136" s="25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</row>
    <row r="137" spans="4:55" x14ac:dyDescent="0.2">
      <c r="D137" s="7">
        <v>14.2</v>
      </c>
      <c r="E137" s="49">
        <f t="shared" si="22"/>
        <v>8</v>
      </c>
      <c r="F137" s="50">
        <f>E137*0.28</f>
        <v>2.2400000000000002</v>
      </c>
      <c r="G137" s="37">
        <f t="shared" si="23"/>
        <v>0</v>
      </c>
      <c r="H137" s="136"/>
      <c r="I137" s="23"/>
      <c r="J137" s="46">
        <f>J136+((J141-J136)/5)*1</f>
        <v>0</v>
      </c>
      <c r="K137" s="25"/>
      <c r="L137" s="25"/>
      <c r="M137" s="25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</row>
    <row r="138" spans="4:55" x14ac:dyDescent="0.2">
      <c r="D138" s="7">
        <v>14.4</v>
      </c>
      <c r="E138" s="49">
        <f t="shared" si="22"/>
        <v>8</v>
      </c>
      <c r="F138" s="50">
        <f>E138*0.28</f>
        <v>2.2400000000000002</v>
      </c>
      <c r="G138" s="37">
        <f t="shared" si="23"/>
        <v>0</v>
      </c>
      <c r="H138" s="136"/>
      <c r="I138" s="23"/>
      <c r="J138" s="46">
        <f>J136+((J141-J136)/5)*2</f>
        <v>0</v>
      </c>
      <c r="K138" s="25"/>
      <c r="L138" s="25"/>
      <c r="M138" s="25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</row>
    <row r="139" spans="4:55" x14ac:dyDescent="0.2">
      <c r="D139" s="7">
        <v>14.6</v>
      </c>
      <c r="E139" s="49">
        <f t="shared" si="22"/>
        <v>8</v>
      </c>
      <c r="F139" s="50">
        <f>E139*0.28</f>
        <v>2.2400000000000002</v>
      </c>
      <c r="G139" s="37">
        <f t="shared" si="23"/>
        <v>0</v>
      </c>
      <c r="H139" s="136"/>
      <c r="I139" s="23"/>
      <c r="J139" s="46">
        <f>J136+((J141-J136)/5)*3</f>
        <v>0</v>
      </c>
      <c r="K139" s="25"/>
      <c r="L139" s="25"/>
      <c r="M139" s="25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</row>
    <row r="140" spans="4:55" x14ac:dyDescent="0.2">
      <c r="D140" s="7">
        <v>14.8</v>
      </c>
      <c r="E140" s="49">
        <f t="shared" si="22"/>
        <v>8</v>
      </c>
      <c r="F140" s="50">
        <f>E140*0.28</f>
        <v>2.2400000000000002</v>
      </c>
      <c r="G140" s="37">
        <f t="shared" si="23"/>
        <v>0</v>
      </c>
      <c r="H140" s="136"/>
      <c r="I140" s="23"/>
      <c r="J140" s="46">
        <f>J136+((J141-J136)/5)*4</f>
        <v>0</v>
      </c>
      <c r="K140" s="25"/>
      <c r="L140" s="25"/>
      <c r="M140" s="25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</row>
    <row r="141" spans="4:55" x14ac:dyDescent="0.2">
      <c r="D141" s="7">
        <v>15</v>
      </c>
      <c r="E141" s="49">
        <f t="shared" si="22"/>
        <v>8</v>
      </c>
      <c r="F141" s="50">
        <f>E141*0.27</f>
        <v>2.16</v>
      </c>
      <c r="G141" s="37">
        <f t="shared" si="23"/>
        <v>0</v>
      </c>
      <c r="H141" s="136"/>
      <c r="I141" s="23"/>
      <c r="J141" s="47">
        <v>0</v>
      </c>
      <c r="K141" s="25"/>
      <c r="L141" s="25"/>
      <c r="M141" s="25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</row>
    <row r="142" spans="4:55" x14ac:dyDescent="0.2">
      <c r="K142"/>
      <c r="L142"/>
      <c r="M142" s="25"/>
      <c r="V142" s="29"/>
      <c r="W142" s="25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</row>
    <row r="143" spans="4:55" x14ac:dyDescent="0.2">
      <c r="K143"/>
      <c r="L143"/>
      <c r="M143" s="25"/>
      <c r="N143" s="25"/>
      <c r="O143" s="25"/>
      <c r="P143" s="25"/>
      <c r="Q143" s="25"/>
      <c r="R143" s="25"/>
      <c r="S143" s="25"/>
      <c r="T143" s="25"/>
      <c r="U143" s="25"/>
      <c r="V143" s="29"/>
      <c r="W143" s="25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</row>
    <row r="144" spans="4:55" x14ac:dyDescent="0.2">
      <c r="K144"/>
      <c r="L144"/>
      <c r="M144" s="25"/>
      <c r="N144" s="25"/>
      <c r="O144" s="25"/>
      <c r="P144" s="25"/>
      <c r="Q144" s="25"/>
      <c r="R144" s="25"/>
      <c r="S144" s="25"/>
      <c r="T144" s="25"/>
      <c r="U144" s="25"/>
      <c r="V144" s="29"/>
      <c r="W144" s="25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</row>
    <row r="145" spans="11:50" x14ac:dyDescent="0.2">
      <c r="K145"/>
      <c r="L145"/>
      <c r="M145" s="25"/>
      <c r="N145" s="25"/>
      <c r="O145" s="25"/>
      <c r="P145" s="25"/>
      <c r="Q145" s="25"/>
      <c r="R145" s="25"/>
      <c r="S145" s="25"/>
      <c r="T145" s="25"/>
      <c r="U145" s="25"/>
      <c r="V145" s="29"/>
      <c r="W145" s="25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</row>
    <row r="146" spans="11:50" x14ac:dyDescent="0.2">
      <c r="K146"/>
      <c r="L146"/>
      <c r="M146" s="25"/>
      <c r="N146" s="25"/>
      <c r="O146" s="25"/>
      <c r="P146" s="25"/>
      <c r="Q146" s="25"/>
      <c r="R146" s="25"/>
      <c r="S146" s="25"/>
      <c r="T146" s="25"/>
      <c r="U146" s="25"/>
      <c r="V146" s="29"/>
      <c r="W146" s="25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</row>
    <row r="147" spans="11:50" x14ac:dyDescent="0.2">
      <c r="K147"/>
      <c r="L147"/>
      <c r="M147" s="25"/>
      <c r="N147" s="25"/>
      <c r="O147" s="25"/>
      <c r="P147" s="25"/>
      <c r="Q147" s="25"/>
      <c r="R147" s="25"/>
      <c r="S147" s="25"/>
      <c r="T147" s="25"/>
      <c r="U147" s="25"/>
      <c r="V147" s="29"/>
      <c r="W147" s="25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</row>
    <row r="148" spans="11:50" x14ac:dyDescent="0.2">
      <c r="K148"/>
      <c r="L148"/>
      <c r="M148" s="25"/>
      <c r="N148" s="25"/>
      <c r="O148" s="25"/>
      <c r="P148" s="25"/>
      <c r="Q148" s="25"/>
      <c r="R148" s="25"/>
      <c r="S148" s="25"/>
      <c r="T148" s="25"/>
      <c r="U148" s="25"/>
      <c r="V148" s="29"/>
      <c r="W148" s="25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</row>
    <row r="149" spans="11:50" x14ac:dyDescent="0.2">
      <c r="K149"/>
      <c r="L149"/>
      <c r="M149" s="25"/>
      <c r="N149" s="25"/>
      <c r="O149" s="25"/>
      <c r="P149" s="25"/>
      <c r="Q149" s="25"/>
      <c r="R149" s="25"/>
      <c r="S149" s="25"/>
      <c r="T149" s="25"/>
      <c r="U149" s="25"/>
      <c r="V149" s="29"/>
      <c r="W149" s="25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</row>
    <row r="150" spans="11:50" x14ac:dyDescent="0.2">
      <c r="K150"/>
      <c r="L150"/>
      <c r="M150" s="25"/>
      <c r="N150" s="25"/>
      <c r="O150" s="25"/>
      <c r="P150" s="25"/>
      <c r="Q150" s="25"/>
      <c r="R150" s="25"/>
      <c r="S150" s="25"/>
      <c r="T150" s="25"/>
      <c r="U150" s="25"/>
      <c r="V150" s="29"/>
      <c r="W150" s="25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</row>
    <row r="151" spans="11:50" x14ac:dyDescent="0.2">
      <c r="K151"/>
      <c r="L151"/>
      <c r="M151" s="25"/>
      <c r="N151" s="25"/>
      <c r="O151" s="25"/>
      <c r="P151" s="25"/>
      <c r="Q151" s="25"/>
      <c r="R151" s="25"/>
      <c r="S151" s="25"/>
      <c r="T151" s="25"/>
      <c r="U151" s="25"/>
      <c r="V151" s="29"/>
      <c r="W151" s="25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</row>
    <row r="152" spans="11:50" x14ac:dyDescent="0.2">
      <c r="K152"/>
      <c r="L152"/>
      <c r="M152" s="25"/>
      <c r="N152" s="25"/>
      <c r="O152" s="25"/>
      <c r="P152" s="25"/>
      <c r="Q152" s="25"/>
      <c r="R152" s="25"/>
      <c r="S152" s="25"/>
      <c r="T152" s="25"/>
      <c r="U152" s="25"/>
      <c r="V152" s="29"/>
      <c r="W152" s="25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</row>
    <row r="153" spans="11:50" x14ac:dyDescent="0.2">
      <c r="K153"/>
      <c r="L153"/>
      <c r="M153" s="25"/>
      <c r="N153" s="25"/>
      <c r="O153" s="25"/>
      <c r="P153" s="25"/>
      <c r="Q153" s="25"/>
      <c r="R153" s="25"/>
      <c r="S153" s="25"/>
      <c r="T153" s="25"/>
      <c r="U153" s="25"/>
      <c r="V153" s="29"/>
      <c r="W153" s="25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</row>
    <row r="154" spans="11:50" x14ac:dyDescent="0.2">
      <c r="K154"/>
      <c r="L154"/>
      <c r="M154" s="25"/>
      <c r="N154" s="25"/>
      <c r="O154" s="25"/>
      <c r="P154" s="25"/>
      <c r="Q154" s="25"/>
      <c r="R154" s="25"/>
      <c r="S154" s="25"/>
      <c r="T154" s="25"/>
      <c r="U154" s="25"/>
      <c r="V154" s="29"/>
      <c r="W154" s="25"/>
      <c r="X154" s="7">
        <v>15.2</v>
      </c>
      <c r="Y154" s="49">
        <f t="shared" ref="Y154:Y162" si="24">8+1.2*AA154</f>
        <v>23.6</v>
      </c>
      <c r="Z154" s="50">
        <f>Y154*0.27</f>
        <v>6.3720000000000008</v>
      </c>
      <c r="AA154" s="37">
        <f t="shared" ref="AA154:AA164" si="25">AB154-8*AD154</f>
        <v>13</v>
      </c>
      <c r="AB154" s="53">
        <v>13</v>
      </c>
      <c r="AC154" s="23"/>
      <c r="AD154" s="46">
        <f>J141+((AD158-J141)/5)*1</f>
        <v>0</v>
      </c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</row>
    <row r="155" spans="11:50" x14ac:dyDescent="0.2">
      <c r="K155"/>
      <c r="L155"/>
      <c r="M155" s="25"/>
      <c r="N155" s="25"/>
      <c r="O155" s="25"/>
      <c r="P155" s="25"/>
      <c r="Q155" s="25"/>
      <c r="R155" s="25"/>
      <c r="S155" s="25"/>
      <c r="T155" s="25"/>
      <c r="U155" s="25"/>
      <c r="V155" s="29"/>
      <c r="W155" s="25"/>
      <c r="X155" s="7">
        <v>15.4</v>
      </c>
      <c r="Y155" s="49">
        <f t="shared" si="24"/>
        <v>21.2</v>
      </c>
      <c r="Z155" s="50">
        <f>Y155*0.27</f>
        <v>5.7240000000000002</v>
      </c>
      <c r="AA155" s="37">
        <f t="shared" si="25"/>
        <v>11</v>
      </c>
      <c r="AB155" s="53">
        <v>11</v>
      </c>
      <c r="AC155" s="23"/>
      <c r="AD155" s="46">
        <f>J141+((AD158-J141)/5)*2</f>
        <v>0</v>
      </c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</row>
    <row r="156" spans="11:50" x14ac:dyDescent="0.2">
      <c r="K156"/>
      <c r="L156"/>
      <c r="M156" s="25"/>
      <c r="N156" s="25"/>
      <c r="O156" s="25"/>
      <c r="P156" s="25"/>
      <c r="Q156" s="25"/>
      <c r="R156" s="25"/>
      <c r="S156" s="25"/>
      <c r="T156" s="25"/>
      <c r="U156" s="25"/>
      <c r="V156" s="29"/>
      <c r="W156" s="25"/>
      <c r="X156" s="7">
        <v>15.6</v>
      </c>
      <c r="Y156" s="49">
        <f t="shared" si="24"/>
        <v>28.4</v>
      </c>
      <c r="Z156" s="50">
        <f>Y156*0.27</f>
        <v>7.6680000000000001</v>
      </c>
      <c r="AA156" s="37">
        <f t="shared" si="25"/>
        <v>17</v>
      </c>
      <c r="AB156" s="53">
        <v>17</v>
      </c>
      <c r="AC156" s="23"/>
      <c r="AD156" s="46">
        <f>J141+((AD158-J141)/5)*3</f>
        <v>0</v>
      </c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</row>
    <row r="157" spans="11:50" x14ac:dyDescent="0.2">
      <c r="K157"/>
      <c r="L157"/>
      <c r="M157" s="25"/>
      <c r="N157" s="25"/>
      <c r="O157" s="25"/>
      <c r="P157" s="25"/>
      <c r="Q157" s="25"/>
      <c r="R157" s="25"/>
      <c r="S157" s="25"/>
      <c r="T157" s="25"/>
      <c r="U157" s="25"/>
      <c r="V157" s="29"/>
      <c r="W157" s="25"/>
      <c r="X157" s="7">
        <v>15.8</v>
      </c>
      <c r="Y157" s="49">
        <f t="shared" si="24"/>
        <v>30.8</v>
      </c>
      <c r="Z157" s="50">
        <f>Y157*0.27</f>
        <v>8.3160000000000007</v>
      </c>
      <c r="AA157" s="37">
        <f t="shared" si="25"/>
        <v>19</v>
      </c>
      <c r="AB157" s="53">
        <v>19</v>
      </c>
      <c r="AC157" s="23"/>
      <c r="AD157" s="46">
        <f>J141+((AD158-J141)/5)*4</f>
        <v>0</v>
      </c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</row>
    <row r="158" spans="11:50" x14ac:dyDescent="0.2">
      <c r="K158"/>
      <c r="L158"/>
      <c r="M158" s="25"/>
      <c r="N158" s="25"/>
      <c r="O158" s="25"/>
      <c r="P158" s="25"/>
      <c r="Q158" s="25"/>
      <c r="R158" s="25"/>
      <c r="S158" s="25"/>
      <c r="T158" s="25"/>
      <c r="U158" s="25"/>
      <c r="V158" s="29"/>
      <c r="W158" s="25"/>
      <c r="X158" s="7">
        <v>16</v>
      </c>
      <c r="Y158" s="49">
        <f t="shared" si="24"/>
        <v>32</v>
      </c>
      <c r="Z158" s="50">
        <f>Y158*0.26</f>
        <v>8.32</v>
      </c>
      <c r="AA158" s="37">
        <f t="shared" si="25"/>
        <v>20</v>
      </c>
      <c r="AB158" s="53">
        <v>20</v>
      </c>
      <c r="AC158" s="23"/>
      <c r="AD158" s="47">
        <v>0</v>
      </c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</row>
    <row r="159" spans="11:50" x14ac:dyDescent="0.2">
      <c r="K159"/>
      <c r="L159"/>
      <c r="M159" s="25"/>
      <c r="N159" s="25"/>
      <c r="O159" s="25"/>
      <c r="P159" s="25"/>
      <c r="Q159" s="25"/>
      <c r="R159" s="25"/>
      <c r="S159" s="25"/>
      <c r="T159" s="25"/>
      <c r="U159" s="25"/>
      <c r="V159" s="29"/>
      <c r="W159" s="25"/>
      <c r="X159" s="7">
        <v>16.2</v>
      </c>
      <c r="Y159" s="49">
        <f t="shared" si="24"/>
        <v>24.8</v>
      </c>
      <c r="Z159" s="50">
        <f>Y159*0.26</f>
        <v>6.4480000000000004</v>
      </c>
      <c r="AA159" s="37">
        <f t="shared" si="25"/>
        <v>14</v>
      </c>
      <c r="AB159" s="53">
        <v>14</v>
      </c>
      <c r="AC159" s="23"/>
      <c r="AD159" s="46">
        <f>AD158+((AD163-AD158)/5)*1</f>
        <v>0</v>
      </c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</row>
    <row r="160" spans="11:50" x14ac:dyDescent="0.2">
      <c r="K160"/>
      <c r="L160"/>
      <c r="M160" s="25"/>
      <c r="N160" s="25"/>
      <c r="O160" s="25"/>
      <c r="P160" s="25"/>
      <c r="Q160" s="25"/>
      <c r="R160" s="25"/>
      <c r="S160" s="25"/>
      <c r="T160" s="25"/>
      <c r="U160" s="25"/>
      <c r="V160" s="29"/>
      <c r="W160" s="25"/>
      <c r="X160" s="7">
        <v>16.399999999999999</v>
      </c>
      <c r="Y160" s="49">
        <f t="shared" si="24"/>
        <v>20</v>
      </c>
      <c r="Z160" s="50">
        <f>Y160*0.26</f>
        <v>5.2</v>
      </c>
      <c r="AA160" s="37">
        <f t="shared" si="25"/>
        <v>10</v>
      </c>
      <c r="AB160" s="53">
        <v>10</v>
      </c>
      <c r="AC160" s="23"/>
      <c r="AD160" s="46">
        <f>AD158+((AD163-AD158)/5)*2</f>
        <v>0</v>
      </c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</row>
    <row r="161" spans="11:50" x14ac:dyDescent="0.2">
      <c r="K161"/>
      <c r="L161"/>
      <c r="M161" s="25"/>
      <c r="N161" s="25"/>
      <c r="O161" s="25"/>
      <c r="P161" s="25"/>
      <c r="Q161" s="25"/>
      <c r="R161" s="25"/>
      <c r="S161" s="25"/>
      <c r="T161" s="25"/>
      <c r="U161" s="25"/>
      <c r="V161" s="29"/>
      <c r="W161" s="25"/>
      <c r="X161" s="7">
        <v>16.600000000000001</v>
      </c>
      <c r="Y161" s="49">
        <f t="shared" si="24"/>
        <v>23.6</v>
      </c>
      <c r="Z161" s="50">
        <f>Y161*0.26</f>
        <v>6.136000000000001</v>
      </c>
      <c r="AA161" s="37">
        <f t="shared" si="25"/>
        <v>13</v>
      </c>
      <c r="AB161" s="53">
        <v>13</v>
      </c>
      <c r="AC161" s="23"/>
      <c r="AD161" s="46">
        <f>AD158+((AD163-AD158)/5)*3</f>
        <v>0</v>
      </c>
      <c r="AE161" s="25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</row>
    <row r="162" spans="11:50" x14ac:dyDescent="0.2">
      <c r="K162"/>
      <c r="L162"/>
      <c r="M162" s="25"/>
      <c r="N162" s="25"/>
      <c r="O162" s="25"/>
      <c r="P162" s="25"/>
      <c r="Q162" s="25"/>
      <c r="R162" s="25"/>
      <c r="S162" s="25"/>
      <c r="T162" s="25"/>
      <c r="U162" s="25"/>
      <c r="V162" s="29"/>
      <c r="W162" s="25"/>
      <c r="X162" s="7">
        <v>16.8</v>
      </c>
      <c r="Y162" s="49">
        <f t="shared" si="24"/>
        <v>26</v>
      </c>
      <c r="Z162" s="50">
        <f>Y162*0.26</f>
        <v>6.76</v>
      </c>
      <c r="AA162" s="37">
        <f t="shared" si="25"/>
        <v>15</v>
      </c>
      <c r="AB162" s="53">
        <v>15</v>
      </c>
      <c r="AC162" s="23"/>
      <c r="AD162" s="46">
        <f>AD158+((AD163-AD158)/5)*4</f>
        <v>0</v>
      </c>
      <c r="AE162" s="25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</row>
    <row r="163" spans="11:50" x14ac:dyDescent="0.2">
      <c r="K163"/>
      <c r="L163"/>
      <c r="M163" s="25"/>
      <c r="N163" s="25"/>
      <c r="O163" s="25"/>
      <c r="P163" s="25"/>
      <c r="Q163" s="25"/>
      <c r="R163" s="25"/>
      <c r="S163" s="25"/>
      <c r="T163" s="25"/>
      <c r="U163" s="25"/>
      <c r="V163" s="29"/>
      <c r="W163" s="25"/>
      <c r="X163" s="7">
        <v>17</v>
      </c>
      <c r="Y163" s="49">
        <f t="shared" ref="Y163:Y178" si="26">8+1.2*AA163</f>
        <v>39.200000000000003</v>
      </c>
      <c r="Z163" s="50">
        <f>Y163*0.25</f>
        <v>9.8000000000000007</v>
      </c>
      <c r="AA163" s="37">
        <f t="shared" si="25"/>
        <v>26</v>
      </c>
      <c r="AB163" s="53">
        <v>26</v>
      </c>
      <c r="AC163" s="23"/>
      <c r="AD163" s="47">
        <v>0</v>
      </c>
      <c r="AE163" s="25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</row>
    <row r="164" spans="11:50" x14ac:dyDescent="0.2">
      <c r="K164"/>
      <c r="L164"/>
      <c r="M164" s="25"/>
      <c r="N164" s="25"/>
      <c r="O164" s="25"/>
      <c r="P164" s="25"/>
      <c r="Q164" s="25"/>
      <c r="R164" s="25"/>
      <c r="S164" s="25"/>
      <c r="T164" s="25"/>
      <c r="U164" s="25"/>
      <c r="V164" s="29"/>
      <c r="W164" s="25"/>
      <c r="X164" s="7">
        <v>17.2</v>
      </c>
      <c r="Y164" s="49">
        <f t="shared" si="26"/>
        <v>41.6</v>
      </c>
      <c r="Z164" s="50">
        <f>Y164*0.25</f>
        <v>10.4</v>
      </c>
      <c r="AA164" s="37">
        <f t="shared" si="25"/>
        <v>28</v>
      </c>
      <c r="AB164" s="53">
        <v>28</v>
      </c>
      <c r="AC164" s="23"/>
      <c r="AD164" s="46">
        <f>AD163+((AD168-AD163)/5)*1</f>
        <v>0</v>
      </c>
      <c r="AE164" s="25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</row>
    <row r="165" spans="11:50" x14ac:dyDescent="0.2">
      <c r="K165"/>
      <c r="L165"/>
      <c r="M165" s="25"/>
      <c r="N165" s="25"/>
      <c r="O165" s="25"/>
      <c r="P165" s="25"/>
      <c r="Q165" s="25"/>
      <c r="R165" s="25"/>
      <c r="S165" s="25"/>
      <c r="T165" s="25"/>
      <c r="U165" s="25"/>
      <c r="V165" s="29"/>
      <c r="W165" s="25"/>
      <c r="X165" s="7">
        <v>17.399999999999999</v>
      </c>
      <c r="Y165" s="49">
        <f t="shared" si="26"/>
        <v>58.4</v>
      </c>
      <c r="Z165" s="50">
        <f>Y165*0.25</f>
        <v>14.6</v>
      </c>
      <c r="AA165" s="37">
        <f t="shared" ref="AA165:AA178" si="27">AB165-8*AD165</f>
        <v>42</v>
      </c>
      <c r="AB165" s="53">
        <v>42</v>
      </c>
      <c r="AC165" s="23"/>
      <c r="AD165" s="46">
        <f>AD163+((AD168-AD163)/5)*2</f>
        <v>0</v>
      </c>
      <c r="AE165" s="25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</row>
    <row r="166" spans="11:50" x14ac:dyDescent="0.2">
      <c r="K166"/>
      <c r="L166"/>
      <c r="M166" s="25"/>
      <c r="N166" s="25"/>
      <c r="O166" s="25"/>
      <c r="P166" s="25"/>
      <c r="Q166" s="25"/>
      <c r="R166" s="25"/>
      <c r="S166" s="25"/>
      <c r="T166" s="25"/>
      <c r="U166" s="25"/>
      <c r="V166" s="29"/>
      <c r="W166" s="25"/>
      <c r="X166" s="7">
        <v>17.600000000000001</v>
      </c>
      <c r="Y166" s="49">
        <f t="shared" si="26"/>
        <v>92</v>
      </c>
      <c r="Z166" s="50">
        <f>Y166*0.25</f>
        <v>23</v>
      </c>
      <c r="AA166" s="37">
        <f t="shared" si="27"/>
        <v>70</v>
      </c>
      <c r="AB166" s="53">
        <v>70</v>
      </c>
      <c r="AC166" s="23"/>
      <c r="AD166" s="46">
        <f>AD163+((AD168-AD163)/5)*3</f>
        <v>0</v>
      </c>
      <c r="AE166" s="25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</row>
    <row r="167" spans="11:50" x14ac:dyDescent="0.2">
      <c r="K167"/>
      <c r="L167"/>
      <c r="M167" s="25"/>
      <c r="N167" s="25"/>
      <c r="O167" s="25"/>
      <c r="P167" s="25"/>
      <c r="Q167" s="25"/>
      <c r="R167" s="25"/>
      <c r="S167" s="25"/>
      <c r="T167" s="25"/>
      <c r="U167" s="25"/>
      <c r="V167" s="29"/>
      <c r="W167" s="25"/>
      <c r="X167" s="7">
        <v>17.8</v>
      </c>
      <c r="Y167" s="49">
        <f t="shared" si="26"/>
        <v>104</v>
      </c>
      <c r="Z167" s="50">
        <f>Y167*0.25</f>
        <v>26</v>
      </c>
      <c r="AA167" s="37">
        <f t="shared" si="27"/>
        <v>80</v>
      </c>
      <c r="AB167" s="53">
        <v>80</v>
      </c>
      <c r="AC167" s="23"/>
      <c r="AD167" s="46">
        <f>AD163+((AD168-AD163)/5)*4</f>
        <v>0</v>
      </c>
      <c r="AE167" s="25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</row>
    <row r="168" spans="11:50" x14ac:dyDescent="0.2">
      <c r="K168"/>
      <c r="L168"/>
      <c r="M168" s="25"/>
      <c r="N168" s="25"/>
      <c r="O168" s="25"/>
      <c r="P168" s="25"/>
      <c r="Q168" s="25"/>
      <c r="R168" s="25"/>
      <c r="S168" s="25"/>
      <c r="T168" s="25"/>
      <c r="U168" s="25"/>
      <c r="V168" s="29"/>
      <c r="W168" s="25"/>
      <c r="X168" s="7">
        <v>18</v>
      </c>
      <c r="Y168" s="49">
        <f t="shared" si="26"/>
        <v>100.39999999999999</v>
      </c>
      <c r="Z168" s="50">
        <f>Y168*0.24</f>
        <v>24.095999999999997</v>
      </c>
      <c r="AA168" s="37">
        <f t="shared" si="27"/>
        <v>77</v>
      </c>
      <c r="AB168" s="53">
        <v>77</v>
      </c>
      <c r="AC168" s="23"/>
      <c r="AD168" s="47">
        <v>0</v>
      </c>
      <c r="AE168" s="25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</row>
    <row r="169" spans="11:50" x14ac:dyDescent="0.2">
      <c r="K169"/>
      <c r="L169"/>
      <c r="M169" s="25"/>
      <c r="N169" s="25"/>
      <c r="O169" s="25"/>
      <c r="P169" s="25"/>
      <c r="Q169" s="25"/>
      <c r="R169" s="25"/>
      <c r="S169" s="25"/>
      <c r="T169" s="25"/>
      <c r="U169" s="25"/>
      <c r="V169" s="29"/>
      <c r="W169" s="25"/>
      <c r="X169" s="7">
        <v>18.2</v>
      </c>
      <c r="Y169" s="49">
        <f t="shared" si="26"/>
        <v>99.2</v>
      </c>
      <c r="Z169" s="50">
        <f>Y169*0.24</f>
        <v>23.808</v>
      </c>
      <c r="AA169" s="37">
        <f t="shared" si="27"/>
        <v>76</v>
      </c>
      <c r="AB169" s="53">
        <v>76</v>
      </c>
      <c r="AC169" s="23"/>
      <c r="AD169" s="46">
        <f>AD168+((AD173-AD168)/5)*1</f>
        <v>0</v>
      </c>
      <c r="AE169" s="25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</row>
    <row r="170" spans="11:50" x14ac:dyDescent="0.2">
      <c r="K170"/>
      <c r="L170"/>
      <c r="M170" s="25"/>
      <c r="N170" s="25"/>
      <c r="O170" s="25"/>
      <c r="P170" s="25"/>
      <c r="Q170" s="25"/>
      <c r="R170" s="25"/>
      <c r="S170" s="25"/>
      <c r="T170" s="25"/>
      <c r="U170" s="25"/>
      <c r="V170" s="29"/>
      <c r="W170" s="25"/>
      <c r="X170" s="7">
        <v>18.399999999999999</v>
      </c>
      <c r="Y170" s="49">
        <f t="shared" si="26"/>
        <v>113.6</v>
      </c>
      <c r="Z170" s="50">
        <f>Y170*0.24</f>
        <v>27.263999999999999</v>
      </c>
      <c r="AA170" s="37">
        <f t="shared" si="27"/>
        <v>88</v>
      </c>
      <c r="AB170" s="53">
        <v>88</v>
      </c>
      <c r="AC170" s="23"/>
      <c r="AD170" s="46">
        <f>AD168+((AD173-AD168)/5)*2</f>
        <v>0</v>
      </c>
      <c r="AE170" s="25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</row>
    <row r="171" spans="11:50" x14ac:dyDescent="0.2">
      <c r="K171"/>
      <c r="L171"/>
      <c r="M171" s="25"/>
      <c r="N171" s="25"/>
      <c r="O171" s="25"/>
      <c r="P171" s="25"/>
      <c r="Q171" s="25"/>
      <c r="R171" s="25"/>
      <c r="S171" s="25"/>
      <c r="T171" s="25"/>
      <c r="U171" s="25"/>
      <c r="V171" s="29"/>
      <c r="W171" s="25"/>
      <c r="X171" s="7">
        <v>18.600000000000001</v>
      </c>
      <c r="Y171" s="49">
        <f t="shared" si="26"/>
        <v>142.4</v>
      </c>
      <c r="Z171" s="50">
        <f>Y171*0.24</f>
        <v>34.176000000000002</v>
      </c>
      <c r="AA171" s="37">
        <f t="shared" si="27"/>
        <v>112</v>
      </c>
      <c r="AB171" s="53">
        <v>112</v>
      </c>
      <c r="AC171" s="23"/>
      <c r="AD171" s="46">
        <f>AD168+((AD173-AD168)/5)*3</f>
        <v>0</v>
      </c>
      <c r="AE171" s="25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</row>
    <row r="172" spans="11:50" x14ac:dyDescent="0.2">
      <c r="K172"/>
      <c r="L172"/>
      <c r="M172" s="25"/>
      <c r="N172" s="25"/>
      <c r="O172" s="25"/>
      <c r="P172" s="25"/>
      <c r="Q172" s="25"/>
      <c r="R172" s="25"/>
      <c r="S172" s="25"/>
      <c r="T172" s="25"/>
      <c r="U172" s="25"/>
      <c r="V172" s="29"/>
      <c r="W172" s="25"/>
      <c r="X172" s="7">
        <v>18.8</v>
      </c>
      <c r="Y172" s="49">
        <f t="shared" si="26"/>
        <v>88.399999999999991</v>
      </c>
      <c r="Z172" s="50">
        <f>Y172*0.24</f>
        <v>21.215999999999998</v>
      </c>
      <c r="AA172" s="37">
        <f t="shared" si="27"/>
        <v>67</v>
      </c>
      <c r="AB172" s="53">
        <v>67</v>
      </c>
      <c r="AC172" s="23"/>
      <c r="AD172" s="46">
        <f>AD168+((AD173-AD168)/5)*4</f>
        <v>0</v>
      </c>
      <c r="AE172" s="25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</row>
    <row r="173" spans="11:50" x14ac:dyDescent="0.2">
      <c r="K173"/>
      <c r="L173"/>
      <c r="M173" s="25"/>
      <c r="N173" s="25"/>
      <c r="O173" s="25"/>
      <c r="P173" s="25"/>
      <c r="Q173" s="25"/>
      <c r="R173" s="25"/>
      <c r="S173" s="25"/>
      <c r="T173" s="25"/>
      <c r="U173" s="25"/>
      <c r="V173" s="29"/>
      <c r="W173" s="25"/>
      <c r="X173" s="7">
        <v>19</v>
      </c>
      <c r="Y173" s="49">
        <f t="shared" si="26"/>
        <v>83.6</v>
      </c>
      <c r="Z173" s="50">
        <f>Y173*0.23</f>
        <v>19.227999999999998</v>
      </c>
      <c r="AA173" s="37">
        <f t="shared" si="27"/>
        <v>63</v>
      </c>
      <c r="AB173" s="53">
        <v>63</v>
      </c>
      <c r="AC173" s="23"/>
      <c r="AD173" s="47">
        <v>0</v>
      </c>
      <c r="AE173" s="25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</row>
    <row r="174" spans="11:50" x14ac:dyDescent="0.2">
      <c r="K174"/>
      <c r="L174"/>
      <c r="M174" s="25"/>
      <c r="N174" s="25"/>
      <c r="O174" s="25"/>
      <c r="P174" s="25"/>
      <c r="Q174" s="25"/>
      <c r="R174" s="25"/>
      <c r="S174" s="25"/>
      <c r="T174" s="25"/>
      <c r="U174" s="25"/>
      <c r="V174" s="29"/>
      <c r="W174" s="25"/>
      <c r="X174" s="7">
        <v>19.2</v>
      </c>
      <c r="Y174" s="49">
        <f t="shared" si="26"/>
        <v>77.599999999999994</v>
      </c>
      <c r="Z174" s="50">
        <f>Y174*0.23</f>
        <v>17.847999999999999</v>
      </c>
      <c r="AA174" s="37">
        <f t="shared" si="27"/>
        <v>58</v>
      </c>
      <c r="AB174" s="53">
        <v>58</v>
      </c>
      <c r="AC174" s="23"/>
      <c r="AD174" s="46">
        <f>AD173+((AD178-AD173)/5)*1</f>
        <v>0</v>
      </c>
      <c r="AE174" s="25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</row>
    <row r="175" spans="11:50" x14ac:dyDescent="0.2">
      <c r="K175"/>
      <c r="L175"/>
      <c r="M175" s="25"/>
      <c r="N175" s="25"/>
      <c r="O175" s="25"/>
      <c r="P175" s="25"/>
      <c r="Q175" s="25"/>
      <c r="R175" s="25"/>
      <c r="S175" s="25"/>
      <c r="T175" s="25"/>
      <c r="U175" s="25"/>
      <c r="V175" s="29"/>
      <c r="W175" s="25"/>
      <c r="X175" s="7">
        <v>19.399999999999999</v>
      </c>
      <c r="Y175" s="49">
        <f t="shared" si="26"/>
        <v>62</v>
      </c>
      <c r="Z175" s="50">
        <f>Y175*0.23</f>
        <v>14.26</v>
      </c>
      <c r="AA175" s="37">
        <f t="shared" si="27"/>
        <v>45</v>
      </c>
      <c r="AB175" s="53">
        <v>45</v>
      </c>
      <c r="AC175" s="23"/>
      <c r="AD175" s="46">
        <f>AD173+((AD178-AD173)/5)*2</f>
        <v>0</v>
      </c>
      <c r="AE175" s="25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</row>
    <row r="176" spans="11:50" x14ac:dyDescent="0.2">
      <c r="K176"/>
      <c r="L176"/>
      <c r="M176" s="25"/>
      <c r="N176" s="25"/>
      <c r="O176" s="25"/>
      <c r="P176" s="25"/>
      <c r="Q176" s="25"/>
      <c r="R176" s="25"/>
      <c r="S176" s="25"/>
      <c r="T176" s="25"/>
      <c r="U176" s="25"/>
      <c r="V176" s="29"/>
      <c r="W176" s="25"/>
      <c r="X176" s="7">
        <v>19.600000000000001</v>
      </c>
      <c r="Y176" s="49">
        <f t="shared" si="26"/>
        <v>75.2</v>
      </c>
      <c r="Z176" s="50">
        <f>Y176*0.23</f>
        <v>17.296000000000003</v>
      </c>
      <c r="AA176" s="37">
        <f t="shared" si="27"/>
        <v>56</v>
      </c>
      <c r="AB176" s="53">
        <v>56</v>
      </c>
      <c r="AC176" s="23"/>
      <c r="AD176" s="46">
        <f>AD173+((AD178-AD173)/5)*3</f>
        <v>0</v>
      </c>
      <c r="AE176" s="25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</row>
    <row r="177" spans="11:50" x14ac:dyDescent="0.2">
      <c r="K177"/>
      <c r="L177"/>
      <c r="M177" s="25"/>
      <c r="N177" s="25"/>
      <c r="O177" s="25"/>
      <c r="P177" s="25"/>
      <c r="Q177" s="25"/>
      <c r="R177" s="25"/>
      <c r="S177" s="25"/>
      <c r="T177" s="25"/>
      <c r="U177" s="25"/>
      <c r="V177" s="29"/>
      <c r="W177" s="25"/>
      <c r="X177" s="7">
        <v>19.8</v>
      </c>
      <c r="Y177" s="49">
        <f t="shared" si="26"/>
        <v>63.199999999999996</v>
      </c>
      <c r="Z177" s="50">
        <f>Y177*0.23</f>
        <v>14.536</v>
      </c>
      <c r="AA177" s="37">
        <f t="shared" si="27"/>
        <v>46</v>
      </c>
      <c r="AB177" s="53">
        <v>46</v>
      </c>
      <c r="AC177" s="23"/>
      <c r="AD177" s="46">
        <f>AD173+((AD178-AD173)/5)*4</f>
        <v>0</v>
      </c>
      <c r="AE177" s="25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</row>
    <row r="178" spans="11:50" x14ac:dyDescent="0.2">
      <c r="K178"/>
      <c r="L178"/>
      <c r="M178" s="25"/>
      <c r="N178" s="25"/>
      <c r="O178" s="25"/>
      <c r="P178" s="25"/>
      <c r="Q178" s="25"/>
      <c r="R178" s="25"/>
      <c r="S178" s="25"/>
      <c r="T178" s="25"/>
      <c r="U178" s="25"/>
      <c r="V178" s="29"/>
      <c r="W178" s="25"/>
      <c r="X178" s="7">
        <v>20</v>
      </c>
      <c r="Y178" s="49">
        <f t="shared" si="26"/>
        <v>56</v>
      </c>
      <c r="Z178" s="50">
        <f>Y178*0.22</f>
        <v>12.32</v>
      </c>
      <c r="AA178" s="37">
        <f t="shared" si="27"/>
        <v>40</v>
      </c>
      <c r="AB178" s="53">
        <v>40</v>
      </c>
      <c r="AC178" s="23"/>
      <c r="AD178" s="47">
        <v>0</v>
      </c>
      <c r="AE178" s="25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</row>
    <row r="179" spans="11:50" x14ac:dyDescent="0.2">
      <c r="K179"/>
      <c r="L179"/>
      <c r="M179" s="25"/>
      <c r="N179" s="25"/>
      <c r="O179" s="25"/>
      <c r="P179" s="25"/>
      <c r="Q179" s="25"/>
      <c r="R179" s="25"/>
      <c r="S179" s="25"/>
      <c r="T179" s="25"/>
      <c r="U179" s="25"/>
      <c r="V179" s="29"/>
      <c r="W179" s="25"/>
      <c r="X179" s="25"/>
      <c r="Y179" s="25"/>
      <c r="Z179" s="25"/>
      <c r="AA179" s="25"/>
      <c r="AB179" s="25"/>
      <c r="AC179" s="25"/>
      <c r="AD179" s="25"/>
      <c r="AE179" s="25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</row>
    <row r="180" spans="11:50" x14ac:dyDescent="0.2">
      <c r="K180"/>
      <c r="L180"/>
      <c r="M180" s="25"/>
      <c r="N180" s="25"/>
      <c r="O180" s="25"/>
      <c r="P180" s="25"/>
      <c r="Q180" s="25"/>
      <c r="R180" s="25"/>
      <c r="S180" s="25"/>
      <c r="T180" s="25"/>
      <c r="U180" s="25"/>
      <c r="V180" s="29"/>
      <c r="W180" s="25"/>
      <c r="X180" s="25"/>
      <c r="Y180" s="25"/>
      <c r="Z180" s="25"/>
      <c r="AA180" s="25"/>
      <c r="AB180" s="25"/>
      <c r="AC180" s="25"/>
      <c r="AD180" s="25"/>
      <c r="AE180" s="25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</row>
    <row r="181" spans="11:50" x14ac:dyDescent="0.2">
      <c r="K181"/>
      <c r="L181"/>
      <c r="M181" s="25"/>
      <c r="N181" s="25"/>
      <c r="O181" s="25"/>
      <c r="P181" s="25"/>
      <c r="Q181" s="25"/>
      <c r="R181" s="25"/>
      <c r="S181" s="25"/>
      <c r="T181" s="25"/>
      <c r="U181" s="25"/>
      <c r="V181" s="29"/>
      <c r="W181" s="25"/>
      <c r="X181" s="25"/>
      <c r="Y181" s="25"/>
      <c r="Z181" s="25"/>
      <c r="AA181" s="25"/>
      <c r="AB181" s="25"/>
      <c r="AC181" s="25"/>
      <c r="AD181" s="25"/>
      <c r="AE181" s="25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</row>
    <row r="182" spans="11:50" x14ac:dyDescent="0.2">
      <c r="K182"/>
      <c r="L182"/>
      <c r="M182" s="25"/>
      <c r="N182" s="25"/>
      <c r="O182" s="25"/>
      <c r="P182" s="25"/>
      <c r="Q182" s="25"/>
      <c r="R182" s="25"/>
      <c r="S182" s="25"/>
      <c r="T182" s="25"/>
      <c r="U182" s="25"/>
      <c r="V182" s="29"/>
      <c r="W182" s="25"/>
      <c r="X182" s="25"/>
      <c r="Y182" s="25"/>
      <c r="Z182" s="25"/>
      <c r="AA182" s="25"/>
      <c r="AB182" s="25"/>
      <c r="AC182" s="25"/>
      <c r="AD182" s="25"/>
      <c r="AE182" s="25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</row>
    <row r="183" spans="11:50" x14ac:dyDescent="0.2">
      <c r="K183"/>
      <c r="L183"/>
      <c r="M183" s="25"/>
      <c r="N183" s="25"/>
      <c r="O183" s="25"/>
      <c r="P183" s="25"/>
      <c r="Q183" s="25"/>
      <c r="R183" s="25"/>
      <c r="S183" s="25"/>
      <c r="T183" s="25"/>
      <c r="U183" s="25"/>
      <c r="V183" s="29"/>
      <c r="W183" s="25"/>
      <c r="X183" s="25"/>
      <c r="Y183" s="25"/>
      <c r="Z183" s="25"/>
      <c r="AA183" s="25"/>
      <c r="AB183" s="25"/>
      <c r="AC183" s="25"/>
      <c r="AD183" s="25"/>
      <c r="AE183" s="25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</row>
    <row r="184" spans="11:50" x14ac:dyDescent="0.2">
      <c r="K184"/>
      <c r="L184"/>
      <c r="M184" s="25"/>
      <c r="N184" s="25"/>
      <c r="O184" s="25"/>
      <c r="P184" s="25"/>
      <c r="Q184" s="25"/>
      <c r="R184" s="25"/>
      <c r="S184" s="25"/>
      <c r="T184" s="25"/>
      <c r="U184" s="25"/>
      <c r="V184" s="29"/>
      <c r="W184" s="25"/>
      <c r="X184" s="25"/>
      <c r="Y184" s="25"/>
      <c r="Z184" s="25"/>
      <c r="AA184" s="25"/>
      <c r="AB184" s="25"/>
      <c r="AC184" s="25"/>
      <c r="AD184" s="25"/>
      <c r="AE184" s="25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</row>
    <row r="185" spans="11:50" x14ac:dyDescent="0.2">
      <c r="K185"/>
      <c r="L185"/>
      <c r="M185" s="25"/>
      <c r="N185" s="25"/>
      <c r="O185" s="25"/>
      <c r="P185" s="25"/>
      <c r="Q185" s="25"/>
      <c r="R185" s="25"/>
      <c r="S185" s="25"/>
      <c r="T185" s="25"/>
      <c r="U185" s="25"/>
      <c r="V185" s="29"/>
      <c r="W185" s="25"/>
      <c r="X185" s="25"/>
      <c r="Y185" s="25"/>
      <c r="Z185" s="25"/>
      <c r="AA185" s="25"/>
      <c r="AB185" s="25"/>
      <c r="AC185" s="25"/>
      <c r="AD185" s="25"/>
      <c r="AE185" s="25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</row>
    <row r="186" spans="11:50" x14ac:dyDescent="0.2">
      <c r="K186"/>
      <c r="L186"/>
      <c r="M186" s="25"/>
      <c r="N186" s="25"/>
      <c r="O186" s="25"/>
      <c r="P186" s="25"/>
      <c r="Q186" s="25"/>
      <c r="R186" s="25"/>
      <c r="S186" s="25"/>
      <c r="T186" s="25"/>
      <c r="U186" s="25"/>
      <c r="V186" s="29"/>
      <c r="W186" s="25"/>
      <c r="X186" s="25"/>
      <c r="Y186" s="25"/>
      <c r="Z186" s="25"/>
      <c r="AA186" s="25"/>
      <c r="AB186" s="25"/>
      <c r="AC186" s="25"/>
      <c r="AD186" s="25"/>
      <c r="AE186" s="25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</row>
    <row r="187" spans="11:50" x14ac:dyDescent="0.2">
      <c r="K187"/>
      <c r="L187"/>
      <c r="M187" s="25"/>
      <c r="N187" s="25"/>
      <c r="O187" s="25"/>
      <c r="P187" s="25"/>
      <c r="Q187" s="25"/>
      <c r="R187" s="25"/>
      <c r="S187" s="25"/>
      <c r="T187" s="25"/>
      <c r="U187" s="25"/>
      <c r="V187" s="29"/>
      <c r="W187" s="25"/>
      <c r="X187" s="25"/>
      <c r="Y187" s="25"/>
      <c r="Z187" s="25"/>
      <c r="AA187" s="25"/>
      <c r="AB187" s="25"/>
      <c r="AC187" s="25"/>
      <c r="AD187" s="25"/>
      <c r="AE187" s="25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</row>
    <row r="188" spans="11:50" x14ac:dyDescent="0.2">
      <c r="K188"/>
      <c r="L188"/>
      <c r="M188" s="25"/>
      <c r="N188" s="25"/>
      <c r="O188" s="25"/>
      <c r="P188" s="25"/>
      <c r="Q188" s="25"/>
      <c r="R188" s="25"/>
      <c r="S188" s="25"/>
      <c r="T188" s="25"/>
      <c r="U188" s="25"/>
      <c r="V188" s="29"/>
      <c r="W188" s="25"/>
      <c r="X188" s="25"/>
      <c r="Y188" s="25"/>
      <c r="Z188" s="25"/>
      <c r="AA188" s="25"/>
      <c r="AB188" s="25"/>
      <c r="AC188" s="25"/>
      <c r="AD188" s="25"/>
      <c r="AE188" s="25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</row>
    <row r="189" spans="11:50" x14ac:dyDescent="0.2">
      <c r="K189"/>
      <c r="L189"/>
      <c r="M189" s="25"/>
      <c r="N189" s="25"/>
      <c r="O189" s="25"/>
      <c r="P189" s="25"/>
      <c r="Q189" s="25"/>
      <c r="R189" s="25"/>
      <c r="S189" s="25"/>
      <c r="T189" s="25"/>
      <c r="U189" s="25"/>
      <c r="V189" s="29"/>
      <c r="W189" s="25"/>
      <c r="X189" s="25"/>
      <c r="Y189" s="25"/>
      <c r="Z189" s="25"/>
      <c r="AA189" s="25"/>
      <c r="AB189" s="25"/>
      <c r="AC189" s="25"/>
      <c r="AD189" s="25"/>
      <c r="AE189" s="25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</row>
    <row r="190" spans="11:50" x14ac:dyDescent="0.2">
      <c r="K190"/>
      <c r="L190"/>
      <c r="M190" s="25"/>
      <c r="N190" s="25"/>
      <c r="O190" s="25"/>
      <c r="P190" s="25"/>
      <c r="Q190" s="25"/>
      <c r="R190" s="25"/>
      <c r="S190" s="25"/>
      <c r="T190" s="25"/>
      <c r="U190" s="25"/>
      <c r="V190" s="29"/>
      <c r="W190" s="25"/>
      <c r="X190" s="25"/>
      <c r="Y190" s="25"/>
      <c r="Z190" s="25"/>
      <c r="AA190" s="25"/>
      <c r="AB190" s="25"/>
      <c r="AC190" s="25"/>
      <c r="AD190" s="25"/>
      <c r="AE190" s="25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</row>
    <row r="191" spans="11:50" x14ac:dyDescent="0.2">
      <c r="K191"/>
      <c r="L191"/>
      <c r="M191" s="25"/>
      <c r="N191" s="25"/>
      <c r="O191" s="25"/>
      <c r="P191" s="25"/>
      <c r="Q191" s="25"/>
      <c r="R191" s="25"/>
      <c r="S191" s="25"/>
      <c r="T191" s="25"/>
      <c r="U191" s="25"/>
      <c r="V191" s="29"/>
      <c r="W191" s="25"/>
      <c r="X191" s="25"/>
      <c r="Y191" s="25"/>
      <c r="Z191" s="25"/>
      <c r="AA191" s="25"/>
      <c r="AB191" s="25"/>
      <c r="AC191" s="25"/>
      <c r="AD191" s="25"/>
      <c r="AE191" s="25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</row>
    <row r="192" spans="11:50" x14ac:dyDescent="0.2">
      <c r="K192"/>
      <c r="L192"/>
      <c r="M192" s="25"/>
      <c r="N192" s="25"/>
      <c r="O192" s="25"/>
      <c r="P192" s="25"/>
      <c r="Q192" s="25"/>
      <c r="R192" s="25"/>
      <c r="S192" s="25"/>
      <c r="T192" s="25"/>
      <c r="U192" s="25"/>
      <c r="V192" s="29"/>
      <c r="W192" s="25"/>
      <c r="X192" s="25"/>
      <c r="Y192" s="25"/>
      <c r="Z192" s="25"/>
      <c r="AA192" s="25"/>
      <c r="AB192" s="25"/>
      <c r="AC192" s="25"/>
      <c r="AD192" s="25"/>
      <c r="AE192" s="25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</row>
    <row r="193" spans="11:50" x14ac:dyDescent="0.2">
      <c r="K193"/>
      <c r="L193"/>
      <c r="M193" s="25"/>
      <c r="N193" s="25"/>
      <c r="O193" s="25"/>
      <c r="P193" s="25"/>
      <c r="Q193" s="25"/>
      <c r="R193" s="25"/>
      <c r="S193" s="25"/>
      <c r="T193" s="25"/>
      <c r="U193" s="25"/>
      <c r="V193" s="29"/>
      <c r="W193" s="25"/>
      <c r="X193" s="25"/>
      <c r="Y193" s="25"/>
      <c r="Z193" s="25"/>
      <c r="AA193" s="25"/>
      <c r="AB193" s="25"/>
      <c r="AC193" s="25"/>
      <c r="AD193" s="25"/>
      <c r="AE193" s="25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</row>
    <row r="194" spans="11:50" x14ac:dyDescent="0.2">
      <c r="K194"/>
      <c r="L194"/>
      <c r="M194" s="25"/>
      <c r="N194" s="25"/>
      <c r="O194" s="25"/>
      <c r="P194" s="25"/>
      <c r="Q194" s="25"/>
      <c r="R194" s="25"/>
      <c r="S194" s="25"/>
      <c r="T194" s="25"/>
      <c r="U194" s="25"/>
      <c r="V194" s="29"/>
      <c r="W194" s="25"/>
      <c r="X194" s="25"/>
      <c r="Y194" s="25"/>
      <c r="Z194" s="25"/>
      <c r="AA194" s="25"/>
      <c r="AB194" s="25"/>
      <c r="AC194" s="25"/>
      <c r="AD194" s="25"/>
      <c r="AE194" s="25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</row>
    <row r="195" spans="11:50" x14ac:dyDescent="0.2">
      <c r="K195"/>
      <c r="L195"/>
      <c r="M195" s="25"/>
      <c r="N195" s="25"/>
      <c r="O195" s="25"/>
      <c r="P195" s="25"/>
      <c r="Q195" s="25"/>
      <c r="R195" s="25"/>
      <c r="S195" s="25"/>
      <c r="T195" s="25"/>
      <c r="U195" s="25"/>
      <c r="V195" s="29"/>
      <c r="W195" s="25"/>
      <c r="X195" s="25"/>
      <c r="Y195" s="25"/>
      <c r="Z195" s="25"/>
      <c r="AA195" s="25"/>
      <c r="AB195" s="25"/>
      <c r="AC195" s="25"/>
      <c r="AD195" s="25"/>
      <c r="AE195" s="25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</row>
    <row r="196" spans="11:50" x14ac:dyDescent="0.2">
      <c r="K196"/>
      <c r="L196"/>
      <c r="M196" s="25"/>
      <c r="N196" s="25"/>
      <c r="O196" s="25"/>
      <c r="P196" s="25"/>
      <c r="Q196" s="25"/>
      <c r="R196" s="25"/>
      <c r="S196" s="25"/>
      <c r="T196" s="25"/>
      <c r="U196" s="25"/>
      <c r="V196" s="29"/>
      <c r="W196" s="25"/>
      <c r="X196" s="25"/>
      <c r="Y196" s="25"/>
      <c r="Z196" s="25"/>
      <c r="AA196" s="25"/>
      <c r="AB196" s="25"/>
      <c r="AC196" s="25"/>
      <c r="AD196" s="25"/>
      <c r="AE196" s="25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</row>
    <row r="197" spans="11:50" x14ac:dyDescent="0.2">
      <c r="K197"/>
      <c r="L197"/>
      <c r="M197" s="25"/>
      <c r="N197" s="25"/>
      <c r="O197" s="25"/>
      <c r="P197" s="25"/>
      <c r="Q197" s="25"/>
      <c r="R197" s="25"/>
      <c r="S197" s="25"/>
      <c r="T197" s="25"/>
      <c r="U197" s="25"/>
      <c r="V197" s="29"/>
      <c r="W197" s="25"/>
      <c r="X197" s="25"/>
      <c r="Y197" s="25"/>
      <c r="Z197" s="25"/>
      <c r="AA197" s="25"/>
      <c r="AB197" s="25"/>
      <c r="AC197" s="25"/>
      <c r="AD197" s="25"/>
      <c r="AE197" s="25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</row>
    <row r="198" spans="11:50" x14ac:dyDescent="0.2">
      <c r="K198"/>
      <c r="L198"/>
      <c r="M198" s="25"/>
      <c r="N198" s="25"/>
      <c r="O198" s="25"/>
      <c r="P198" s="25"/>
      <c r="Q198" s="25"/>
      <c r="R198" s="25"/>
      <c r="S198" s="25"/>
      <c r="T198" s="25"/>
      <c r="U198" s="25"/>
      <c r="V198" s="29"/>
      <c r="W198" s="25"/>
      <c r="X198" s="25"/>
      <c r="Y198" s="25"/>
      <c r="Z198" s="25"/>
      <c r="AA198" s="25"/>
      <c r="AB198" s="25"/>
      <c r="AC198" s="25"/>
      <c r="AD198" s="25"/>
      <c r="AE198" s="25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</row>
    <row r="199" spans="11:50" x14ac:dyDescent="0.2">
      <c r="K199"/>
      <c r="L199"/>
      <c r="M199" s="25"/>
      <c r="N199" s="25"/>
      <c r="O199" s="25"/>
      <c r="P199" s="25"/>
      <c r="Q199" s="25"/>
      <c r="R199" s="25"/>
      <c r="S199" s="25"/>
      <c r="T199" s="25"/>
      <c r="U199" s="25"/>
      <c r="V199" s="29"/>
      <c r="W199" s="25"/>
      <c r="X199" s="25"/>
      <c r="Y199" s="25"/>
      <c r="Z199" s="25"/>
      <c r="AA199" s="25"/>
      <c r="AB199" s="25"/>
      <c r="AC199" s="25"/>
      <c r="AD199" s="25"/>
      <c r="AE199" s="25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</row>
    <row r="200" spans="11:50" x14ac:dyDescent="0.2">
      <c r="K200"/>
      <c r="L200"/>
      <c r="M200" s="25"/>
      <c r="N200" s="25"/>
      <c r="O200" s="25"/>
      <c r="P200" s="25"/>
      <c r="Q200" s="25"/>
      <c r="R200" s="25"/>
      <c r="S200" s="25"/>
      <c r="T200" s="25"/>
      <c r="U200" s="25"/>
      <c r="V200" s="29"/>
      <c r="W200" s="25"/>
      <c r="X200" s="25"/>
      <c r="Y200" s="25"/>
      <c r="Z200" s="25"/>
      <c r="AA200" s="25"/>
      <c r="AB200" s="25"/>
      <c r="AC200" s="25"/>
      <c r="AD200" s="25"/>
      <c r="AE200" s="25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</row>
    <row r="201" spans="11:50" x14ac:dyDescent="0.2">
      <c r="K201"/>
      <c r="L201"/>
      <c r="M201" s="25"/>
      <c r="N201" s="25"/>
      <c r="O201" s="25"/>
      <c r="P201" s="25"/>
      <c r="Q201" s="25"/>
      <c r="R201" s="25"/>
      <c r="S201" s="25"/>
      <c r="T201" s="25"/>
      <c r="U201" s="25"/>
      <c r="V201" s="29"/>
      <c r="W201" s="25"/>
      <c r="X201" s="25"/>
      <c r="Y201" s="25"/>
      <c r="Z201" s="25"/>
      <c r="AA201" s="25"/>
      <c r="AB201" s="25"/>
      <c r="AC201" s="25"/>
      <c r="AD201" s="25"/>
      <c r="AE201" s="25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</row>
    <row r="202" spans="11:50" x14ac:dyDescent="0.2">
      <c r="K202"/>
      <c r="L202"/>
      <c r="M202" s="25"/>
      <c r="N202" s="25"/>
      <c r="O202" s="25"/>
      <c r="P202" s="25"/>
      <c r="Q202" s="25"/>
      <c r="R202" s="25"/>
      <c r="S202" s="25"/>
      <c r="T202" s="25"/>
      <c r="U202" s="25"/>
      <c r="V202" s="29"/>
      <c r="W202" s="25"/>
      <c r="X202" s="25"/>
      <c r="Y202" s="25"/>
      <c r="Z202" s="25"/>
      <c r="AA202" s="25"/>
      <c r="AB202" s="25"/>
      <c r="AC202" s="25"/>
      <c r="AD202" s="25"/>
      <c r="AE202" s="25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</row>
    <row r="203" spans="11:50" x14ac:dyDescent="0.2">
      <c r="K203"/>
      <c r="L203"/>
      <c r="M203" s="25"/>
      <c r="N203" s="25"/>
      <c r="O203" s="25"/>
      <c r="P203" s="25"/>
      <c r="Q203" s="25"/>
      <c r="R203" s="25"/>
      <c r="S203" s="25"/>
      <c r="T203" s="25"/>
      <c r="U203" s="25"/>
      <c r="V203" s="29"/>
      <c r="W203" s="25"/>
      <c r="X203" s="25"/>
      <c r="Y203" s="25"/>
      <c r="Z203" s="25"/>
      <c r="AA203" s="25"/>
      <c r="AB203" s="25"/>
      <c r="AC203" s="25"/>
      <c r="AD203" s="25"/>
      <c r="AE203" s="25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</row>
    <row r="204" spans="11:50" x14ac:dyDescent="0.2">
      <c r="K204"/>
      <c r="L204"/>
      <c r="M204" s="25"/>
      <c r="N204" s="25"/>
      <c r="O204" s="25"/>
      <c r="P204" s="25"/>
      <c r="Q204" s="25"/>
      <c r="R204" s="25"/>
      <c r="S204" s="25"/>
      <c r="T204" s="25"/>
      <c r="U204" s="25"/>
      <c r="V204" s="29"/>
      <c r="W204" s="25"/>
      <c r="X204" s="25"/>
      <c r="Y204" s="25"/>
      <c r="Z204" s="25"/>
      <c r="AA204" s="25"/>
      <c r="AB204" s="25"/>
      <c r="AC204" s="25"/>
      <c r="AD204" s="25"/>
      <c r="AE204" s="25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</row>
    <row r="205" spans="11:50" x14ac:dyDescent="0.2">
      <c r="K205"/>
      <c r="L205"/>
      <c r="M205" s="25"/>
      <c r="N205" s="25"/>
      <c r="O205" s="25"/>
      <c r="P205" s="25"/>
      <c r="Q205" s="25"/>
      <c r="R205" s="25"/>
      <c r="S205" s="25"/>
      <c r="T205" s="25"/>
      <c r="U205" s="25"/>
      <c r="V205" s="29"/>
      <c r="W205" s="25"/>
      <c r="X205" s="25"/>
      <c r="Y205" s="25"/>
      <c r="Z205" s="25"/>
      <c r="AA205" s="25"/>
      <c r="AB205" s="25"/>
      <c r="AC205" s="25"/>
      <c r="AD205" s="25"/>
      <c r="AE205" s="25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</row>
    <row r="206" spans="11:50" x14ac:dyDescent="0.2">
      <c r="K206"/>
      <c r="L206"/>
      <c r="M206" s="25"/>
      <c r="N206" s="25"/>
      <c r="O206" s="25"/>
      <c r="P206" s="25"/>
      <c r="Q206" s="25"/>
      <c r="R206" s="25"/>
      <c r="S206" s="25"/>
      <c r="T206" s="25"/>
      <c r="U206" s="25"/>
      <c r="V206" s="29"/>
      <c r="W206" s="25"/>
      <c r="X206" s="25"/>
      <c r="Y206" s="25"/>
      <c r="Z206" s="25"/>
      <c r="AA206" s="25"/>
      <c r="AB206" s="25"/>
      <c r="AC206" s="25"/>
      <c r="AD206" s="25"/>
      <c r="AE206" s="25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</row>
    <row r="207" spans="11:50" x14ac:dyDescent="0.2">
      <c r="K207"/>
      <c r="L207"/>
      <c r="M207" s="25"/>
      <c r="N207" s="25"/>
      <c r="O207" s="25"/>
      <c r="P207" s="25"/>
      <c r="Q207" s="25"/>
      <c r="R207" s="25"/>
      <c r="S207" s="25"/>
      <c r="T207" s="25"/>
      <c r="U207" s="25"/>
      <c r="V207" s="29"/>
      <c r="W207" s="25"/>
      <c r="X207" s="25"/>
      <c r="Y207" s="25"/>
      <c r="Z207" s="25"/>
      <c r="AA207" s="25"/>
      <c r="AB207" s="25"/>
      <c r="AC207" s="25"/>
      <c r="AD207" s="25"/>
      <c r="AE207" s="25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</row>
    <row r="208" spans="11:50" x14ac:dyDescent="0.2">
      <c r="K208"/>
      <c r="L208"/>
      <c r="M208" s="25"/>
      <c r="N208" s="25"/>
      <c r="O208" s="25"/>
      <c r="P208" s="25"/>
      <c r="Q208" s="25"/>
      <c r="R208" s="25"/>
      <c r="S208" s="25"/>
      <c r="T208" s="25"/>
      <c r="U208" s="25"/>
      <c r="V208" s="29"/>
      <c r="W208" s="25"/>
      <c r="X208" s="25"/>
      <c r="Y208" s="25"/>
      <c r="Z208" s="25"/>
      <c r="AA208" s="25"/>
      <c r="AB208" s="25"/>
      <c r="AC208" s="25"/>
      <c r="AD208" s="25"/>
      <c r="AE208" s="25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</row>
    <row r="209" spans="11:50" x14ac:dyDescent="0.2">
      <c r="K209"/>
      <c r="L209"/>
      <c r="M209" s="25"/>
      <c r="N209" s="25"/>
      <c r="O209" s="25"/>
      <c r="P209" s="25"/>
      <c r="Q209" s="25"/>
      <c r="R209" s="25"/>
      <c r="S209" s="25"/>
      <c r="T209" s="25"/>
      <c r="U209" s="25"/>
      <c r="V209" s="29"/>
      <c r="W209" s="25"/>
      <c r="X209" s="25"/>
      <c r="Y209" s="25"/>
      <c r="Z209" s="25"/>
      <c r="AA209" s="25"/>
      <c r="AB209" s="25"/>
      <c r="AC209" s="25"/>
      <c r="AD209" s="25"/>
      <c r="AE209" s="25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</row>
    <row r="210" spans="11:50" x14ac:dyDescent="0.2">
      <c r="K210"/>
      <c r="L210"/>
      <c r="M210" s="25"/>
      <c r="N210" s="25"/>
      <c r="O210" s="25"/>
      <c r="P210" s="25"/>
      <c r="Q210" s="25"/>
      <c r="R210" s="25"/>
      <c r="S210" s="25"/>
      <c r="T210" s="25"/>
      <c r="U210" s="25"/>
      <c r="V210" s="29"/>
      <c r="W210" s="25"/>
      <c r="X210" s="25"/>
      <c r="Y210" s="25"/>
      <c r="Z210" s="25"/>
      <c r="AA210" s="25"/>
      <c r="AB210" s="25"/>
      <c r="AC210" s="25"/>
      <c r="AD210" s="25"/>
      <c r="AE210" s="25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</row>
    <row r="211" spans="11:50" x14ac:dyDescent="0.2">
      <c r="K211"/>
      <c r="L211"/>
      <c r="M211" s="25"/>
      <c r="N211" s="25"/>
      <c r="O211" s="25"/>
      <c r="P211" s="25"/>
      <c r="Q211" s="25"/>
      <c r="R211" s="25"/>
      <c r="S211" s="25"/>
      <c r="T211" s="25"/>
      <c r="U211" s="25"/>
      <c r="V211" s="29"/>
      <c r="W211" s="25"/>
      <c r="X211" s="25"/>
      <c r="Y211" s="25"/>
      <c r="Z211" s="25"/>
      <c r="AA211" s="25"/>
      <c r="AB211" s="25"/>
      <c r="AC211" s="25"/>
      <c r="AD211" s="25"/>
      <c r="AE211" s="25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</row>
    <row r="212" spans="11:50" x14ac:dyDescent="0.2">
      <c r="K212"/>
      <c r="L212"/>
      <c r="M212" s="25"/>
      <c r="N212" s="25"/>
      <c r="O212" s="25"/>
      <c r="P212" s="25"/>
      <c r="Q212" s="25"/>
      <c r="R212" s="25"/>
      <c r="S212" s="25"/>
      <c r="T212" s="25"/>
      <c r="U212" s="25"/>
      <c r="V212" s="29"/>
      <c r="W212" s="25"/>
      <c r="X212" s="25"/>
      <c r="Y212" s="25"/>
      <c r="Z212" s="25"/>
      <c r="AA212" s="25"/>
      <c r="AB212" s="25"/>
      <c r="AC212" s="25"/>
      <c r="AD212" s="25"/>
      <c r="AE212" s="25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</row>
    <row r="213" spans="11:50" x14ac:dyDescent="0.2">
      <c r="K213"/>
      <c r="L213"/>
      <c r="M213" s="25"/>
      <c r="N213" s="25"/>
      <c r="O213" s="25"/>
      <c r="P213" s="25"/>
      <c r="Q213" s="25"/>
      <c r="R213" s="25"/>
      <c r="S213" s="25"/>
      <c r="T213" s="25"/>
      <c r="U213" s="25"/>
      <c r="V213" s="29"/>
      <c r="W213" s="25"/>
      <c r="X213" s="25"/>
      <c r="Y213" s="25"/>
      <c r="Z213" s="25"/>
      <c r="AA213" s="25"/>
      <c r="AB213" s="25"/>
      <c r="AC213" s="25"/>
      <c r="AD213" s="25"/>
      <c r="AE213" s="25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</row>
    <row r="214" spans="11:50" x14ac:dyDescent="0.2">
      <c r="K214"/>
      <c r="L214"/>
      <c r="M214" s="25"/>
      <c r="N214" s="25"/>
      <c r="O214" s="25"/>
      <c r="P214" s="25"/>
      <c r="Q214" s="25"/>
      <c r="R214" s="25"/>
      <c r="S214" s="25"/>
      <c r="T214" s="25"/>
      <c r="U214" s="25"/>
      <c r="V214" s="29"/>
      <c r="W214" s="25"/>
      <c r="X214" s="25"/>
      <c r="Y214" s="25"/>
      <c r="Z214" s="25"/>
      <c r="AA214" s="25"/>
      <c r="AB214" s="25"/>
      <c r="AC214" s="25"/>
      <c r="AD214" s="25"/>
      <c r="AE214" s="25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</row>
    <row r="215" spans="11:50" x14ac:dyDescent="0.2">
      <c r="K215"/>
      <c r="L215"/>
      <c r="M215" s="25"/>
      <c r="N215" s="25"/>
      <c r="O215" s="25"/>
      <c r="P215" s="25"/>
      <c r="Q215" s="25"/>
      <c r="R215" s="25"/>
      <c r="S215" s="25"/>
      <c r="T215" s="25"/>
      <c r="U215" s="25"/>
      <c r="V215" s="29"/>
      <c r="W215" s="25"/>
      <c r="X215" s="25"/>
      <c r="Y215" s="25"/>
      <c r="Z215" s="25"/>
      <c r="AA215" s="25"/>
      <c r="AB215" s="25"/>
      <c r="AC215" s="25"/>
      <c r="AD215" s="25"/>
      <c r="AE215" s="25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</row>
    <row r="216" spans="11:50" x14ac:dyDescent="0.2">
      <c r="K216"/>
      <c r="L216"/>
      <c r="M216" s="25"/>
      <c r="N216" s="25"/>
      <c r="O216" s="25"/>
      <c r="P216" s="25"/>
      <c r="Q216" s="25"/>
      <c r="R216" s="25"/>
      <c r="S216" s="25"/>
      <c r="T216" s="25"/>
      <c r="U216" s="25"/>
      <c r="V216" s="29"/>
      <c r="W216" s="25"/>
      <c r="X216" s="25"/>
      <c r="Y216" s="25"/>
      <c r="Z216" s="25"/>
      <c r="AA216" s="25"/>
      <c r="AB216" s="25"/>
      <c r="AC216" s="25"/>
      <c r="AD216" s="25"/>
      <c r="AE216" s="25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</row>
    <row r="217" spans="11:50" x14ac:dyDescent="0.2">
      <c r="K217"/>
      <c r="L217"/>
      <c r="M217" s="25"/>
      <c r="N217" s="25"/>
      <c r="O217" s="25"/>
      <c r="P217" s="25"/>
      <c r="Q217" s="25"/>
      <c r="R217" s="25"/>
      <c r="S217" s="25"/>
      <c r="T217" s="25"/>
      <c r="U217" s="25"/>
      <c r="V217" s="29"/>
      <c r="W217" s="25"/>
      <c r="X217" s="25"/>
      <c r="Y217" s="25"/>
      <c r="Z217" s="25"/>
      <c r="AA217" s="25"/>
      <c r="AB217" s="25"/>
      <c r="AC217" s="25"/>
      <c r="AD217" s="25"/>
      <c r="AE217" s="25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</row>
    <row r="218" spans="11:50" x14ac:dyDescent="0.2">
      <c r="K218"/>
      <c r="L218"/>
      <c r="M218" s="25"/>
      <c r="N218" s="25"/>
      <c r="O218" s="25"/>
      <c r="P218" s="25"/>
      <c r="Q218" s="25"/>
      <c r="R218" s="25"/>
      <c r="S218" s="25"/>
      <c r="T218" s="25"/>
      <c r="U218" s="25"/>
      <c r="V218" s="29"/>
      <c r="W218" s="25"/>
      <c r="X218" s="25"/>
      <c r="Y218" s="25"/>
      <c r="Z218" s="25"/>
      <c r="AA218" s="25"/>
      <c r="AB218" s="25"/>
      <c r="AC218" s="25"/>
      <c r="AD218" s="25"/>
      <c r="AE218" s="25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</row>
    <row r="219" spans="11:50" x14ac:dyDescent="0.2">
      <c r="K219"/>
      <c r="L219"/>
      <c r="M219" s="25"/>
      <c r="N219" s="25"/>
      <c r="O219" s="25"/>
      <c r="P219" s="25"/>
      <c r="Q219" s="25"/>
      <c r="R219" s="25"/>
      <c r="S219" s="25"/>
      <c r="T219" s="25"/>
      <c r="U219" s="25"/>
      <c r="V219" s="29"/>
      <c r="W219" s="25"/>
      <c r="X219" s="25"/>
      <c r="Y219" s="25"/>
      <c r="Z219" s="25"/>
      <c r="AA219" s="25"/>
      <c r="AB219" s="25"/>
      <c r="AC219" s="25"/>
      <c r="AD219" s="25"/>
      <c r="AE219" s="25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</row>
    <row r="220" spans="11:50" x14ac:dyDescent="0.2">
      <c r="K220"/>
      <c r="L220"/>
      <c r="M220" s="25"/>
      <c r="N220" s="25"/>
      <c r="O220" s="25"/>
      <c r="P220" s="25"/>
      <c r="Q220" s="25"/>
      <c r="R220" s="25"/>
      <c r="S220" s="25"/>
      <c r="T220" s="25"/>
      <c r="U220" s="25"/>
      <c r="V220" s="29"/>
      <c r="W220" s="25"/>
      <c r="X220" s="25"/>
      <c r="Y220" s="25"/>
      <c r="Z220" s="25"/>
      <c r="AA220" s="25"/>
      <c r="AB220" s="25"/>
      <c r="AC220" s="25"/>
      <c r="AD220" s="25"/>
      <c r="AE220" s="25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</row>
    <row r="221" spans="11:50" x14ac:dyDescent="0.2">
      <c r="K221"/>
      <c r="L221"/>
      <c r="M221" s="25"/>
      <c r="N221" s="25"/>
      <c r="O221" s="25"/>
      <c r="P221" s="25"/>
      <c r="Q221" s="25"/>
      <c r="R221" s="25"/>
      <c r="S221" s="25"/>
      <c r="T221" s="25"/>
      <c r="U221" s="25"/>
      <c r="V221" s="29"/>
      <c r="W221" s="25"/>
      <c r="X221" s="25"/>
      <c r="Y221" s="25"/>
      <c r="Z221" s="25"/>
      <c r="AA221" s="25"/>
      <c r="AB221" s="25"/>
      <c r="AC221" s="25"/>
      <c r="AD221" s="25"/>
      <c r="AE221" s="25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</row>
    <row r="222" spans="11:50" x14ac:dyDescent="0.2">
      <c r="K222"/>
      <c r="L222"/>
      <c r="M222" s="25"/>
      <c r="N222" s="25"/>
      <c r="O222" s="25"/>
      <c r="P222" s="25"/>
      <c r="Q222" s="25"/>
      <c r="R222" s="25"/>
      <c r="S222" s="25"/>
      <c r="T222" s="25"/>
      <c r="U222" s="25"/>
      <c r="V222" s="29"/>
      <c r="W222" s="25"/>
      <c r="X222" s="25"/>
      <c r="Y222" s="25"/>
      <c r="Z222" s="25"/>
      <c r="AA222" s="25"/>
      <c r="AB222" s="25"/>
      <c r="AC222" s="25"/>
      <c r="AD222" s="25"/>
      <c r="AE222" s="25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</row>
    <row r="223" spans="11:50" x14ac:dyDescent="0.2">
      <c r="K223"/>
      <c r="L223"/>
      <c r="M223" s="25"/>
      <c r="N223" s="25"/>
      <c r="O223" s="25"/>
      <c r="P223" s="25"/>
      <c r="Q223" s="25"/>
      <c r="R223" s="25"/>
      <c r="S223" s="25"/>
      <c r="T223" s="25"/>
      <c r="U223" s="25"/>
      <c r="V223" s="29"/>
      <c r="W223" s="25"/>
      <c r="X223" s="25"/>
      <c r="Y223" s="25"/>
      <c r="Z223" s="25"/>
      <c r="AA223" s="25"/>
      <c r="AB223" s="25"/>
      <c r="AC223" s="25"/>
      <c r="AD223" s="25"/>
      <c r="AE223" s="25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</row>
    <row r="224" spans="11:50" x14ac:dyDescent="0.2">
      <c r="K224"/>
      <c r="L224"/>
      <c r="M224" s="25"/>
      <c r="N224" s="25"/>
      <c r="O224" s="25"/>
      <c r="P224" s="25"/>
      <c r="Q224" s="25"/>
      <c r="R224" s="25"/>
      <c r="S224" s="25"/>
      <c r="T224" s="25"/>
      <c r="U224" s="25"/>
      <c r="V224" s="29"/>
      <c r="W224" s="25"/>
      <c r="X224" s="25"/>
      <c r="Y224" s="25"/>
      <c r="Z224" s="25"/>
      <c r="AA224" s="25"/>
      <c r="AB224" s="25"/>
      <c r="AC224" s="25"/>
      <c r="AD224" s="25"/>
      <c r="AE224" s="25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</row>
    <row r="225" spans="11:50" x14ac:dyDescent="0.2">
      <c r="K225"/>
      <c r="L225"/>
      <c r="M225" s="25"/>
      <c r="N225" s="25"/>
      <c r="O225" s="25"/>
      <c r="P225" s="25"/>
      <c r="Q225" s="25"/>
      <c r="R225" s="25"/>
      <c r="S225" s="25"/>
      <c r="T225" s="25"/>
      <c r="U225" s="25"/>
      <c r="V225" s="29"/>
      <c r="W225" s="25"/>
      <c r="X225" s="25"/>
      <c r="Y225" s="25"/>
      <c r="Z225" s="25"/>
      <c r="AA225" s="25"/>
      <c r="AB225" s="25"/>
      <c r="AC225" s="25"/>
      <c r="AD225" s="25"/>
      <c r="AE225" s="25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</row>
    <row r="226" spans="11:50" x14ac:dyDescent="0.2">
      <c r="K226"/>
      <c r="L226"/>
      <c r="M226" s="25"/>
      <c r="N226" s="25"/>
      <c r="O226" s="25"/>
      <c r="P226" s="25"/>
      <c r="Q226" s="25"/>
      <c r="R226" s="25"/>
      <c r="S226" s="25"/>
      <c r="T226" s="25"/>
      <c r="U226" s="25"/>
      <c r="V226" s="29"/>
      <c r="W226" s="25"/>
      <c r="X226" s="25"/>
      <c r="Y226" s="25"/>
      <c r="Z226" s="25"/>
      <c r="AA226" s="25"/>
      <c r="AB226" s="25"/>
      <c r="AC226" s="25"/>
      <c r="AD226" s="25"/>
      <c r="AE226" s="25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</row>
    <row r="227" spans="11:50" x14ac:dyDescent="0.2">
      <c r="K227"/>
      <c r="L227"/>
      <c r="M227" s="25"/>
      <c r="N227" s="25"/>
      <c r="O227" s="25"/>
      <c r="P227" s="25"/>
      <c r="Q227" s="25"/>
      <c r="R227" s="25"/>
      <c r="S227" s="25"/>
      <c r="T227" s="25"/>
      <c r="U227" s="25"/>
      <c r="V227" s="29"/>
      <c r="W227" s="25"/>
      <c r="X227" s="25"/>
      <c r="Y227" s="25"/>
      <c r="Z227" s="25"/>
      <c r="AA227" s="25"/>
      <c r="AB227" s="25"/>
      <c r="AC227" s="25"/>
      <c r="AD227" s="25"/>
      <c r="AE227" s="25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</row>
    <row r="228" spans="11:50" x14ac:dyDescent="0.2">
      <c r="K228"/>
      <c r="L228"/>
      <c r="M228" s="25"/>
      <c r="N228" s="25"/>
      <c r="O228" s="25"/>
      <c r="P228" s="25"/>
      <c r="Q228" s="25"/>
      <c r="R228" s="25"/>
      <c r="S228" s="25"/>
      <c r="T228" s="25"/>
      <c r="U228" s="25"/>
      <c r="V228" s="29"/>
      <c r="W228" s="25"/>
      <c r="X228" s="25"/>
      <c r="Y228" s="25"/>
      <c r="Z228" s="25"/>
      <c r="AA228" s="25"/>
      <c r="AB228" s="25"/>
      <c r="AC228" s="25"/>
      <c r="AD228" s="25"/>
      <c r="AE228" s="25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</row>
    <row r="229" spans="11:50" x14ac:dyDescent="0.2">
      <c r="K229"/>
      <c r="L229"/>
      <c r="M229" s="25"/>
      <c r="N229" s="25"/>
      <c r="O229" s="25"/>
      <c r="P229" s="25"/>
      <c r="Q229" s="25"/>
      <c r="R229" s="25"/>
      <c r="S229" s="25"/>
      <c r="T229" s="25"/>
      <c r="U229" s="25"/>
      <c r="V229" s="29"/>
      <c r="W229" s="25"/>
      <c r="X229" s="25"/>
      <c r="Y229" s="25"/>
      <c r="Z229" s="25"/>
      <c r="AA229" s="25"/>
      <c r="AB229" s="25"/>
      <c r="AC229" s="25"/>
      <c r="AD229" s="25"/>
      <c r="AE229" s="25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</row>
    <row r="230" spans="11:50" x14ac:dyDescent="0.2">
      <c r="K230"/>
      <c r="L230"/>
      <c r="M230"/>
      <c r="N230"/>
      <c r="O230"/>
      <c r="P230"/>
      <c r="Q230"/>
      <c r="R230"/>
      <c r="S230"/>
      <c r="T230"/>
      <c r="U230"/>
      <c r="V230" s="14"/>
      <c r="W230"/>
      <c r="X230"/>
      <c r="Y230"/>
      <c r="Z230"/>
      <c r="AA230"/>
      <c r="AB230"/>
      <c r="AC230"/>
      <c r="AD230"/>
      <c r="AE230"/>
    </row>
    <row r="231" spans="11:50" x14ac:dyDescent="0.2">
      <c r="K231"/>
      <c r="L231"/>
      <c r="M231"/>
      <c r="N231"/>
      <c r="O231"/>
      <c r="P231"/>
      <c r="Q231"/>
      <c r="R231"/>
      <c r="S231"/>
      <c r="T231"/>
      <c r="U231"/>
      <c r="V231" s="14"/>
      <c r="W231"/>
      <c r="X231"/>
      <c r="Y231"/>
      <c r="Z231"/>
      <c r="AA231"/>
      <c r="AB231"/>
      <c r="AC231"/>
      <c r="AD231"/>
      <c r="AE231"/>
    </row>
    <row r="232" spans="11:50" x14ac:dyDescent="0.2">
      <c r="K232"/>
      <c r="L232"/>
      <c r="M232"/>
      <c r="N232"/>
      <c r="O232"/>
      <c r="P232"/>
      <c r="Q232"/>
      <c r="R232"/>
      <c r="S232"/>
      <c r="T232"/>
      <c r="U232"/>
      <c r="V232" s="14"/>
      <c r="W232"/>
      <c r="X232"/>
      <c r="Y232"/>
      <c r="Z232"/>
      <c r="AA232"/>
      <c r="AB232"/>
      <c r="AC232"/>
      <c r="AD232"/>
      <c r="AE232"/>
    </row>
    <row r="233" spans="11:50" x14ac:dyDescent="0.2">
      <c r="K233"/>
      <c r="L233"/>
      <c r="M233"/>
      <c r="N233"/>
      <c r="O233"/>
      <c r="P233"/>
      <c r="Q233"/>
      <c r="R233"/>
      <c r="S233"/>
      <c r="T233"/>
      <c r="U233"/>
      <c r="V233" s="14"/>
      <c r="W233"/>
      <c r="X233"/>
      <c r="Y233"/>
      <c r="Z233"/>
      <c r="AA233"/>
      <c r="AB233"/>
      <c r="AC233"/>
      <c r="AD233"/>
      <c r="AE233"/>
    </row>
    <row r="234" spans="11:50" x14ac:dyDescent="0.2">
      <c r="K234"/>
      <c r="L234"/>
      <c r="M234"/>
      <c r="N234"/>
      <c r="O234"/>
      <c r="P234"/>
      <c r="Q234"/>
      <c r="R234"/>
      <c r="S234"/>
      <c r="T234"/>
      <c r="U234"/>
      <c r="V234" s="14"/>
      <c r="W234"/>
      <c r="X234"/>
      <c r="Y234"/>
      <c r="Z234"/>
      <c r="AA234"/>
      <c r="AB234"/>
      <c r="AC234"/>
      <c r="AD234"/>
      <c r="AE234"/>
    </row>
    <row r="235" spans="11:50" x14ac:dyDescent="0.2">
      <c r="K235"/>
      <c r="L235"/>
      <c r="M235"/>
      <c r="N235"/>
      <c r="O235"/>
      <c r="P235"/>
      <c r="Q235"/>
      <c r="R235"/>
      <c r="S235"/>
      <c r="T235"/>
      <c r="U235"/>
      <c r="V235" s="14"/>
      <c r="W235"/>
      <c r="X235"/>
      <c r="Y235"/>
      <c r="Z235"/>
      <c r="AA235"/>
      <c r="AB235"/>
      <c r="AC235"/>
      <c r="AD235"/>
      <c r="AE235"/>
    </row>
    <row r="236" spans="11:50" x14ac:dyDescent="0.2">
      <c r="K236"/>
      <c r="L236"/>
      <c r="M236"/>
      <c r="N236"/>
      <c r="O236"/>
      <c r="P236"/>
      <c r="Q236"/>
      <c r="R236"/>
      <c r="S236"/>
      <c r="T236"/>
      <c r="U236"/>
      <c r="V236" s="14"/>
      <c r="W236"/>
      <c r="X236"/>
      <c r="Y236"/>
      <c r="Z236"/>
      <c r="AA236"/>
      <c r="AB236"/>
      <c r="AC236"/>
      <c r="AD236"/>
      <c r="AE236"/>
    </row>
    <row r="237" spans="11:50" x14ac:dyDescent="0.2">
      <c r="K237"/>
      <c r="L237"/>
      <c r="M237"/>
      <c r="N237"/>
      <c r="O237"/>
      <c r="P237"/>
      <c r="Q237"/>
      <c r="R237"/>
      <c r="S237"/>
      <c r="T237"/>
      <c r="U237"/>
      <c r="V237" s="14"/>
      <c r="W237"/>
      <c r="X237"/>
      <c r="Y237"/>
      <c r="Z237"/>
      <c r="AA237"/>
      <c r="AB237"/>
      <c r="AC237"/>
      <c r="AD237"/>
      <c r="AE237"/>
    </row>
    <row r="238" spans="11:50" x14ac:dyDescent="0.2">
      <c r="K238"/>
      <c r="L238"/>
      <c r="M238"/>
      <c r="N238"/>
      <c r="O238"/>
      <c r="P238"/>
      <c r="Q238"/>
      <c r="R238"/>
      <c r="S238"/>
      <c r="T238"/>
      <c r="U238"/>
      <c r="V238" s="14"/>
      <c r="W238"/>
      <c r="X238"/>
      <c r="Y238"/>
      <c r="Z238"/>
      <c r="AA238"/>
      <c r="AB238"/>
      <c r="AC238"/>
      <c r="AD238"/>
      <c r="AE238"/>
    </row>
    <row r="239" spans="11:50" x14ac:dyDescent="0.2">
      <c r="K239"/>
      <c r="L239"/>
      <c r="M239"/>
      <c r="N239"/>
      <c r="O239"/>
      <c r="P239"/>
      <c r="Q239"/>
      <c r="R239"/>
      <c r="S239"/>
      <c r="T239"/>
      <c r="U239"/>
      <c r="V239" s="14"/>
      <c r="W239"/>
      <c r="X239"/>
      <c r="Y239"/>
      <c r="Z239"/>
      <c r="AA239"/>
      <c r="AB239"/>
      <c r="AC239"/>
      <c r="AD239"/>
      <c r="AE239"/>
    </row>
    <row r="240" spans="11:50" x14ac:dyDescent="0.2">
      <c r="K240"/>
      <c r="L240"/>
      <c r="M240"/>
      <c r="N240"/>
      <c r="O240"/>
      <c r="P240"/>
      <c r="Q240"/>
      <c r="R240"/>
      <c r="S240"/>
      <c r="T240"/>
      <c r="U240"/>
      <c r="V240" s="14"/>
      <c r="W240"/>
      <c r="X240"/>
      <c r="Y240"/>
      <c r="Z240"/>
      <c r="AA240"/>
      <c r="AB240"/>
      <c r="AC240"/>
      <c r="AD240"/>
      <c r="AE240"/>
    </row>
    <row r="241" spans="11:31" x14ac:dyDescent="0.2">
      <c r="K241"/>
      <c r="L241"/>
      <c r="M241"/>
      <c r="N241"/>
      <c r="O241"/>
      <c r="P241"/>
      <c r="Q241"/>
      <c r="R241"/>
      <c r="S241"/>
      <c r="T241"/>
      <c r="U241"/>
      <c r="V241" s="14"/>
      <c r="W241"/>
      <c r="X241"/>
      <c r="Y241"/>
      <c r="Z241"/>
      <c r="AA241"/>
      <c r="AB241"/>
      <c r="AC241"/>
      <c r="AD241"/>
      <c r="AE241"/>
    </row>
    <row r="242" spans="11:31" x14ac:dyDescent="0.2">
      <c r="K242"/>
      <c r="L242"/>
      <c r="M242"/>
      <c r="N242"/>
      <c r="O242"/>
      <c r="P242"/>
      <c r="Q242"/>
      <c r="R242"/>
      <c r="S242"/>
      <c r="T242"/>
      <c r="U242"/>
      <c r="V242" s="14"/>
      <c r="W242"/>
      <c r="X242"/>
      <c r="Y242"/>
      <c r="Z242"/>
      <c r="AA242"/>
      <c r="AB242"/>
      <c r="AC242"/>
      <c r="AD242"/>
      <c r="AE242"/>
    </row>
    <row r="243" spans="11:31" x14ac:dyDescent="0.2">
      <c r="K243"/>
      <c r="L243"/>
      <c r="M243"/>
      <c r="N243"/>
      <c r="O243"/>
      <c r="P243"/>
      <c r="Q243"/>
      <c r="R243"/>
      <c r="S243"/>
      <c r="T243"/>
      <c r="U243"/>
      <c r="V243" s="14"/>
      <c r="W243"/>
      <c r="X243"/>
      <c r="Y243"/>
      <c r="Z243"/>
      <c r="AA243"/>
      <c r="AB243"/>
      <c r="AC243"/>
      <c r="AD243"/>
      <c r="AE243"/>
    </row>
    <row r="244" spans="11:31" x14ac:dyDescent="0.2">
      <c r="K244"/>
      <c r="L244"/>
      <c r="M244"/>
      <c r="N244"/>
      <c r="O244"/>
      <c r="P244"/>
      <c r="Q244"/>
      <c r="R244"/>
      <c r="S244"/>
      <c r="T244"/>
      <c r="U244"/>
      <c r="V244" s="14"/>
      <c r="W244"/>
      <c r="X244"/>
      <c r="Y244"/>
      <c r="Z244"/>
      <c r="AA244"/>
      <c r="AB244"/>
      <c r="AC244"/>
      <c r="AD244"/>
      <c r="AE244"/>
    </row>
    <row r="245" spans="11:31" x14ac:dyDescent="0.2">
      <c r="K245"/>
      <c r="L245"/>
      <c r="M245"/>
      <c r="N245"/>
      <c r="O245"/>
      <c r="P245"/>
      <c r="Q245"/>
      <c r="R245"/>
      <c r="S245"/>
      <c r="T245"/>
      <c r="U245"/>
      <c r="V245" s="14"/>
      <c r="W245"/>
      <c r="X245"/>
      <c r="Y245"/>
      <c r="Z245"/>
      <c r="AA245"/>
      <c r="AB245"/>
      <c r="AC245"/>
      <c r="AD245"/>
      <c r="AE245"/>
    </row>
    <row r="246" spans="11:31" x14ac:dyDescent="0.2">
      <c r="K246"/>
      <c r="L246"/>
      <c r="M246"/>
      <c r="N246"/>
      <c r="O246"/>
      <c r="P246"/>
      <c r="Q246"/>
      <c r="R246"/>
      <c r="S246"/>
      <c r="T246"/>
      <c r="U246"/>
      <c r="V246" s="14"/>
      <c r="W246"/>
      <c r="X246"/>
      <c r="Y246"/>
      <c r="Z246"/>
      <c r="AA246"/>
      <c r="AB246"/>
      <c r="AC246"/>
      <c r="AD246"/>
      <c r="AE246"/>
    </row>
    <row r="247" spans="11:31" x14ac:dyDescent="0.2">
      <c r="K247"/>
      <c r="L247"/>
      <c r="M247"/>
      <c r="N247"/>
      <c r="O247"/>
      <c r="P247"/>
      <c r="Q247"/>
      <c r="R247"/>
      <c r="S247"/>
      <c r="T247"/>
      <c r="U247"/>
      <c r="V247" s="14"/>
      <c r="W247"/>
      <c r="X247"/>
      <c r="Y247"/>
      <c r="Z247"/>
      <c r="AA247"/>
      <c r="AB247"/>
      <c r="AC247"/>
      <c r="AD247"/>
      <c r="AE247"/>
    </row>
    <row r="248" spans="11:31" x14ac:dyDescent="0.2">
      <c r="K248"/>
      <c r="L248"/>
      <c r="M248"/>
      <c r="N248"/>
      <c r="O248"/>
      <c r="P248"/>
      <c r="Q248"/>
      <c r="R248"/>
      <c r="S248"/>
      <c r="T248"/>
      <c r="U248"/>
      <c r="V248" s="14"/>
      <c r="W248"/>
      <c r="X248"/>
      <c r="Y248"/>
      <c r="Z248"/>
      <c r="AA248"/>
      <c r="AB248"/>
      <c r="AC248"/>
      <c r="AD248"/>
      <c r="AE248"/>
    </row>
    <row r="249" spans="11:31" x14ac:dyDescent="0.2">
      <c r="K249"/>
      <c r="L249"/>
      <c r="M249"/>
      <c r="N249"/>
      <c r="O249"/>
      <c r="P249"/>
      <c r="Q249"/>
      <c r="R249"/>
      <c r="S249"/>
      <c r="T249"/>
      <c r="U249"/>
      <c r="V249" s="14"/>
      <c r="W249"/>
      <c r="X249"/>
      <c r="Y249"/>
      <c r="Z249"/>
      <c r="AA249"/>
      <c r="AB249"/>
      <c r="AC249"/>
      <c r="AD249"/>
      <c r="AE249"/>
    </row>
    <row r="250" spans="11:31" x14ac:dyDescent="0.2">
      <c r="K250"/>
      <c r="L250"/>
      <c r="M250"/>
      <c r="N250"/>
      <c r="O250"/>
      <c r="P250"/>
      <c r="Q250"/>
      <c r="R250"/>
      <c r="S250"/>
      <c r="T250"/>
      <c r="U250"/>
      <c r="V250" s="14"/>
      <c r="W250"/>
      <c r="X250"/>
      <c r="Y250"/>
      <c r="Z250"/>
      <c r="AA250"/>
      <c r="AB250"/>
      <c r="AC250"/>
      <c r="AD250"/>
      <c r="AE250"/>
    </row>
    <row r="251" spans="11:31" x14ac:dyDescent="0.2">
      <c r="K251"/>
      <c r="L251"/>
      <c r="M251"/>
      <c r="N251"/>
      <c r="O251"/>
      <c r="P251"/>
      <c r="Q251"/>
      <c r="R251"/>
      <c r="S251"/>
      <c r="T251"/>
      <c r="U251"/>
      <c r="V251" s="14"/>
      <c r="W251"/>
      <c r="X251"/>
      <c r="Y251"/>
      <c r="Z251"/>
      <c r="AA251"/>
      <c r="AB251"/>
      <c r="AC251"/>
      <c r="AD251"/>
      <c r="AE251"/>
    </row>
  </sheetData>
  <mergeCells count="65">
    <mergeCell ref="V18:V19"/>
    <mergeCell ref="W18:W19"/>
    <mergeCell ref="Z18:Z19"/>
    <mergeCell ref="T20:T21"/>
    <mergeCell ref="U20:U21"/>
    <mergeCell ref="V20:V21"/>
    <mergeCell ref="W20:W21"/>
    <mergeCell ref="X20:X21"/>
    <mergeCell ref="Y20:Y21"/>
    <mergeCell ref="Z20:Z21"/>
    <mergeCell ref="B15:B16"/>
    <mergeCell ref="C15:C16"/>
    <mergeCell ref="S18:S19"/>
    <mergeCell ref="S20:S21"/>
    <mergeCell ref="T18:T19"/>
    <mergeCell ref="U18:U19"/>
    <mergeCell ref="T22:T24"/>
    <mergeCell ref="S22:S24"/>
    <mergeCell ref="V15:V16"/>
    <mergeCell ref="W15:W16"/>
    <mergeCell ref="X15:X16"/>
    <mergeCell ref="Z13:Z14"/>
    <mergeCell ref="T15:T16"/>
    <mergeCell ref="U15:U16"/>
    <mergeCell ref="S13:S14"/>
    <mergeCell ref="T13:T14"/>
    <mergeCell ref="U13:U14"/>
    <mergeCell ref="V13:V14"/>
    <mergeCell ref="W13:W14"/>
    <mergeCell ref="X13:X14"/>
    <mergeCell ref="Y13:Y14"/>
    <mergeCell ref="S15:S16"/>
    <mergeCell ref="Z15:Z16"/>
    <mergeCell ref="U22:U24"/>
    <mergeCell ref="V22:V24"/>
    <mergeCell ref="W22:W24"/>
    <mergeCell ref="X22:X24"/>
    <mergeCell ref="Y22:Y24"/>
    <mergeCell ref="Z22:Z24"/>
    <mergeCell ref="X18:X19"/>
    <mergeCell ref="Y18:Y19"/>
    <mergeCell ref="Y15:Y16"/>
    <mergeCell ref="E3:R4"/>
    <mergeCell ref="A5:R5"/>
    <mergeCell ref="M7:O7"/>
    <mergeCell ref="G7:I7"/>
    <mergeCell ref="D7:F7"/>
    <mergeCell ref="A6:C7"/>
    <mergeCell ref="K6:L7"/>
    <mergeCell ref="A8:A12"/>
    <mergeCell ref="P7:R7"/>
    <mergeCell ref="A24:A26"/>
    <mergeCell ref="B8:B12"/>
    <mergeCell ref="C8:C12"/>
    <mergeCell ref="D8:F9"/>
    <mergeCell ref="B13:B14"/>
    <mergeCell ref="C13:C14"/>
    <mergeCell ref="B17:B24"/>
    <mergeCell ref="C17:C24"/>
    <mergeCell ref="V3:AB5"/>
    <mergeCell ref="S8:Z9"/>
    <mergeCell ref="S10:Z10"/>
    <mergeCell ref="V7:AB7"/>
    <mergeCell ref="S3:U3"/>
    <mergeCell ref="S7:U7"/>
  </mergeCells>
  <phoneticPr fontId="1" type="noConversion"/>
  <printOptions horizontalCentered="1" verticalCentered="1"/>
  <pageMargins left="0.25" right="0.25" top="0.5" bottom="0.41319444444444442" header="0" footer="0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List1</vt:lpstr>
      <vt:lpstr>List1!Oblasť_tlače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autor</cp:lastModifiedBy>
  <cp:lastPrinted>2019-10-29T12:26:16Z</cp:lastPrinted>
  <dcterms:created xsi:type="dcterms:W3CDTF">1997-06-08T19:01:58Z</dcterms:created>
  <dcterms:modified xsi:type="dcterms:W3CDTF">2020-12-09T16:25:33Z</dcterms:modified>
</cp:coreProperties>
</file>