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P:\Office\Ružinov\Tomášikova 25-rekonštrukcia a zmena účelu\"/>
    </mc:Choice>
  </mc:AlternateContent>
  <xr:revisionPtr revIDLastSave="0" documentId="8_{7264FA5F-F7F1-4E65-BA0E-83B5349E5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Arch.statika" sheetId="2" r:id="rId2"/>
    <sheet name="Elektro" sheetId="4" r:id="rId3"/>
    <sheet name="Prípojka NN" sheetId="5" r:id="rId4"/>
    <sheet name="ÚK" sheetId="6" r:id="rId5"/>
    <sheet name="VZT" sheetId="7" r:id="rId6"/>
    <sheet name="ZTI" sheetId="8" r:id="rId7"/>
  </sheets>
  <definedNames>
    <definedName name="_xlnm._FilterDatabase" localSheetId="1" hidden="1">Arch.statika!$C$150:$K$1319</definedName>
    <definedName name="_xlnm.Print_Titles" localSheetId="1">Arch.statika!$150:$150</definedName>
    <definedName name="_xlnm.Print_Titles" localSheetId="2">Elektro!$1:$7</definedName>
    <definedName name="_xlnm.Print_Titles" localSheetId="3">'Prípojka NN'!$1:$6</definedName>
    <definedName name="_xlnm.Print_Titles" localSheetId="0">'Rekapitulácia stavby'!$92:$92</definedName>
    <definedName name="_xlnm.Print_Titles" localSheetId="6">ZTI!$6:$8</definedName>
    <definedName name="_xlnm.Print_Area" localSheetId="1">Arch.statika!$C$4:$J$76,Arch.statika!$C$82:$J$132,Arch.statika!$C$138:$J$1319</definedName>
    <definedName name="_xlnm.Print_Area" localSheetId="2">Elektro!$A$1:$H$235</definedName>
    <definedName name="_xlnm.Print_Area" localSheetId="3">'Prípojka NN'!$A$1:$H$96</definedName>
    <definedName name="_xlnm.Print_Area" localSheetId="0">'Rekapitulácia stavby'!$D$4:$AO$76,'Rekapitulácia stavby'!$C$82:$AQ$108</definedName>
  </definedNames>
  <calcPr calcId="181029"/>
</workbook>
</file>

<file path=xl/calcChain.xml><?xml version="1.0" encoding="utf-8"?>
<calcChain xmlns="http://schemas.openxmlformats.org/spreadsheetml/2006/main">
  <c r="AN97" i="1" l="1"/>
  <c r="AN99" i="1"/>
  <c r="AN100" i="1"/>
  <c r="AN96" i="1"/>
  <c r="AG100" i="1"/>
  <c r="AG99" i="1"/>
  <c r="AG97" i="1"/>
  <c r="AG96" i="1"/>
  <c r="I107" i="8"/>
  <c r="H105" i="8"/>
  <c r="H95" i="5"/>
  <c r="H234" i="4"/>
  <c r="F86" i="8"/>
  <c r="F85" i="8"/>
  <c r="F56" i="8"/>
  <c r="F55" i="8"/>
  <c r="F54" i="8"/>
  <c r="F53" i="8"/>
  <c r="F48" i="8"/>
  <c r="F47" i="8"/>
  <c r="F46" i="8"/>
  <c r="F45" i="8"/>
  <c r="F43" i="8"/>
  <c r="F25" i="8"/>
  <c r="F24" i="8"/>
  <c r="F23" i="8"/>
  <c r="H17" i="7"/>
  <c r="I15" i="7"/>
  <c r="E13" i="7"/>
  <c r="I13" i="7" s="1"/>
  <c r="I12" i="7"/>
  <c r="E12" i="7"/>
  <c r="H11" i="7"/>
  <c r="H10" i="7"/>
  <c r="I77" i="6"/>
  <c r="I74" i="6"/>
  <c r="I73" i="6"/>
  <c r="I72" i="6"/>
  <c r="E68" i="6"/>
  <c r="E69" i="6" s="1"/>
  <c r="H67" i="6"/>
  <c r="H66" i="6"/>
  <c r="H65" i="6"/>
  <c r="H64" i="6"/>
  <c r="H63" i="6"/>
  <c r="H62" i="6"/>
  <c r="H61" i="6"/>
  <c r="H60" i="6"/>
  <c r="H59" i="6"/>
  <c r="H58" i="6"/>
  <c r="H57" i="6"/>
  <c r="H56" i="6"/>
  <c r="I53" i="6"/>
  <c r="I52" i="6"/>
  <c r="I51" i="6"/>
  <c r="I50" i="6"/>
  <c r="I49" i="6"/>
  <c r="H48" i="6"/>
  <c r="H47" i="6"/>
  <c r="I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I15" i="6"/>
  <c r="I14" i="6"/>
  <c r="I13" i="6"/>
  <c r="I12" i="6"/>
  <c r="I11" i="6"/>
  <c r="I109" i="8" l="1"/>
  <c r="I108" i="8"/>
  <c r="F100" i="8"/>
  <c r="F98" i="8"/>
  <c r="H69" i="6"/>
  <c r="E70" i="6"/>
  <c r="I19" i="7"/>
  <c r="I20" i="7" s="1"/>
  <c r="I21" i="7"/>
  <c r="H68" i="6"/>
  <c r="H85" i="6" s="1"/>
  <c r="F99" i="8" l="1"/>
  <c r="E71" i="6"/>
  <c r="I71" i="6" s="1"/>
  <c r="I70" i="6"/>
  <c r="I87" i="6" s="1"/>
  <c r="I88" i="6" s="1"/>
  <c r="AG98" i="1" s="1"/>
  <c r="AN98" i="1" s="1"/>
  <c r="I89" i="6" l="1"/>
  <c r="J39" i="2" l="1"/>
  <c r="J38" i="2"/>
  <c r="AY95" i="1"/>
  <c r="J37" i="2"/>
  <c r="AX95" i="1"/>
  <c r="BI1319" i="2"/>
  <c r="BH1319" i="2"/>
  <c r="BG1319" i="2"/>
  <c r="BE1319" i="2"/>
  <c r="T1319" i="2"/>
  <c r="R1319" i="2"/>
  <c r="P1319" i="2"/>
  <c r="BI1318" i="2"/>
  <c r="BH1318" i="2"/>
  <c r="BG1318" i="2"/>
  <c r="BE1318" i="2"/>
  <c r="T1318" i="2"/>
  <c r="R1318" i="2"/>
  <c r="P1318" i="2"/>
  <c r="BI1317" i="2"/>
  <c r="BH1317" i="2"/>
  <c r="BG1317" i="2"/>
  <c r="BE1317" i="2"/>
  <c r="T1317" i="2"/>
  <c r="R1317" i="2"/>
  <c r="P1317" i="2"/>
  <c r="BI1312" i="2"/>
  <c r="BH1312" i="2"/>
  <c r="BG1312" i="2"/>
  <c r="BE1312" i="2"/>
  <c r="T1312" i="2"/>
  <c r="R1312" i="2"/>
  <c r="P1312" i="2"/>
  <c r="BI1306" i="2"/>
  <c r="BH1306" i="2"/>
  <c r="BG1306" i="2"/>
  <c r="BE1306" i="2"/>
  <c r="T1306" i="2"/>
  <c r="R1306" i="2"/>
  <c r="P1306" i="2"/>
  <c r="BI1304" i="2"/>
  <c r="BH1304" i="2"/>
  <c r="BG1304" i="2"/>
  <c r="BE1304" i="2"/>
  <c r="T1304" i="2"/>
  <c r="R1304" i="2"/>
  <c r="P1304" i="2"/>
  <c r="BI1283" i="2"/>
  <c r="BH1283" i="2"/>
  <c r="BG1283" i="2"/>
  <c r="BE1283" i="2"/>
  <c r="T1283" i="2"/>
  <c r="R1283" i="2"/>
  <c r="P1283" i="2"/>
  <c r="BI1282" i="2"/>
  <c r="BH1282" i="2"/>
  <c r="BG1282" i="2"/>
  <c r="BE1282" i="2"/>
  <c r="T1282" i="2"/>
  <c r="R1282" i="2"/>
  <c r="P1282" i="2"/>
  <c r="BI1281" i="2"/>
  <c r="BH1281" i="2"/>
  <c r="BG1281" i="2"/>
  <c r="BE1281" i="2"/>
  <c r="T1281" i="2"/>
  <c r="R1281" i="2"/>
  <c r="P1281" i="2"/>
  <c r="BI1275" i="2"/>
  <c r="BH1275" i="2"/>
  <c r="BG1275" i="2"/>
  <c r="BE1275" i="2"/>
  <c r="T1275" i="2"/>
  <c r="R1275" i="2"/>
  <c r="P1275" i="2"/>
  <c r="BI1273" i="2"/>
  <c r="BH1273" i="2"/>
  <c r="BG1273" i="2"/>
  <c r="BE1273" i="2"/>
  <c r="T1273" i="2"/>
  <c r="R1273" i="2"/>
  <c r="P1273" i="2"/>
  <c r="BI1269" i="2"/>
  <c r="BH1269" i="2"/>
  <c r="BG1269" i="2"/>
  <c r="BE1269" i="2"/>
  <c r="T1269" i="2"/>
  <c r="R1269" i="2"/>
  <c r="P1269" i="2"/>
  <c r="BI1231" i="2"/>
  <c r="BH1231" i="2"/>
  <c r="BG1231" i="2"/>
  <c r="BE1231" i="2"/>
  <c r="T1231" i="2"/>
  <c r="R1231" i="2"/>
  <c r="P1231" i="2"/>
  <c r="BI1229" i="2"/>
  <c r="BH1229" i="2"/>
  <c r="BG1229" i="2"/>
  <c r="BE1229" i="2"/>
  <c r="T1229" i="2"/>
  <c r="R1229" i="2"/>
  <c r="P1229" i="2"/>
  <c r="BI1226" i="2"/>
  <c r="BH1226" i="2"/>
  <c r="BG1226" i="2"/>
  <c r="BE1226" i="2"/>
  <c r="T1226" i="2"/>
  <c r="R1226" i="2"/>
  <c r="P1226" i="2"/>
  <c r="BI1223" i="2"/>
  <c r="BH1223" i="2"/>
  <c r="BG1223" i="2"/>
  <c r="BE1223" i="2"/>
  <c r="T1223" i="2"/>
  <c r="R1223" i="2"/>
  <c r="P1223" i="2"/>
  <c r="BI1220" i="2"/>
  <c r="BH1220" i="2"/>
  <c r="BG1220" i="2"/>
  <c r="BE1220" i="2"/>
  <c r="T1220" i="2"/>
  <c r="R1220" i="2"/>
  <c r="P1220" i="2"/>
  <c r="BI1169" i="2"/>
  <c r="BH1169" i="2"/>
  <c r="BG1169" i="2"/>
  <c r="BE1169" i="2"/>
  <c r="T1169" i="2"/>
  <c r="R1169" i="2"/>
  <c r="P1169" i="2"/>
  <c r="BI1165" i="2"/>
  <c r="BH1165" i="2"/>
  <c r="BG1165" i="2"/>
  <c r="BE1165" i="2"/>
  <c r="T1165" i="2"/>
  <c r="R1165" i="2"/>
  <c r="P1165" i="2"/>
  <c r="BI1162" i="2"/>
  <c r="BH1162" i="2"/>
  <c r="BG1162" i="2"/>
  <c r="BE1162" i="2"/>
  <c r="T1162" i="2"/>
  <c r="R1162" i="2"/>
  <c r="P1162" i="2"/>
  <c r="BI1157" i="2"/>
  <c r="BH1157" i="2"/>
  <c r="BG1157" i="2"/>
  <c r="BE1157" i="2"/>
  <c r="T1157" i="2"/>
  <c r="R1157" i="2"/>
  <c r="P1157" i="2"/>
  <c r="BI1155" i="2"/>
  <c r="BH1155" i="2"/>
  <c r="BG1155" i="2"/>
  <c r="BE1155" i="2"/>
  <c r="T1155" i="2"/>
  <c r="R1155" i="2"/>
  <c r="P1155" i="2"/>
  <c r="BI1152" i="2"/>
  <c r="BH1152" i="2"/>
  <c r="BG1152" i="2"/>
  <c r="BE1152" i="2"/>
  <c r="T1152" i="2"/>
  <c r="R1152" i="2"/>
  <c r="P1152" i="2"/>
  <c r="BI1150" i="2"/>
  <c r="BH1150" i="2"/>
  <c r="BG1150" i="2"/>
  <c r="BE1150" i="2"/>
  <c r="T1150" i="2"/>
  <c r="R1150" i="2"/>
  <c r="P1150" i="2"/>
  <c r="BI1146" i="2"/>
  <c r="BH1146" i="2"/>
  <c r="BG1146" i="2"/>
  <c r="BE1146" i="2"/>
  <c r="T1146" i="2"/>
  <c r="R1146" i="2"/>
  <c r="P1146" i="2"/>
  <c r="BI1142" i="2"/>
  <c r="BH1142" i="2"/>
  <c r="BG1142" i="2"/>
  <c r="BE1142" i="2"/>
  <c r="T1142" i="2"/>
  <c r="R1142" i="2"/>
  <c r="P1142" i="2"/>
  <c r="BI1132" i="2"/>
  <c r="BH1132" i="2"/>
  <c r="BG1132" i="2"/>
  <c r="BE1132" i="2"/>
  <c r="T1132" i="2"/>
  <c r="R1132" i="2"/>
  <c r="P1132" i="2"/>
  <c r="BI1129" i="2"/>
  <c r="BH1129" i="2"/>
  <c r="BG1129" i="2"/>
  <c r="BE1129" i="2"/>
  <c r="T1129" i="2"/>
  <c r="R1129" i="2"/>
  <c r="P1129" i="2"/>
  <c r="BI1126" i="2"/>
  <c r="BH1126" i="2"/>
  <c r="BG1126" i="2"/>
  <c r="BE1126" i="2"/>
  <c r="T1126" i="2"/>
  <c r="R1126" i="2"/>
  <c r="P1126" i="2"/>
  <c r="BI1124" i="2"/>
  <c r="BH1124" i="2"/>
  <c r="BG1124" i="2"/>
  <c r="BE1124" i="2"/>
  <c r="T1124" i="2"/>
  <c r="R1124" i="2"/>
  <c r="P1124" i="2"/>
  <c r="BI1123" i="2"/>
  <c r="BH1123" i="2"/>
  <c r="BG1123" i="2"/>
  <c r="BE1123" i="2"/>
  <c r="T1123" i="2"/>
  <c r="R1123" i="2"/>
  <c r="P1123" i="2"/>
  <c r="BI1122" i="2"/>
  <c r="BH1122" i="2"/>
  <c r="BG1122" i="2"/>
  <c r="BE1122" i="2"/>
  <c r="T1122" i="2"/>
  <c r="R1122" i="2"/>
  <c r="P1122" i="2"/>
  <c r="BI1118" i="2"/>
  <c r="BH1118" i="2"/>
  <c r="BG1118" i="2"/>
  <c r="BE1118" i="2"/>
  <c r="T1118" i="2"/>
  <c r="R1118" i="2"/>
  <c r="P1118" i="2"/>
  <c r="BI1117" i="2"/>
  <c r="BH1117" i="2"/>
  <c r="BG1117" i="2"/>
  <c r="BE1117" i="2"/>
  <c r="T1117" i="2"/>
  <c r="R1117" i="2"/>
  <c r="P1117" i="2"/>
  <c r="BI1114" i="2"/>
  <c r="BH1114" i="2"/>
  <c r="BG1114" i="2"/>
  <c r="BE1114" i="2"/>
  <c r="T1114" i="2"/>
  <c r="R1114" i="2"/>
  <c r="P1114" i="2"/>
  <c r="BI1113" i="2"/>
  <c r="BH1113" i="2"/>
  <c r="BG1113" i="2"/>
  <c r="BE1113" i="2"/>
  <c r="T1113" i="2"/>
  <c r="R1113" i="2"/>
  <c r="P1113" i="2"/>
  <c r="BI1112" i="2"/>
  <c r="BH1112" i="2"/>
  <c r="BG1112" i="2"/>
  <c r="BE1112" i="2"/>
  <c r="T1112" i="2"/>
  <c r="R1112" i="2"/>
  <c r="P1112" i="2"/>
  <c r="BI1111" i="2"/>
  <c r="BH1111" i="2"/>
  <c r="BG1111" i="2"/>
  <c r="BE1111" i="2"/>
  <c r="T1111" i="2"/>
  <c r="R1111" i="2"/>
  <c r="P1111" i="2"/>
  <c r="BI1110" i="2"/>
  <c r="BH1110" i="2"/>
  <c r="BG1110" i="2"/>
  <c r="BE1110" i="2"/>
  <c r="T1110" i="2"/>
  <c r="R1110" i="2"/>
  <c r="P1110" i="2"/>
  <c r="BI1109" i="2"/>
  <c r="BH1109" i="2"/>
  <c r="BG1109" i="2"/>
  <c r="BE1109" i="2"/>
  <c r="T1109" i="2"/>
  <c r="R1109" i="2"/>
  <c r="P1109" i="2"/>
  <c r="BI1108" i="2"/>
  <c r="BH1108" i="2"/>
  <c r="BG1108" i="2"/>
  <c r="BE1108" i="2"/>
  <c r="T1108" i="2"/>
  <c r="R1108" i="2"/>
  <c r="P1108" i="2"/>
  <c r="BI1095" i="2"/>
  <c r="BH1095" i="2"/>
  <c r="BG1095" i="2"/>
  <c r="BE1095" i="2"/>
  <c r="T1095" i="2"/>
  <c r="R1095" i="2"/>
  <c r="P1095" i="2"/>
  <c r="BI1092" i="2"/>
  <c r="BH1092" i="2"/>
  <c r="BG1092" i="2"/>
  <c r="BE1092" i="2"/>
  <c r="T1092" i="2"/>
  <c r="R1092" i="2"/>
  <c r="P1092" i="2"/>
  <c r="BI1090" i="2"/>
  <c r="BH1090" i="2"/>
  <c r="BG1090" i="2"/>
  <c r="BE1090" i="2"/>
  <c r="T1090" i="2"/>
  <c r="R1090" i="2"/>
  <c r="P1090" i="2"/>
  <c r="BI1089" i="2"/>
  <c r="BH1089" i="2"/>
  <c r="BG1089" i="2"/>
  <c r="BE1089" i="2"/>
  <c r="T1089" i="2"/>
  <c r="R1089" i="2"/>
  <c r="P1089" i="2"/>
  <c r="BI1086" i="2"/>
  <c r="BH1086" i="2"/>
  <c r="BG1086" i="2"/>
  <c r="BE1086" i="2"/>
  <c r="T1086" i="2"/>
  <c r="R1086" i="2"/>
  <c r="P1086" i="2"/>
  <c r="BI1085" i="2"/>
  <c r="BH1085" i="2"/>
  <c r="BG1085" i="2"/>
  <c r="BE1085" i="2"/>
  <c r="T1085" i="2"/>
  <c r="R1085" i="2"/>
  <c r="P1085" i="2"/>
  <c r="BI1084" i="2"/>
  <c r="BH1084" i="2"/>
  <c r="BG1084" i="2"/>
  <c r="BE1084" i="2"/>
  <c r="T1084" i="2"/>
  <c r="R1084" i="2"/>
  <c r="P1084" i="2"/>
  <c r="BI1081" i="2"/>
  <c r="BH1081" i="2"/>
  <c r="BG1081" i="2"/>
  <c r="BE1081" i="2"/>
  <c r="T1081" i="2"/>
  <c r="R1081" i="2"/>
  <c r="P1081" i="2"/>
  <c r="BI1078" i="2"/>
  <c r="BH1078" i="2"/>
  <c r="BG1078" i="2"/>
  <c r="BE1078" i="2"/>
  <c r="T1078" i="2"/>
  <c r="R1078" i="2"/>
  <c r="P1078" i="2"/>
  <c r="BI1077" i="2"/>
  <c r="BH1077" i="2"/>
  <c r="BG1077" i="2"/>
  <c r="BE1077" i="2"/>
  <c r="T1077" i="2"/>
  <c r="R1077" i="2"/>
  <c r="P1077" i="2"/>
  <c r="BI1076" i="2"/>
  <c r="BH1076" i="2"/>
  <c r="BG1076" i="2"/>
  <c r="BE1076" i="2"/>
  <c r="T1076" i="2"/>
  <c r="R1076" i="2"/>
  <c r="P1076" i="2"/>
  <c r="BI1072" i="2"/>
  <c r="BH1072" i="2"/>
  <c r="BG1072" i="2"/>
  <c r="BE1072" i="2"/>
  <c r="T1072" i="2"/>
  <c r="R1072" i="2"/>
  <c r="P1072" i="2"/>
  <c r="BI1064" i="2"/>
  <c r="BH1064" i="2"/>
  <c r="BG1064" i="2"/>
  <c r="BE1064" i="2"/>
  <c r="T1064" i="2"/>
  <c r="R1064" i="2"/>
  <c r="P1064" i="2"/>
  <c r="BI1062" i="2"/>
  <c r="BH1062" i="2"/>
  <c r="BG1062" i="2"/>
  <c r="BE1062" i="2"/>
  <c r="T1062" i="2"/>
  <c r="R1062" i="2"/>
  <c r="P1062" i="2"/>
  <c r="BI1061" i="2"/>
  <c r="BH1061" i="2"/>
  <c r="BG1061" i="2"/>
  <c r="BE1061" i="2"/>
  <c r="T1061" i="2"/>
  <c r="R1061" i="2"/>
  <c r="P1061" i="2"/>
  <c r="BI1060" i="2"/>
  <c r="BH1060" i="2"/>
  <c r="BG1060" i="2"/>
  <c r="BE1060" i="2"/>
  <c r="T1060" i="2"/>
  <c r="R1060" i="2"/>
  <c r="P1060" i="2"/>
  <c r="BI1057" i="2"/>
  <c r="BH1057" i="2"/>
  <c r="BG1057" i="2"/>
  <c r="BE1057" i="2"/>
  <c r="T1057" i="2"/>
  <c r="R1057" i="2"/>
  <c r="P1057" i="2"/>
  <c r="BI1050" i="2"/>
  <c r="BH1050" i="2"/>
  <c r="BG1050" i="2"/>
  <c r="BE1050" i="2"/>
  <c r="T1050" i="2"/>
  <c r="T1049" i="2" s="1"/>
  <c r="R1050" i="2"/>
  <c r="R1049" i="2" s="1"/>
  <c r="P1050" i="2"/>
  <c r="P1049" i="2"/>
  <c r="BI1048" i="2"/>
  <c r="BH1048" i="2"/>
  <c r="BG1048" i="2"/>
  <c r="BE1048" i="2"/>
  <c r="T1048" i="2"/>
  <c r="R1048" i="2"/>
  <c r="P1048" i="2"/>
  <c r="BI1045" i="2"/>
  <c r="BH1045" i="2"/>
  <c r="BG1045" i="2"/>
  <c r="BE1045" i="2"/>
  <c r="T1045" i="2"/>
  <c r="R1045" i="2"/>
  <c r="P1045" i="2"/>
  <c r="BI1042" i="2"/>
  <c r="BH1042" i="2"/>
  <c r="BG1042" i="2"/>
  <c r="BE1042" i="2"/>
  <c r="T1042" i="2"/>
  <c r="R1042" i="2"/>
  <c r="P1042" i="2"/>
  <c r="BI1040" i="2"/>
  <c r="BH1040" i="2"/>
  <c r="BG1040" i="2"/>
  <c r="BE1040" i="2"/>
  <c r="T1040" i="2"/>
  <c r="R1040" i="2"/>
  <c r="P1040" i="2"/>
  <c r="BI1039" i="2"/>
  <c r="BH1039" i="2"/>
  <c r="BG1039" i="2"/>
  <c r="BE1039" i="2"/>
  <c r="T1039" i="2"/>
  <c r="R1039" i="2"/>
  <c r="P1039" i="2"/>
  <c r="BI1033" i="2"/>
  <c r="BH1033" i="2"/>
  <c r="BG1033" i="2"/>
  <c r="BE1033" i="2"/>
  <c r="T1033" i="2"/>
  <c r="R1033" i="2"/>
  <c r="P1033" i="2"/>
  <c r="BI1027" i="2"/>
  <c r="BH1027" i="2"/>
  <c r="BG1027" i="2"/>
  <c r="BE1027" i="2"/>
  <c r="T1027" i="2"/>
  <c r="R1027" i="2"/>
  <c r="P1027" i="2"/>
  <c r="BI1026" i="2"/>
  <c r="BH1026" i="2"/>
  <c r="BG1026" i="2"/>
  <c r="BE1026" i="2"/>
  <c r="T1026" i="2"/>
  <c r="R1026" i="2"/>
  <c r="P1026" i="2"/>
  <c r="BI1023" i="2"/>
  <c r="BH1023" i="2"/>
  <c r="BG1023" i="2"/>
  <c r="BE1023" i="2"/>
  <c r="T1023" i="2"/>
  <c r="R1023" i="2"/>
  <c r="P1023" i="2"/>
  <c r="BI1020" i="2"/>
  <c r="BH1020" i="2"/>
  <c r="BG1020" i="2"/>
  <c r="BE1020" i="2"/>
  <c r="T1020" i="2"/>
  <c r="R1020" i="2"/>
  <c r="P1020" i="2"/>
  <c r="BI1017" i="2"/>
  <c r="BH1017" i="2"/>
  <c r="BG1017" i="2"/>
  <c r="BE1017" i="2"/>
  <c r="T1017" i="2"/>
  <c r="R1017" i="2"/>
  <c r="P1017" i="2"/>
  <c r="BI1014" i="2"/>
  <c r="BH1014" i="2"/>
  <c r="BG1014" i="2"/>
  <c r="BE1014" i="2"/>
  <c r="T1014" i="2"/>
  <c r="R1014" i="2"/>
  <c r="P1014" i="2"/>
  <c r="BI1011" i="2"/>
  <c r="BH1011" i="2"/>
  <c r="BG1011" i="2"/>
  <c r="BE1011" i="2"/>
  <c r="T1011" i="2"/>
  <c r="R1011" i="2"/>
  <c r="P1011" i="2"/>
  <c r="BI1007" i="2"/>
  <c r="BH1007" i="2"/>
  <c r="BG1007" i="2"/>
  <c r="BE1007" i="2"/>
  <c r="T1007" i="2"/>
  <c r="R1007" i="2"/>
  <c r="P1007" i="2"/>
  <c r="BI1005" i="2"/>
  <c r="BH1005" i="2"/>
  <c r="BG1005" i="2"/>
  <c r="BE1005" i="2"/>
  <c r="T1005" i="2"/>
  <c r="R1005" i="2"/>
  <c r="P1005" i="2"/>
  <c r="BI962" i="2"/>
  <c r="BH962" i="2"/>
  <c r="BG962" i="2"/>
  <c r="BE962" i="2"/>
  <c r="T962" i="2"/>
  <c r="R962" i="2"/>
  <c r="P962" i="2"/>
  <c r="BI958" i="2"/>
  <c r="BH958" i="2"/>
  <c r="BG958" i="2"/>
  <c r="BE958" i="2"/>
  <c r="T958" i="2"/>
  <c r="R958" i="2"/>
  <c r="P958" i="2"/>
  <c r="BI954" i="2"/>
  <c r="BH954" i="2"/>
  <c r="BG954" i="2"/>
  <c r="BE954" i="2"/>
  <c r="T954" i="2"/>
  <c r="R954" i="2"/>
  <c r="P954" i="2"/>
  <c r="BI951" i="2"/>
  <c r="BH951" i="2"/>
  <c r="BG951" i="2"/>
  <c r="BE951" i="2"/>
  <c r="T951" i="2"/>
  <c r="T950" i="2"/>
  <c r="R951" i="2"/>
  <c r="R950" i="2" s="1"/>
  <c r="P951" i="2"/>
  <c r="P950" i="2" s="1"/>
  <c r="BI949" i="2"/>
  <c r="BH949" i="2"/>
  <c r="BG949" i="2"/>
  <c r="BE949" i="2"/>
  <c r="T949" i="2"/>
  <c r="R949" i="2"/>
  <c r="P949" i="2"/>
  <c r="BI947" i="2"/>
  <c r="BH947" i="2"/>
  <c r="BG947" i="2"/>
  <c r="BE947" i="2"/>
  <c r="T947" i="2"/>
  <c r="R947" i="2"/>
  <c r="P947" i="2"/>
  <c r="BI946" i="2"/>
  <c r="BH946" i="2"/>
  <c r="BG946" i="2"/>
  <c r="BE946" i="2"/>
  <c r="T946" i="2"/>
  <c r="R946" i="2"/>
  <c r="P946" i="2"/>
  <c r="BI944" i="2"/>
  <c r="BH944" i="2"/>
  <c r="BG944" i="2"/>
  <c r="BE944" i="2"/>
  <c r="T944" i="2"/>
  <c r="R944" i="2"/>
  <c r="P944" i="2"/>
  <c r="BI943" i="2"/>
  <c r="BH943" i="2"/>
  <c r="BG943" i="2"/>
  <c r="BE943" i="2"/>
  <c r="T943" i="2"/>
  <c r="R943" i="2"/>
  <c r="P943" i="2"/>
  <c r="BI942" i="2"/>
  <c r="BH942" i="2"/>
  <c r="BG942" i="2"/>
  <c r="BE942" i="2"/>
  <c r="T942" i="2"/>
  <c r="R942" i="2"/>
  <c r="P942" i="2"/>
  <c r="BI941" i="2"/>
  <c r="BH941" i="2"/>
  <c r="BG941" i="2"/>
  <c r="BE941" i="2"/>
  <c r="T941" i="2"/>
  <c r="R941" i="2"/>
  <c r="P941" i="2"/>
  <c r="BI874" i="2"/>
  <c r="BH874" i="2"/>
  <c r="BG874" i="2"/>
  <c r="BE874" i="2"/>
  <c r="T874" i="2"/>
  <c r="R874" i="2"/>
  <c r="P874" i="2"/>
  <c r="BI868" i="2"/>
  <c r="BH868" i="2"/>
  <c r="BG868" i="2"/>
  <c r="BE868" i="2"/>
  <c r="T868" i="2"/>
  <c r="R868" i="2"/>
  <c r="P868" i="2"/>
  <c r="BI864" i="2"/>
  <c r="BH864" i="2"/>
  <c r="BG864" i="2"/>
  <c r="BE864" i="2"/>
  <c r="T864" i="2"/>
  <c r="R864" i="2"/>
  <c r="P864" i="2"/>
  <c r="BI860" i="2"/>
  <c r="BH860" i="2"/>
  <c r="BG860" i="2"/>
  <c r="BE860" i="2"/>
  <c r="T860" i="2"/>
  <c r="R860" i="2"/>
  <c r="P860" i="2"/>
  <c r="BI853" i="2"/>
  <c r="BH853" i="2"/>
  <c r="BG853" i="2"/>
  <c r="BE853" i="2"/>
  <c r="T853" i="2"/>
  <c r="R853" i="2"/>
  <c r="P853" i="2"/>
  <c r="BI849" i="2"/>
  <c r="BH849" i="2"/>
  <c r="BG849" i="2"/>
  <c r="BE849" i="2"/>
  <c r="T849" i="2"/>
  <c r="R849" i="2"/>
  <c r="P849" i="2"/>
  <c r="BI845" i="2"/>
  <c r="BH845" i="2"/>
  <c r="BG845" i="2"/>
  <c r="BE845" i="2"/>
  <c r="T845" i="2"/>
  <c r="R845" i="2"/>
  <c r="P845" i="2"/>
  <c r="BI838" i="2"/>
  <c r="BH838" i="2"/>
  <c r="BG838" i="2"/>
  <c r="BE838" i="2"/>
  <c r="T838" i="2"/>
  <c r="R838" i="2"/>
  <c r="P838" i="2"/>
  <c r="BI828" i="2"/>
  <c r="BH828" i="2"/>
  <c r="BG828" i="2"/>
  <c r="BE828" i="2"/>
  <c r="T828" i="2"/>
  <c r="R828" i="2"/>
  <c r="P828" i="2"/>
  <c r="BI824" i="2"/>
  <c r="BH824" i="2"/>
  <c r="BG824" i="2"/>
  <c r="BE824" i="2"/>
  <c r="T824" i="2"/>
  <c r="R824" i="2"/>
  <c r="P824" i="2"/>
  <c r="BI820" i="2"/>
  <c r="BH820" i="2"/>
  <c r="BG820" i="2"/>
  <c r="BE820" i="2"/>
  <c r="T820" i="2"/>
  <c r="R820" i="2"/>
  <c r="P820" i="2"/>
  <c r="BI811" i="2"/>
  <c r="BH811" i="2"/>
  <c r="BG811" i="2"/>
  <c r="BE811" i="2"/>
  <c r="T811" i="2"/>
  <c r="R811" i="2"/>
  <c r="P811" i="2"/>
  <c r="BI799" i="2"/>
  <c r="BH799" i="2"/>
  <c r="BG799" i="2"/>
  <c r="BE799" i="2"/>
  <c r="T799" i="2"/>
  <c r="R799" i="2"/>
  <c r="P799" i="2"/>
  <c r="BI789" i="2"/>
  <c r="BH789" i="2"/>
  <c r="BG789" i="2"/>
  <c r="BE789" i="2"/>
  <c r="T789" i="2"/>
  <c r="R789" i="2"/>
  <c r="P789" i="2"/>
  <c r="BI776" i="2"/>
  <c r="BH776" i="2"/>
  <c r="BG776" i="2"/>
  <c r="BE776" i="2"/>
  <c r="T776" i="2"/>
  <c r="R776" i="2"/>
  <c r="P776" i="2"/>
  <c r="BI771" i="2"/>
  <c r="BH771" i="2"/>
  <c r="BG771" i="2"/>
  <c r="BE771" i="2"/>
  <c r="T771" i="2"/>
  <c r="R771" i="2"/>
  <c r="P771" i="2"/>
  <c r="BI768" i="2"/>
  <c r="BH768" i="2"/>
  <c r="BG768" i="2"/>
  <c r="BE768" i="2"/>
  <c r="T768" i="2"/>
  <c r="R768" i="2"/>
  <c r="P768" i="2"/>
  <c r="BI764" i="2"/>
  <c r="BH764" i="2"/>
  <c r="BG764" i="2"/>
  <c r="BE764" i="2"/>
  <c r="T764" i="2"/>
  <c r="R764" i="2"/>
  <c r="P764" i="2"/>
  <c r="BI758" i="2"/>
  <c r="BH758" i="2"/>
  <c r="BG758" i="2"/>
  <c r="BE758" i="2"/>
  <c r="T758" i="2"/>
  <c r="R758" i="2"/>
  <c r="P758" i="2"/>
  <c r="BI757" i="2"/>
  <c r="BH757" i="2"/>
  <c r="BG757" i="2"/>
  <c r="BE757" i="2"/>
  <c r="T757" i="2"/>
  <c r="R757" i="2"/>
  <c r="P757" i="2"/>
  <c r="BI752" i="2"/>
  <c r="BH752" i="2"/>
  <c r="BG752" i="2"/>
  <c r="BE752" i="2"/>
  <c r="T752" i="2"/>
  <c r="R752" i="2"/>
  <c r="P752" i="2"/>
  <c r="BI741" i="2"/>
  <c r="BH741" i="2"/>
  <c r="BG741" i="2"/>
  <c r="BE741" i="2"/>
  <c r="T741" i="2"/>
  <c r="R741" i="2"/>
  <c r="P741" i="2"/>
  <c r="BI740" i="2"/>
  <c r="BH740" i="2"/>
  <c r="BG740" i="2"/>
  <c r="BE740" i="2"/>
  <c r="T740" i="2"/>
  <c r="R740" i="2"/>
  <c r="P740" i="2"/>
  <c r="BI734" i="2"/>
  <c r="BH734" i="2"/>
  <c r="BG734" i="2"/>
  <c r="BE734" i="2"/>
  <c r="T734" i="2"/>
  <c r="R734" i="2"/>
  <c r="P734" i="2"/>
  <c r="BI731" i="2"/>
  <c r="BH731" i="2"/>
  <c r="BG731" i="2"/>
  <c r="BE731" i="2"/>
  <c r="T731" i="2"/>
  <c r="R731" i="2"/>
  <c r="P731" i="2"/>
  <c r="BI722" i="2"/>
  <c r="BH722" i="2"/>
  <c r="BG722" i="2"/>
  <c r="BE722" i="2"/>
  <c r="T722" i="2"/>
  <c r="R722" i="2"/>
  <c r="P722" i="2"/>
  <c r="BI712" i="2"/>
  <c r="BH712" i="2"/>
  <c r="BG712" i="2"/>
  <c r="BE712" i="2"/>
  <c r="T712" i="2"/>
  <c r="R712" i="2"/>
  <c r="P712" i="2"/>
  <c r="BI706" i="2"/>
  <c r="BH706" i="2"/>
  <c r="BG706" i="2"/>
  <c r="BE706" i="2"/>
  <c r="T706" i="2"/>
  <c r="R706" i="2"/>
  <c r="P706" i="2"/>
  <c r="BI703" i="2"/>
  <c r="BH703" i="2"/>
  <c r="BG703" i="2"/>
  <c r="BE703" i="2"/>
  <c r="T703" i="2"/>
  <c r="R703" i="2"/>
  <c r="P703" i="2"/>
  <c r="BI699" i="2"/>
  <c r="BH699" i="2"/>
  <c r="BG699" i="2"/>
  <c r="BE699" i="2"/>
  <c r="T699" i="2"/>
  <c r="R699" i="2"/>
  <c r="P699" i="2"/>
  <c r="BI694" i="2"/>
  <c r="BH694" i="2"/>
  <c r="BG694" i="2"/>
  <c r="BE694" i="2"/>
  <c r="T694" i="2"/>
  <c r="R694" i="2"/>
  <c r="P694" i="2"/>
  <c r="BI689" i="2"/>
  <c r="BH689" i="2"/>
  <c r="BG689" i="2"/>
  <c r="BE689" i="2"/>
  <c r="T689" i="2"/>
  <c r="R689" i="2"/>
  <c r="P689" i="2"/>
  <c r="BI685" i="2"/>
  <c r="BH685" i="2"/>
  <c r="BG685" i="2"/>
  <c r="BE685" i="2"/>
  <c r="T685" i="2"/>
  <c r="R685" i="2"/>
  <c r="P685" i="2"/>
  <c r="BI681" i="2"/>
  <c r="BH681" i="2"/>
  <c r="BG681" i="2"/>
  <c r="BE681" i="2"/>
  <c r="T681" i="2"/>
  <c r="R681" i="2"/>
  <c r="P681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5" i="2"/>
  <c r="BH665" i="2"/>
  <c r="BG665" i="2"/>
  <c r="BE665" i="2"/>
  <c r="T665" i="2"/>
  <c r="R665" i="2"/>
  <c r="P665" i="2"/>
  <c r="BI662" i="2"/>
  <c r="BH662" i="2"/>
  <c r="BG662" i="2"/>
  <c r="BE662" i="2"/>
  <c r="T662" i="2"/>
  <c r="R662" i="2"/>
  <c r="P662" i="2"/>
  <c r="BI654" i="2"/>
  <c r="BH654" i="2"/>
  <c r="BG654" i="2"/>
  <c r="BE654" i="2"/>
  <c r="T654" i="2"/>
  <c r="R654" i="2"/>
  <c r="P654" i="2"/>
  <c r="BI649" i="2"/>
  <c r="BH649" i="2"/>
  <c r="BG649" i="2"/>
  <c r="BE649" i="2"/>
  <c r="T649" i="2"/>
  <c r="R649" i="2"/>
  <c r="P649" i="2"/>
  <c r="BI586" i="2"/>
  <c r="BH586" i="2"/>
  <c r="BG586" i="2"/>
  <c r="BE586" i="2"/>
  <c r="T586" i="2"/>
  <c r="R586" i="2"/>
  <c r="P586" i="2"/>
  <c r="BI527" i="2"/>
  <c r="BH527" i="2"/>
  <c r="BG527" i="2"/>
  <c r="BE527" i="2"/>
  <c r="T527" i="2"/>
  <c r="R527" i="2"/>
  <c r="P527" i="2"/>
  <c r="BI335" i="2"/>
  <c r="BH335" i="2"/>
  <c r="BG335" i="2"/>
  <c r="BE335" i="2"/>
  <c r="T335" i="2"/>
  <c r="R335" i="2"/>
  <c r="P335" i="2"/>
  <c r="BI327" i="2"/>
  <c r="BH327" i="2"/>
  <c r="BG327" i="2"/>
  <c r="BE327" i="2"/>
  <c r="T327" i="2"/>
  <c r="R327" i="2"/>
  <c r="P327" i="2"/>
  <c r="BI323" i="2"/>
  <c r="BH323" i="2"/>
  <c r="BG323" i="2"/>
  <c r="BE323" i="2"/>
  <c r="T323" i="2"/>
  <c r="R323" i="2"/>
  <c r="P323" i="2"/>
  <c r="BI307" i="2"/>
  <c r="BH307" i="2"/>
  <c r="BG307" i="2"/>
  <c r="BE307" i="2"/>
  <c r="T307" i="2"/>
  <c r="R307" i="2"/>
  <c r="P307" i="2"/>
  <c r="BI303" i="2"/>
  <c r="BH303" i="2"/>
  <c r="BG303" i="2"/>
  <c r="BE303" i="2"/>
  <c r="T303" i="2"/>
  <c r="R303" i="2"/>
  <c r="P303" i="2"/>
  <c r="BI299" i="2"/>
  <c r="BH299" i="2"/>
  <c r="BG299" i="2"/>
  <c r="BE299" i="2"/>
  <c r="T299" i="2"/>
  <c r="R299" i="2"/>
  <c r="P299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7" i="2"/>
  <c r="BH287" i="2"/>
  <c r="BG287" i="2"/>
  <c r="BE287" i="2"/>
  <c r="T287" i="2"/>
  <c r="R287" i="2"/>
  <c r="P287" i="2"/>
  <c r="BI279" i="2"/>
  <c r="BH279" i="2"/>
  <c r="BG279" i="2"/>
  <c r="BE279" i="2"/>
  <c r="T279" i="2"/>
  <c r="R279" i="2"/>
  <c r="P279" i="2"/>
  <c r="BI272" i="2"/>
  <c r="BH272" i="2"/>
  <c r="BG272" i="2"/>
  <c r="BE272" i="2"/>
  <c r="T272" i="2"/>
  <c r="R272" i="2"/>
  <c r="P272" i="2"/>
  <c r="BI270" i="2"/>
  <c r="BH270" i="2"/>
  <c r="BG270" i="2"/>
  <c r="BE270" i="2"/>
  <c r="T270" i="2"/>
  <c r="R270" i="2"/>
  <c r="P270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0" i="2"/>
  <c r="BH250" i="2"/>
  <c r="BG250" i="2"/>
  <c r="BE250" i="2"/>
  <c r="T250" i="2"/>
  <c r="R250" i="2"/>
  <c r="P250" i="2"/>
  <c r="BI244" i="2"/>
  <c r="BH244" i="2"/>
  <c r="BG244" i="2"/>
  <c r="BE244" i="2"/>
  <c r="T244" i="2"/>
  <c r="R244" i="2"/>
  <c r="P244" i="2"/>
  <c r="BI238" i="2"/>
  <c r="BH238" i="2"/>
  <c r="BG238" i="2"/>
  <c r="BE238" i="2"/>
  <c r="T238" i="2"/>
  <c r="R238" i="2"/>
  <c r="P238" i="2"/>
  <c r="BI234" i="2"/>
  <c r="BH234" i="2"/>
  <c r="BG234" i="2"/>
  <c r="BE234" i="2"/>
  <c r="T234" i="2"/>
  <c r="R234" i="2"/>
  <c r="P234" i="2"/>
  <c r="BI230" i="2"/>
  <c r="BH230" i="2"/>
  <c r="BG230" i="2"/>
  <c r="BE230" i="2"/>
  <c r="T230" i="2"/>
  <c r="R230" i="2"/>
  <c r="P230" i="2"/>
  <c r="BI222" i="2"/>
  <c r="BH222" i="2"/>
  <c r="BG222" i="2"/>
  <c r="BE222" i="2"/>
  <c r="T222" i="2"/>
  <c r="R222" i="2"/>
  <c r="P222" i="2"/>
  <c r="BI218" i="2"/>
  <c r="BH218" i="2"/>
  <c r="BG218" i="2"/>
  <c r="BE218" i="2"/>
  <c r="T218" i="2"/>
  <c r="R218" i="2"/>
  <c r="P218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6" i="2"/>
  <c r="BH206" i="2"/>
  <c r="BG206" i="2"/>
  <c r="BE206" i="2"/>
  <c r="T206" i="2"/>
  <c r="R206" i="2"/>
  <c r="P206" i="2"/>
  <c r="BI200" i="2"/>
  <c r="BH200" i="2"/>
  <c r="BG200" i="2"/>
  <c r="BE200" i="2"/>
  <c r="T200" i="2"/>
  <c r="R200" i="2"/>
  <c r="P200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88" i="2"/>
  <c r="BH188" i="2"/>
  <c r="BG188" i="2"/>
  <c r="BE188" i="2"/>
  <c r="T188" i="2"/>
  <c r="R188" i="2"/>
  <c r="P188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67" i="2"/>
  <c r="BH167" i="2"/>
  <c r="BG167" i="2"/>
  <c r="BE167" i="2"/>
  <c r="T167" i="2"/>
  <c r="R167" i="2"/>
  <c r="P167" i="2"/>
  <c r="BI161" i="2"/>
  <c r="BH161" i="2"/>
  <c r="BG161" i="2"/>
  <c r="BE161" i="2"/>
  <c r="T161" i="2"/>
  <c r="R161" i="2"/>
  <c r="P161" i="2"/>
  <c r="BI154" i="2"/>
  <c r="BH154" i="2"/>
  <c r="BG154" i="2"/>
  <c r="BE154" i="2"/>
  <c r="T154" i="2"/>
  <c r="R154" i="2"/>
  <c r="P154" i="2"/>
  <c r="J147" i="2"/>
  <c r="F147" i="2"/>
  <c r="F145" i="2"/>
  <c r="E143" i="2"/>
  <c r="BI130" i="2"/>
  <c r="BH130" i="2"/>
  <c r="BG130" i="2"/>
  <c r="BE130" i="2"/>
  <c r="BI129" i="2"/>
  <c r="BH129" i="2"/>
  <c r="BG129" i="2"/>
  <c r="BF129" i="2"/>
  <c r="BE129" i="2"/>
  <c r="BI128" i="2"/>
  <c r="BH128" i="2"/>
  <c r="BG128" i="2"/>
  <c r="BF128" i="2"/>
  <c r="BE128" i="2"/>
  <c r="BI127" i="2"/>
  <c r="BH127" i="2"/>
  <c r="BG127" i="2"/>
  <c r="BF127" i="2"/>
  <c r="BE127" i="2"/>
  <c r="BI126" i="2"/>
  <c r="BH126" i="2"/>
  <c r="BG126" i="2"/>
  <c r="BF126" i="2"/>
  <c r="BE126" i="2"/>
  <c r="BI125" i="2"/>
  <c r="BH125" i="2"/>
  <c r="BG125" i="2"/>
  <c r="BF125" i="2"/>
  <c r="BE125" i="2"/>
  <c r="J91" i="2"/>
  <c r="F91" i="2"/>
  <c r="F89" i="2"/>
  <c r="E87" i="2"/>
  <c r="J24" i="2"/>
  <c r="E24" i="2"/>
  <c r="J92" i="2" s="1"/>
  <c r="J23" i="2"/>
  <c r="J18" i="2"/>
  <c r="E18" i="2"/>
  <c r="F148" i="2" s="1"/>
  <c r="J17" i="2"/>
  <c r="J12" i="2"/>
  <c r="J145" i="2" s="1"/>
  <c r="E7" i="2"/>
  <c r="E85" i="2" s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L90" i="1"/>
  <c r="AM90" i="1"/>
  <c r="AM89" i="1"/>
  <c r="L89" i="1"/>
  <c r="AM87" i="1"/>
  <c r="L87" i="1"/>
  <c r="L85" i="1"/>
  <c r="L84" i="1"/>
  <c r="J1319" i="2"/>
  <c r="BK1283" i="2"/>
  <c r="BK1273" i="2"/>
  <c r="BK1169" i="2"/>
  <c r="BK1142" i="2"/>
  <c r="BK1126" i="2"/>
  <c r="J1122" i="2"/>
  <c r="J1117" i="2"/>
  <c r="J1114" i="2"/>
  <c r="BK1112" i="2"/>
  <c r="BK1092" i="2"/>
  <c r="J1086" i="2"/>
  <c r="J1081" i="2"/>
  <c r="J1060" i="2"/>
  <c r="J1057" i="2"/>
  <c r="BK1040" i="2"/>
  <c r="J1039" i="2"/>
  <c r="BK1026" i="2"/>
  <c r="BK1020" i="2"/>
  <c r="BK1014" i="2"/>
  <c r="BK1007" i="2"/>
  <c r="J958" i="2"/>
  <c r="J947" i="2"/>
  <c r="J943" i="2"/>
  <c r="BK874" i="2"/>
  <c r="J845" i="2"/>
  <c r="BK799" i="2"/>
  <c r="BK757" i="2"/>
  <c r="BK741" i="2"/>
  <c r="BK731" i="2"/>
  <c r="BK703" i="2"/>
  <c r="J689" i="2"/>
  <c r="BK685" i="2"/>
  <c r="BK668" i="2"/>
  <c r="BK665" i="2"/>
  <c r="BK649" i="2"/>
  <c r="J586" i="2"/>
  <c r="BK527" i="2"/>
  <c r="BK323" i="2"/>
  <c r="J299" i="2"/>
  <c r="BK290" i="2"/>
  <c r="BK261" i="2"/>
  <c r="J213" i="2"/>
  <c r="J195" i="2"/>
  <c r="BK179" i="2"/>
  <c r="J173" i="2"/>
  <c r="J154" i="2"/>
  <c r="J1306" i="2"/>
  <c r="BK1282" i="2"/>
  <c r="J1275" i="2"/>
  <c r="J1269" i="2"/>
  <c r="J1155" i="2"/>
  <c r="BK1152" i="2"/>
  <c r="BK1146" i="2"/>
  <c r="J1126" i="2"/>
  <c r="BK1118" i="2"/>
  <c r="J1112" i="2"/>
  <c r="J1111" i="2"/>
  <c r="J1109" i="2"/>
  <c r="BK1108" i="2"/>
  <c r="BK1095" i="2"/>
  <c r="J1273" i="2"/>
  <c r="BK1229" i="2"/>
  <c r="BK1220" i="2"/>
  <c r="BK1165" i="2"/>
  <c r="BK1162" i="2"/>
  <c r="BK1155" i="2"/>
  <c r="J1152" i="2"/>
  <c r="J1132" i="2"/>
  <c r="BK1123" i="2"/>
  <c r="BK1111" i="2"/>
  <c r="J1095" i="2"/>
  <c r="J1084" i="2"/>
  <c r="BK1033" i="2"/>
  <c r="J1027" i="2"/>
  <c r="J1020" i="2"/>
  <c r="J1017" i="2"/>
  <c r="BK954" i="2"/>
  <c r="J868" i="2"/>
  <c r="J731" i="2"/>
  <c r="J699" i="2"/>
  <c r="J668" i="2"/>
  <c r="J662" i="2"/>
  <c r="J270" i="2"/>
  <c r="BK238" i="2"/>
  <c r="BK222" i="2"/>
  <c r="BK218" i="2"/>
  <c r="J200" i="2"/>
  <c r="J196" i="2"/>
  <c r="J176" i="2"/>
  <c r="J1317" i="2"/>
  <c r="J1312" i="2"/>
  <c r="BK1304" i="2"/>
  <c r="BK1281" i="2"/>
  <c r="BK1231" i="2"/>
  <c r="J1162" i="2"/>
  <c r="J1150" i="2"/>
  <c r="BK1129" i="2"/>
  <c r="BK1124" i="2"/>
  <c r="J1118" i="2"/>
  <c r="J1108" i="2"/>
  <c r="J1092" i="2"/>
  <c r="BK1089" i="2"/>
  <c r="BK1085" i="2"/>
  <c r="BK1084" i="2"/>
  <c r="J1077" i="2"/>
  <c r="J1072" i="2"/>
  <c r="BK1064" i="2"/>
  <c r="J1061" i="2"/>
  <c r="BK1060" i="2"/>
  <c r="BK1057" i="2"/>
  <c r="J1048" i="2"/>
  <c r="BK1042" i="2"/>
  <c r="BK1039" i="2"/>
  <c r="J1026" i="2"/>
  <c r="J1005" i="2"/>
  <c r="BK951" i="2"/>
  <c r="J864" i="2"/>
  <c r="J838" i="2"/>
  <c r="BK828" i="2"/>
  <c r="J820" i="2"/>
  <c r="J811" i="2"/>
  <c r="J789" i="2"/>
  <c r="J776" i="2"/>
  <c r="J771" i="2"/>
  <c r="BK768" i="2"/>
  <c r="J758" i="2"/>
  <c r="J757" i="2"/>
  <c r="BK740" i="2"/>
  <c r="J712" i="2"/>
  <c r="J703" i="2"/>
  <c r="BK681" i="2"/>
  <c r="J665" i="2"/>
  <c r="BK662" i="2"/>
  <c r="BK307" i="2"/>
  <c r="J290" i="2"/>
  <c r="J287" i="2"/>
  <c r="BK279" i="2"/>
  <c r="BK272" i="2"/>
  <c r="J261" i="2"/>
  <c r="J238" i="2"/>
  <c r="BK230" i="2"/>
  <c r="J222" i="2"/>
  <c r="J218" i="2"/>
  <c r="BK213" i="2"/>
  <c r="J212" i="2"/>
  <c r="J206" i="2"/>
  <c r="BK195" i="2"/>
  <c r="BK188" i="2"/>
  <c r="BK182" i="2"/>
  <c r="J1318" i="2"/>
  <c r="BK1317" i="2"/>
  <c r="J1283" i="2"/>
  <c r="J1282" i="2"/>
  <c r="BK1275" i="2"/>
  <c r="J1231" i="2"/>
  <c r="J1229" i="2"/>
  <c r="BK1226" i="2"/>
  <c r="J1223" i="2"/>
  <c r="J1220" i="2"/>
  <c r="J1169" i="2"/>
  <c r="J1157" i="2"/>
  <c r="BK1150" i="2"/>
  <c r="J1146" i="2"/>
  <c r="BK1132" i="2"/>
  <c r="J1129" i="2"/>
  <c r="J1124" i="2"/>
  <c r="BK1117" i="2"/>
  <c r="J1113" i="2"/>
  <c r="BK1090" i="2"/>
  <c r="J1078" i="2"/>
  <c r="BK1076" i="2"/>
  <c r="J1062" i="2"/>
  <c r="J1045" i="2"/>
  <c r="J1040" i="2"/>
  <c r="J1023" i="2"/>
  <c r="J1014" i="2"/>
  <c r="J1011" i="2"/>
  <c r="BK958" i="2"/>
  <c r="BK944" i="2"/>
  <c r="BK943" i="2"/>
  <c r="J941" i="2"/>
  <c r="J874" i="2"/>
  <c r="J853" i="2"/>
  <c r="BK838" i="2"/>
  <c r="BK824" i="2"/>
  <c r="BK820" i="2"/>
  <c r="BK811" i="2"/>
  <c r="BK789" i="2"/>
  <c r="BK776" i="2"/>
  <c r="BK764" i="2"/>
  <c r="BK752" i="2"/>
  <c r="BK734" i="2"/>
  <c r="BK722" i="2"/>
  <c r="J694" i="2"/>
  <c r="J649" i="2"/>
  <c r="BK327" i="2"/>
  <c r="BK303" i="2"/>
  <c r="J292" i="2"/>
  <c r="J265" i="2"/>
  <c r="BK234" i="2"/>
  <c r="BK173" i="2"/>
  <c r="BK1319" i="2"/>
  <c r="BK1318" i="2"/>
  <c r="BK1306" i="2"/>
  <c r="J1226" i="2"/>
  <c r="BK1223" i="2"/>
  <c r="J1165" i="2"/>
  <c r="J1142" i="2"/>
  <c r="J1123" i="2"/>
  <c r="BK1114" i="2"/>
  <c r="BK1110" i="2"/>
  <c r="BK1081" i="2"/>
  <c r="BK1078" i="2"/>
  <c r="BK1061" i="2"/>
  <c r="BK1050" i="2"/>
  <c r="BK1045" i="2"/>
  <c r="BK1027" i="2"/>
  <c r="J949" i="2"/>
  <c r="BK947" i="2"/>
  <c r="BK946" i="2"/>
  <c r="J942" i="2"/>
  <c r="J860" i="2"/>
  <c r="BK845" i="2"/>
  <c r="J741" i="2"/>
  <c r="J740" i="2"/>
  <c r="J722" i="2"/>
  <c r="BK712" i="2"/>
  <c r="BK706" i="2"/>
  <c r="J307" i="2"/>
  <c r="BK292" i="2"/>
  <c r="BK287" i="2"/>
  <c r="BK270" i="2"/>
  <c r="J258" i="2"/>
  <c r="BK250" i="2"/>
  <c r="J188" i="2"/>
  <c r="J179" i="2"/>
  <c r="BK176" i="2"/>
  <c r="BK167" i="2"/>
  <c r="BK161" i="2"/>
  <c r="AS94" i="1"/>
  <c r="BK1312" i="2"/>
  <c r="J1304" i="2"/>
  <c r="J1281" i="2"/>
  <c r="BK1269" i="2"/>
  <c r="BK1157" i="2"/>
  <c r="BK1122" i="2"/>
  <c r="BK1113" i="2"/>
  <c r="J1110" i="2"/>
  <c r="BK1109" i="2"/>
  <c r="BK1086" i="2"/>
  <c r="J1076" i="2"/>
  <c r="BK1072" i="2"/>
  <c r="J1064" i="2"/>
  <c r="BK1062" i="2"/>
  <c r="J1050" i="2"/>
  <c r="J1042" i="2"/>
  <c r="J1033" i="2"/>
  <c r="BK1017" i="2"/>
  <c r="J1007" i="2"/>
  <c r="BK962" i="2"/>
  <c r="J954" i="2"/>
  <c r="J946" i="2"/>
  <c r="BK868" i="2"/>
  <c r="BK864" i="2"/>
  <c r="BK860" i="2"/>
  <c r="BK853" i="2"/>
  <c r="J849" i="2"/>
  <c r="J824" i="2"/>
  <c r="J799" i="2"/>
  <c r="BK771" i="2"/>
  <c r="J768" i="2"/>
  <c r="J764" i="2"/>
  <c r="BK758" i="2"/>
  <c r="J752" i="2"/>
  <c r="J706" i="2"/>
  <c r="BK699" i="2"/>
  <c r="BK689" i="2"/>
  <c r="J681" i="2"/>
  <c r="J669" i="2"/>
  <c r="J654" i="2"/>
  <c r="BK586" i="2"/>
  <c r="J335" i="2"/>
  <c r="J323" i="2"/>
  <c r="J303" i="2"/>
  <c r="J272" i="2"/>
  <c r="BK265" i="2"/>
  <c r="BK258" i="2"/>
  <c r="J250" i="2"/>
  <c r="J244" i="2"/>
  <c r="J230" i="2"/>
  <c r="BK206" i="2"/>
  <c r="BK196" i="2"/>
  <c r="J182" i="2"/>
  <c r="J167" i="2"/>
  <c r="BK154" i="2"/>
  <c r="J1090" i="2"/>
  <c r="J1089" i="2"/>
  <c r="J1085" i="2"/>
  <c r="BK1077" i="2"/>
  <c r="BK1048" i="2"/>
  <c r="BK1023" i="2"/>
  <c r="BK1011" i="2"/>
  <c r="BK1005" i="2"/>
  <c r="J962" i="2"/>
  <c r="J951" i="2"/>
  <c r="BK949" i="2"/>
  <c r="J944" i="2"/>
  <c r="BK942" i="2"/>
  <c r="BK941" i="2"/>
  <c r="BK849" i="2"/>
  <c r="J828" i="2"/>
  <c r="J734" i="2"/>
  <c r="BK694" i="2"/>
  <c r="J685" i="2"/>
  <c r="BK669" i="2"/>
  <c r="BK654" i="2"/>
  <c r="J527" i="2"/>
  <c r="BK335" i="2"/>
  <c r="J327" i="2"/>
  <c r="BK299" i="2"/>
  <c r="J279" i="2"/>
  <c r="BK244" i="2"/>
  <c r="J234" i="2"/>
  <c r="BK212" i="2"/>
  <c r="BK200" i="2"/>
  <c r="J161" i="2"/>
  <c r="P153" i="2" l="1"/>
  <c r="R181" i="2"/>
  <c r="BK271" i="2"/>
  <c r="J271" i="2" s="1"/>
  <c r="J102" i="2" s="1"/>
  <c r="P326" i="2"/>
  <c r="BK953" i="2"/>
  <c r="J953" i="2" s="1"/>
  <c r="J107" i="2" s="1"/>
  <c r="R1006" i="2"/>
  <c r="P1056" i="2"/>
  <c r="BK326" i="2"/>
  <c r="J326" i="2" s="1"/>
  <c r="J103" i="2" s="1"/>
  <c r="BK693" i="2"/>
  <c r="J693" i="2" s="1"/>
  <c r="J104" i="2" s="1"/>
  <c r="T953" i="2"/>
  <c r="T1041" i="2"/>
  <c r="BK1056" i="2"/>
  <c r="J1056" i="2" s="1"/>
  <c r="J111" i="2" s="1"/>
  <c r="T1056" i="2"/>
  <c r="P1091" i="2"/>
  <c r="R1125" i="2"/>
  <c r="T1156" i="2"/>
  <c r="R153" i="2"/>
  <c r="BK217" i="2"/>
  <c r="J217" i="2" s="1"/>
  <c r="J100" i="2" s="1"/>
  <c r="P249" i="2"/>
  <c r="T271" i="2"/>
  <c r="T693" i="2"/>
  <c r="R953" i="2"/>
  <c r="R1041" i="2"/>
  <c r="BK1063" i="2"/>
  <c r="J1063" i="2" s="1"/>
  <c r="J112" i="2" s="1"/>
  <c r="R1091" i="2"/>
  <c r="T1125" i="2"/>
  <c r="P1151" i="2"/>
  <c r="T1151" i="2"/>
  <c r="P1230" i="2"/>
  <c r="BK181" i="2"/>
  <c r="J181" i="2" s="1"/>
  <c r="J99" i="2" s="1"/>
  <c r="R217" i="2"/>
  <c r="T249" i="2"/>
  <c r="R326" i="2"/>
  <c r="BK1006" i="2"/>
  <c r="J1006" i="2" s="1"/>
  <c r="J108" i="2" s="1"/>
  <c r="P1041" i="2"/>
  <c r="R1063" i="2"/>
  <c r="P1125" i="2"/>
  <c r="R1156" i="2"/>
  <c r="BK1274" i="2"/>
  <c r="J1274" i="2" s="1"/>
  <c r="J118" i="2" s="1"/>
  <c r="T181" i="2"/>
  <c r="T152" i="2" s="1"/>
  <c r="R249" i="2"/>
  <c r="T326" i="2"/>
  <c r="P953" i="2"/>
  <c r="BK1041" i="2"/>
  <c r="J1041" i="2"/>
  <c r="J109" i="2" s="1"/>
  <c r="R1056" i="2"/>
  <c r="BK1091" i="2"/>
  <c r="J1091" i="2" s="1"/>
  <c r="J113" i="2" s="1"/>
  <c r="BK1125" i="2"/>
  <c r="J1125" i="2" s="1"/>
  <c r="J114" i="2" s="1"/>
  <c r="BK1151" i="2"/>
  <c r="J1151" i="2" s="1"/>
  <c r="J115" i="2" s="1"/>
  <c r="R1151" i="2"/>
  <c r="BK1230" i="2"/>
  <c r="J1230" i="2"/>
  <c r="J117" i="2" s="1"/>
  <c r="P1274" i="2"/>
  <c r="P1305" i="2"/>
  <c r="P181" i="2"/>
  <c r="T217" i="2"/>
  <c r="R271" i="2"/>
  <c r="P693" i="2"/>
  <c r="P1006" i="2"/>
  <c r="T1063" i="2"/>
  <c r="BK1156" i="2"/>
  <c r="J1156" i="2" s="1"/>
  <c r="J116" i="2" s="1"/>
  <c r="T1230" i="2"/>
  <c r="R1274" i="2"/>
  <c r="BK1305" i="2"/>
  <c r="J1305" i="2" s="1"/>
  <c r="J119" i="2" s="1"/>
  <c r="T1305" i="2"/>
  <c r="BK153" i="2"/>
  <c r="J153" i="2" s="1"/>
  <c r="J98" i="2" s="1"/>
  <c r="T153" i="2"/>
  <c r="P217" i="2"/>
  <c r="BK249" i="2"/>
  <c r="J249" i="2"/>
  <c r="J101" i="2" s="1"/>
  <c r="P271" i="2"/>
  <c r="R693" i="2"/>
  <c r="T1006" i="2"/>
  <c r="P1063" i="2"/>
  <c r="T1091" i="2"/>
  <c r="P1156" i="2"/>
  <c r="R1230" i="2"/>
  <c r="T1274" i="2"/>
  <c r="R1305" i="2"/>
  <c r="BK1316" i="2"/>
  <c r="J1316" i="2" s="1"/>
  <c r="J121" i="2" s="1"/>
  <c r="P1316" i="2"/>
  <c r="P1315" i="2" s="1"/>
  <c r="R1316" i="2"/>
  <c r="R1315" i="2" s="1"/>
  <c r="T1316" i="2"/>
  <c r="T1315" i="2" s="1"/>
  <c r="J89" i="2"/>
  <c r="BF167" i="2"/>
  <c r="BF179" i="2"/>
  <c r="BF182" i="2"/>
  <c r="BF261" i="2"/>
  <c r="BF270" i="2"/>
  <c r="BF752" i="2"/>
  <c r="BF789" i="2"/>
  <c r="BF838" i="2"/>
  <c r="BF864" i="2"/>
  <c r="BF1020" i="2"/>
  <c r="BF173" i="2"/>
  <c r="BF176" i="2"/>
  <c r="BF218" i="2"/>
  <c r="BF287" i="2"/>
  <c r="BF292" i="2"/>
  <c r="BF665" i="2"/>
  <c r="BF712" i="2"/>
  <c r="BF731" i="2"/>
  <c r="BF741" i="2"/>
  <c r="BF776" i="2"/>
  <c r="BF942" i="2"/>
  <c r="BF1011" i="2"/>
  <c r="BF1023" i="2"/>
  <c r="BF1078" i="2"/>
  <c r="BF1112" i="2"/>
  <c r="BF1129" i="2"/>
  <c r="BF1229" i="2"/>
  <c r="F92" i="2"/>
  <c r="BF188" i="2"/>
  <c r="BF200" i="2"/>
  <c r="BF206" i="2"/>
  <c r="BF323" i="2"/>
  <c r="BF327" i="2"/>
  <c r="BF586" i="2"/>
  <c r="BF649" i="2"/>
  <c r="BF654" i="2"/>
  <c r="BF685" i="2"/>
  <c r="BF689" i="2"/>
  <c r="BF699" i="2"/>
  <c r="BF768" i="2"/>
  <c r="BF811" i="2"/>
  <c r="BF820" i="2"/>
  <c r="BF868" i="2"/>
  <c r="BF954" i="2"/>
  <c r="BF1007" i="2"/>
  <c r="BF1014" i="2"/>
  <c r="BF1089" i="2"/>
  <c r="BF1092" i="2"/>
  <c r="BF1117" i="2"/>
  <c r="BF1124" i="2"/>
  <c r="BF1126" i="2"/>
  <c r="BF1155" i="2"/>
  <c r="BF1165" i="2"/>
  <c r="BF1169" i="2"/>
  <c r="BF1231" i="2"/>
  <c r="BF1275" i="2"/>
  <c r="BF1281" i="2"/>
  <c r="E141" i="2"/>
  <c r="J148" i="2"/>
  <c r="BF212" i="2"/>
  <c r="BF222" i="2"/>
  <c r="BF234" i="2"/>
  <c r="BF279" i="2"/>
  <c r="BF290" i="2"/>
  <c r="BF335" i="2"/>
  <c r="BF668" i="2"/>
  <c r="BF669" i="2"/>
  <c r="BF681" i="2"/>
  <c r="BF758" i="2"/>
  <c r="BF771" i="2"/>
  <c r="BF951" i="2"/>
  <c r="BF1033" i="2"/>
  <c r="BF1060" i="2"/>
  <c r="BF1084" i="2"/>
  <c r="BF1108" i="2"/>
  <c r="BF1118" i="2"/>
  <c r="BF1150" i="2"/>
  <c r="BF1152" i="2"/>
  <c r="BF1269" i="2"/>
  <c r="BF1273" i="2"/>
  <c r="BF1304" i="2"/>
  <c r="BF1306" i="2"/>
  <c r="BF1312" i="2"/>
  <c r="BF154" i="2"/>
  <c r="BF161" i="2"/>
  <c r="BF196" i="2"/>
  <c r="BF250" i="2"/>
  <c r="BF258" i="2"/>
  <c r="BF734" i="2"/>
  <c r="BF757" i="2"/>
  <c r="BF799" i="2"/>
  <c r="BF824" i="2"/>
  <c r="BF874" i="2"/>
  <c r="BF949" i="2"/>
  <c r="BF958" i="2"/>
  <c r="BF962" i="2"/>
  <c r="BF1017" i="2"/>
  <c r="BF1026" i="2"/>
  <c r="BF1039" i="2"/>
  <c r="BF1042" i="2"/>
  <c r="BF1045" i="2"/>
  <c r="BF1050" i="2"/>
  <c r="BF1072" i="2"/>
  <c r="BF1081" i="2"/>
  <c r="BF1085" i="2"/>
  <c r="BF1086" i="2"/>
  <c r="BF1090" i="2"/>
  <c r="BF1111" i="2"/>
  <c r="BF1114" i="2"/>
  <c r="BF1226" i="2"/>
  <c r="BF1319" i="2"/>
  <c r="BK950" i="2"/>
  <c r="J950" i="2"/>
  <c r="J105" i="2" s="1"/>
  <c r="BF213" i="2"/>
  <c r="BF244" i="2"/>
  <c r="BF299" i="2"/>
  <c r="BF527" i="2"/>
  <c r="BF703" i="2"/>
  <c r="BF740" i="2"/>
  <c r="BF845" i="2"/>
  <c r="BF849" i="2"/>
  <c r="BF853" i="2"/>
  <c r="BF860" i="2"/>
  <c r="BF941" i="2"/>
  <c r="BF943" i="2"/>
  <c r="BF944" i="2"/>
  <c r="BF946" i="2"/>
  <c r="BF1040" i="2"/>
  <c r="BF1057" i="2"/>
  <c r="BF1064" i="2"/>
  <c r="BF1113" i="2"/>
  <c r="BF1146" i="2"/>
  <c r="BF1223" i="2"/>
  <c r="BF1282" i="2"/>
  <c r="BF1132" i="2"/>
  <c r="BF1142" i="2"/>
  <c r="BF1220" i="2"/>
  <c r="BF1283" i="2"/>
  <c r="BF1317" i="2"/>
  <c r="BF1318" i="2"/>
  <c r="BK1049" i="2"/>
  <c r="J1049" i="2" s="1"/>
  <c r="J110" i="2" s="1"/>
  <c r="BF195" i="2"/>
  <c r="BF230" i="2"/>
  <c r="BF238" i="2"/>
  <c r="BF265" i="2"/>
  <c r="BF272" i="2"/>
  <c r="BF303" i="2"/>
  <c r="BF307" i="2"/>
  <c r="BF662" i="2"/>
  <c r="BF694" i="2"/>
  <c r="BF706" i="2"/>
  <c r="BF722" i="2"/>
  <c r="BF764" i="2"/>
  <c r="BF828" i="2"/>
  <c r="BF947" i="2"/>
  <c r="BF1005" i="2"/>
  <c r="BF1027" i="2"/>
  <c r="BF1048" i="2"/>
  <c r="BF1061" i="2"/>
  <c r="BF1062" i="2"/>
  <c r="BF1076" i="2"/>
  <c r="BF1077" i="2"/>
  <c r="BF1095" i="2"/>
  <c r="BF1109" i="2"/>
  <c r="BF1110" i="2"/>
  <c r="BF1122" i="2"/>
  <c r="BF1123" i="2"/>
  <c r="BF1157" i="2"/>
  <c r="BF1162" i="2"/>
  <c r="F37" i="2"/>
  <c r="BB95" i="1" s="1"/>
  <c r="BB94" i="1" s="1"/>
  <c r="W34" i="1" s="1"/>
  <c r="F38" i="2"/>
  <c r="BC95" i="1" s="1"/>
  <c r="BC94" i="1" s="1"/>
  <c r="W35" i="1" s="1"/>
  <c r="F35" i="2"/>
  <c r="AZ95" i="1" s="1"/>
  <c r="AZ94" i="1" s="1"/>
  <c r="AV94" i="1" s="1"/>
  <c r="J35" i="2"/>
  <c r="AV95" i="1" s="1"/>
  <c r="F39" i="2"/>
  <c r="BD95" i="1" s="1"/>
  <c r="BD94" i="1" s="1"/>
  <c r="W36" i="1" s="1"/>
  <c r="R952" i="2" l="1"/>
  <c r="P952" i="2"/>
  <c r="P152" i="2"/>
  <c r="P151" i="2" s="1"/>
  <c r="AU95" i="1" s="1"/>
  <c r="AU94" i="1" s="1"/>
  <c r="R152" i="2"/>
  <c r="R151" i="2"/>
  <c r="T952" i="2"/>
  <c r="T151" i="2" s="1"/>
  <c r="BK952" i="2"/>
  <c r="J952" i="2" s="1"/>
  <c r="J106" i="2" s="1"/>
  <c r="BK152" i="2"/>
  <c r="BK1315" i="2"/>
  <c r="J1315" i="2"/>
  <c r="J120" i="2"/>
  <c r="AY94" i="1"/>
  <c r="AX94" i="1"/>
  <c r="BK151" i="2" l="1"/>
  <c r="J151" i="2" s="1"/>
  <c r="J96" i="2" s="1"/>
  <c r="J152" i="2"/>
  <c r="J97" i="2" s="1"/>
  <c r="J30" i="2" l="1"/>
  <c r="J130" i="2" l="1"/>
  <c r="J124" i="2" s="1"/>
  <c r="J31" i="2" s="1"/>
  <c r="J32" i="2" s="1"/>
  <c r="AG95" i="1" s="1"/>
  <c r="AG94" i="1" s="1"/>
  <c r="AK26" i="1" s="1"/>
  <c r="AK29" i="1" s="1"/>
  <c r="W33" i="1" s="1"/>
  <c r="AK33" i="1" s="1"/>
  <c r="BF130" i="2" l="1"/>
  <c r="F36" i="2" s="1"/>
  <c r="BA95" i="1" s="1"/>
  <c r="BA94" i="1" s="1"/>
  <c r="AW94" i="1" s="1"/>
  <c r="AG106" i="1"/>
  <c r="CD106" i="1" s="1"/>
  <c r="AG103" i="1"/>
  <c r="AG104" i="1"/>
  <c r="AV104" i="1" s="1"/>
  <c r="BY104" i="1" s="1"/>
  <c r="AG105" i="1"/>
  <c r="AV105" i="1" s="1"/>
  <c r="BY105" i="1" s="1"/>
  <c r="J132" i="2"/>
  <c r="CD104" i="1" l="1"/>
  <c r="CD103" i="1"/>
  <c r="CD105" i="1"/>
  <c r="AG102" i="1"/>
  <c r="AK27" i="1" s="1"/>
  <c r="AV103" i="1"/>
  <c r="BY103" i="1" s="1"/>
  <c r="AN104" i="1"/>
  <c r="AV106" i="1"/>
  <c r="BY106" i="1" s="1"/>
  <c r="AN105" i="1"/>
  <c r="AT94" i="1"/>
  <c r="J36" i="2"/>
  <c r="AW95" i="1" s="1"/>
  <c r="AT95" i="1" s="1"/>
  <c r="AN95" i="1" s="1"/>
  <c r="AN94" i="1" s="1"/>
  <c r="AK38" i="1" s="1"/>
  <c r="J41" i="2" l="1"/>
  <c r="AK32" i="1"/>
  <c r="AG108" i="1"/>
  <c r="AN103" i="1"/>
  <c r="AN106" i="1"/>
  <c r="W32" i="1"/>
  <c r="AN102" i="1" l="1"/>
  <c r="AN108" i="1" l="1"/>
</calcChain>
</file>

<file path=xl/sharedStrings.xml><?xml version="1.0" encoding="utf-8"?>
<sst xmlns="http://schemas.openxmlformats.org/spreadsheetml/2006/main" count="13094" uniqueCount="1987">
  <si>
    <t>Export Komplet</t>
  </si>
  <si>
    <t/>
  </si>
  <si>
    <t>2.0</t>
  </si>
  <si>
    <t>False</t>
  </si>
  <si>
    <t>{a9e6611e-d97c-4944-a874-0e29758993c0}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</si>
  <si>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</si>
  <si>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</si>
  <si>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</si>
  <si>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</si>
  <si>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</si>
  <si>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</si>
  <si>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</si>
  <si>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</si>
  <si>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112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</si>
  <si>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</si>
  <si>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</si>
  <si>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</si>
  <si>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</si>
  <si>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</si>
  <si>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</si>
  <si>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</si>
  <si>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</si>
  <si>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</si>
  <si>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</si>
  <si>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</si>
  <si>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</si>
  <si>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</si>
  <si>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</si>
  <si>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</si>
  <si>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</si>
  <si>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</si>
  <si>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</si>
  <si>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</si>
  <si>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</si>
  <si>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</si>
  <si>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</si>
  <si>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</si>
  <si>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</si>
  <si>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</si>
  <si>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</si>
  <si>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</si>
  <si>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</si>
  <si>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</si>
  <si>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</si>
  <si>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</si>
  <si>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</si>
  <si>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</si>
  <si>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</si>
  <si>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</si>
  <si>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</si>
  <si>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</si>
  <si>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</si>
  <si>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</si>
  <si>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</si>
  <si>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</si>
  <si>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</si>
  <si>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</si>
  <si>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</si>
  <si>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</si>
  <si>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</si>
  <si>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</si>
  <si>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</si>
  <si>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</si>
  <si>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</si>
  <si>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</si>
  <si>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</si>
  <si>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</si>
  <si>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</si>
  <si>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</si>
  <si>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</si>
  <si>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</si>
  <si>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</si>
  <si>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</si>
  <si>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</si>
  <si>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</si>
  <si>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</si>
  <si>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</si>
  <si>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</si>
  <si>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</si>
  <si>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{68df653b-a00f-4db9-8b85-bf63a3ddbe73}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</si>
  <si>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</si>
  <si>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</si>
  <si>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</si>
  <si>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</si>
  <si>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</si>
  <si>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</si>
  <si>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</si>
  <si>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</si>
  <si>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</si>
  <si>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KO</t>
  </si>
  <si>
    <t>130,3</t>
  </si>
  <si>
    <t>2</t>
  </si>
  <si>
    <t>odvoz</t>
  </si>
  <si>
    <t>17,894</t>
  </si>
  <si>
    <t>KRYCÍ LIST ROZPOČTU</t>
  </si>
  <si>
    <t>steny_oprava</t>
  </si>
  <si>
    <t>1124,599</t>
  </si>
  <si>
    <t>zemina</t>
  </si>
  <si>
    <t>PVC_obkl</t>
  </si>
  <si>
    <t>272,979</t>
  </si>
  <si>
    <t>P1</t>
  </si>
  <si>
    <t>362,65</t>
  </si>
  <si>
    <t>Objekt:</t>
  </si>
  <si>
    <t>P1a</t>
  </si>
  <si>
    <t>98,5</t>
  </si>
  <si>
    <t>P2</t>
  </si>
  <si>
    <t>58,85</t>
  </si>
  <si>
    <t>P2a</t>
  </si>
  <si>
    <t>38,57</t>
  </si>
  <si>
    <t>PVC</t>
  </si>
  <si>
    <t>461,15</t>
  </si>
  <si>
    <t>Tomášikova 25, Bratislava</t>
  </si>
  <si>
    <t>KD</t>
  </si>
  <si>
    <t>97,42</t>
  </si>
  <si>
    <t>KD_ext</t>
  </si>
  <si>
    <t>109,864</t>
  </si>
  <si>
    <t>malba</t>
  </si>
  <si>
    <t>1818,51</t>
  </si>
  <si>
    <t>Mestská časť Bratislava - Ružinov</t>
  </si>
  <si>
    <t>steny_stierka</t>
  </si>
  <si>
    <t>1220,65</t>
  </si>
  <si>
    <t>strecha</t>
  </si>
  <si>
    <t>651</t>
  </si>
  <si>
    <t>N</t>
  </si>
  <si>
    <t>55,44</t>
  </si>
  <si>
    <t>doska</t>
  </si>
  <si>
    <t>1,905</t>
  </si>
  <si>
    <t>pásy</t>
  </si>
  <si>
    <t>0,941</t>
  </si>
  <si>
    <t>KD_schody</t>
  </si>
  <si>
    <t>8,409</t>
  </si>
  <si>
    <t>Ing.Tomáš Novák</t>
  </si>
  <si>
    <t>ZD</t>
  </si>
  <si>
    <t>2,286</t>
  </si>
  <si>
    <t>omietkastrop</t>
  </si>
  <si>
    <t>597,86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</si>
  <si>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</si>
  <si>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</si>
  <si>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</si>
  <si>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</si>
  <si>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</si>
  <si>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</si>
  <si>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</si>
  <si>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</si>
  <si>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</si>
  <si>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</si>
  <si>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</si>
  <si>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</si>
  <si>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</si>
  <si>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</si>
  <si>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</si>
  <si>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</si>
  <si>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</si>
  <si>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</si>
  <si>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</si>
  <si>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Zdravotechnika - vnútorná kanalizácia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</si>
  <si>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</si>
  <si>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</si>
  <si>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</si>
  <si>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</si>
  <si>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</si>
  <si>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</si>
  <si>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Dokončovacie práce a obklady</t>
  </si>
  <si>
    <t xml:space="preserve">    783 - Nátery</t>
  </si>
  <si>
    <t xml:space="preserve">    784 - Dokončovacie práce - maľby</t>
  </si>
  <si>
    <t>M - Práce a dodávky M</t>
  </si>
  <si>
    <t xml:space="preserve">    21-M - Elektromontáže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</si>
  <si>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</si>
  <si>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</si>
  <si>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</si>
  <si>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</si>
  <si>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</si>
  <si>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</si>
  <si>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</si>
  <si>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</si>
  <si>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</si>
  <si>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</si>
  <si>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</si>
  <si>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</si>
  <si>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</si>
  <si>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</si>
  <si>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</si>
  <si>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</si>
  <si>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</si>
  <si>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</si>
  <si>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</si>
  <si>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</si>
  <si>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</si>
  <si>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</si>
  <si>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</si>
  <si>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</si>
  <si>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</si>
  <si>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</si>
  <si>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113106611.S</t>
  </si>
  <si>
    <t>Rozoberanie zámkovej dlažby všetkých druhov v ploche do 20 m2,  -0,2600 t</t>
  </si>
  <si>
    <t>m2</t>
  </si>
  <si>
    <t>4</t>
  </si>
  <si>
    <t>1075977353</t>
  </si>
  <si>
    <t>VV</t>
  </si>
  <si>
    <t xml:space="preserve">"Nz </t>
  </si>
  <si>
    <t>v átriu</t>
  </si>
  <si>
    <t>7,65</t>
  </si>
  <si>
    <t>"pri rampe</t>
  </si>
  <si>
    <t>2,35</t>
  </si>
  <si>
    <t>Súčet</t>
  </si>
  <si>
    <t>113107131.S</t>
  </si>
  <si>
    <t>Odstránenie krytu v ploche do 200 m2 z betónu prostého, hr. vrstvy do 150 mm,  -0,22500t</t>
  </si>
  <si>
    <t>33289366</t>
  </si>
  <si>
    <t>"búranie okap. chodníka ozn N</t>
  </si>
  <si>
    <t>34,02-7,12-7,65+4,825+6,25+12,79</t>
  </si>
  <si>
    <t>"búranie chodníka v atriu</t>
  </si>
  <si>
    <t>19,35</t>
  </si>
  <si>
    <t>3</t>
  </si>
  <si>
    <t>130201001.S</t>
  </si>
  <si>
    <t>Výkop jamy a ryhy v obmedzenom priestore horn. tr.3 ručne</t>
  </si>
  <si>
    <t>m3</t>
  </si>
  <si>
    <t>-103303238</t>
  </si>
  <si>
    <t>"výkop pre nový okap. chodník</t>
  </si>
  <si>
    <t>0,35*(34,02-7,12-7,65+4,825+6,25+12,79)</t>
  </si>
  <si>
    <t>"výkop zeminy v atriu</t>
  </si>
  <si>
    <t>7,01*0,4</t>
  </si>
  <si>
    <t>162501102</t>
  </si>
  <si>
    <t>Vodorovné premiestnenie výkopku po spevnenej ceste z horniny tr.1-4, do 100 m3 na vzdialenosť do 3000 m</t>
  </si>
  <si>
    <t>-535988752</t>
  </si>
  <si>
    <t>5</t>
  </si>
  <si>
    <t>162501105</t>
  </si>
  <si>
    <t>Vodorovné premiestnenie výkopku po spevnenej ceste z horniny tr.1-4, do 100 m3, príplatok k cene za každých ďalšich a začatých 1000 m</t>
  </si>
  <si>
    <t>-893610087</t>
  </si>
  <si>
    <t>17,894*7 'Přepočítané koeficientom množstva</t>
  </si>
  <si>
    <t>6</t>
  </si>
  <si>
    <t>171209002</t>
  </si>
  <si>
    <t>Poplatok za skladovanie - zemina a kamenivo (17 05) ostatné</t>
  </si>
  <si>
    <t>t</t>
  </si>
  <si>
    <t>-1454756609</t>
  </si>
  <si>
    <t>odvoz*1,5</t>
  </si>
  <si>
    <t>Zakladanie</t>
  </si>
  <si>
    <t>7</t>
  </si>
  <si>
    <t>273321312.S</t>
  </si>
  <si>
    <t>Betón základových dosiek, železový (bez výstuže), tr. C 20/25</t>
  </si>
  <si>
    <t>1515382566</t>
  </si>
  <si>
    <t>"nová rampa pri vstupe</t>
  </si>
  <si>
    <t>(0,34+0,214)/2*2,528*1,5</t>
  </si>
  <si>
    <t>"dobetonovanie exist. stupňov</t>
  </si>
  <si>
    <t>0,38*1,5*1,5</t>
  </si>
  <si>
    <t>8</t>
  </si>
  <si>
    <t>273351215.S</t>
  </si>
  <si>
    <t>Debnenie stien základových dosiek, zhotovenie-dielce</t>
  </si>
  <si>
    <t>339109206</t>
  </si>
  <si>
    <t>(0,34+0,214)/2*(2,528*2+1,5) "čelá</t>
  </si>
  <si>
    <t>2,528*1,5  "zospodu</t>
  </si>
  <si>
    <t>0,38*1,5*4</t>
  </si>
  <si>
    <t>9</t>
  </si>
  <si>
    <t>273351216.S</t>
  </si>
  <si>
    <t>Debnenie stien základových dosiek, odstránenie-dielce</t>
  </si>
  <si>
    <t>-304925001</t>
  </si>
  <si>
    <t>10</t>
  </si>
  <si>
    <t>273361821.S</t>
  </si>
  <si>
    <t>Výstuž základových dosiek z ocele 10505</t>
  </si>
  <si>
    <t>748032431</t>
  </si>
  <si>
    <t>"uvažované 50kg/m3</t>
  </si>
  <si>
    <t>doska*50/1000</t>
  </si>
  <si>
    <t>11</t>
  </si>
  <si>
    <t>274321312.S</t>
  </si>
  <si>
    <t>Betón základových pásov, železový (bez výstuže), tr. C 20/25</t>
  </si>
  <si>
    <t>1892591409</t>
  </si>
  <si>
    <t>"základ. pásy pod rampu</t>
  </si>
  <si>
    <t>0,545*0,25*1,5</t>
  </si>
  <si>
    <t>0,795*0,25*1,5</t>
  </si>
  <si>
    <t>0,975*0,3*1,5</t>
  </si>
  <si>
    <t>12</t>
  </si>
  <si>
    <t>274351215.S</t>
  </si>
  <si>
    <t>Debnenie stien základových pásov, zhotovenie-dielce</t>
  </si>
  <si>
    <t>-330045771</t>
  </si>
  <si>
    <t>0,545*(1,5*2+0,25*2)</t>
  </si>
  <si>
    <t>0,795*(0,25*2+1,5*2)</t>
  </si>
  <si>
    <t>0,975*(0,3*2+1,5*2)</t>
  </si>
  <si>
    <t>13</t>
  </si>
  <si>
    <t>274351216.S</t>
  </si>
  <si>
    <t>Debnenie stien základových pásov, odstránenie-dielce</t>
  </si>
  <si>
    <t>-871595120</t>
  </si>
  <si>
    <t>14</t>
  </si>
  <si>
    <t>274361821.S</t>
  </si>
  <si>
    <t>Výstuž základových pásov z ocele 10505</t>
  </si>
  <si>
    <t>-521288917</t>
  </si>
  <si>
    <t>pásy*50/1000</t>
  </si>
  <si>
    <t>Zvislé a kompletné konštrukcie</t>
  </si>
  <si>
    <t>15</t>
  </si>
  <si>
    <t>317160134.S</t>
  </si>
  <si>
    <t>Keramický preklad nenosný šírky 120 mm, výšky 65 mm, dĺžky 1500 mm,ref.Porotherm KPP12</t>
  </si>
  <si>
    <t>ks</t>
  </si>
  <si>
    <t>-2036381361</t>
  </si>
  <si>
    <t>"KP1</t>
  </si>
  <si>
    <t>16</t>
  </si>
  <si>
    <t>3402392280</t>
  </si>
  <si>
    <t>Zamurovanie otvorov plochy nad 1 do 4 m2 tehlami hr.375mm, ref. POROTHERM 38 Profi Dryfix (380x250x238)</t>
  </si>
  <si>
    <t>-2094128399</t>
  </si>
  <si>
    <t>0,9*2,1*4</t>
  </si>
  <si>
    <t>0,65*2,1</t>
  </si>
  <si>
    <t>0,7*2,1*2</t>
  </si>
  <si>
    <t>1,55*2,1-0,9*2,1</t>
  </si>
  <si>
    <t>"revízia</t>
  </si>
  <si>
    <t>-0,9*2,1</t>
  </si>
  <si>
    <t>17</t>
  </si>
  <si>
    <t>340239234r</t>
  </si>
  <si>
    <t>Zamurovanie otvorov plochy nad 1 do 4 m2 tehlami hr.125mm,ref. Porotherm</t>
  </si>
  <si>
    <t>1006561310</t>
  </si>
  <si>
    <t>1*2,1</t>
  </si>
  <si>
    <t>18</t>
  </si>
  <si>
    <t>3402392350</t>
  </si>
  <si>
    <t>Zamurovanie otvorov plochy nad 1 do 4 m2 tvárnicami hr.150mm, ref.YTONG (150x599x249)</t>
  </si>
  <si>
    <t>-481157383</t>
  </si>
  <si>
    <t>"zamurovanie po RU</t>
  </si>
  <si>
    <t>0,6*2*2</t>
  </si>
  <si>
    <t>19</t>
  </si>
  <si>
    <t>3422420410</t>
  </si>
  <si>
    <t>Priečky z tehál pálených hr.115mm,ref. POROTHERM 11,5 Profi P 8 brúsených, na PUR penu DRYFIX extra (115x500x249)</t>
  </si>
  <si>
    <t>-866059214</t>
  </si>
  <si>
    <t>3,25*(1,35+1,5+1,475*2+3)</t>
  </si>
  <si>
    <t>-0,9*2,1*4</t>
  </si>
  <si>
    <t>3,25*1,4*2  "revízia</t>
  </si>
  <si>
    <t>346481111.S</t>
  </si>
  <si>
    <t>Zaplentovanie rýh, potrubí, valcovaných nosníkov, výklenkov alebo ník, na stenách rabicovým pletivom</t>
  </si>
  <si>
    <t>-1130734541</t>
  </si>
  <si>
    <t>"príprava oceľových nosníkov pre omietanie</t>
  </si>
  <si>
    <t>0,12*1,7*2*3</t>
  </si>
  <si>
    <t>0,12*1,5*2</t>
  </si>
  <si>
    <t>Vodorovné konštrukcie</t>
  </si>
  <si>
    <t>21</t>
  </si>
  <si>
    <t>413941121</t>
  </si>
  <si>
    <t xml:space="preserve">Osadenie oceľových valcovaných nosníkov I, IE, U, UE, L </t>
  </si>
  <si>
    <t>1707442321</t>
  </si>
  <si>
    <t>"OP1 UPN 120 13,43kg/m</t>
  </si>
  <si>
    <t>1,8*8*13,43/1000</t>
  </si>
  <si>
    <t>"OP2 UPN 120 13,43kg/m</t>
  </si>
  <si>
    <t>1,7*20*13,43/1000</t>
  </si>
  <si>
    <t>"oceľ.stlpik jakel 50x50x3  4,35kg/m</t>
  </si>
  <si>
    <t>2,4*4,35/1000</t>
  </si>
  <si>
    <t>22</t>
  </si>
  <si>
    <t>M</t>
  </si>
  <si>
    <t>133810000400r</t>
  </si>
  <si>
    <t>Oceľ S 235, vrátane povrchovej úpravy a kotvenia</t>
  </si>
  <si>
    <t>-385838201</t>
  </si>
  <si>
    <t>0,66*1,05</t>
  </si>
  <si>
    <t>23</t>
  </si>
  <si>
    <t>434311116.S</t>
  </si>
  <si>
    <t>Stupne dusané na terén alebo dosku z betónu bez poteru, so zahladením povrchu tr. C 20/25</t>
  </si>
  <si>
    <t>m</t>
  </si>
  <si>
    <t>853838738</t>
  </si>
  <si>
    <t>"nové stupne pri rampe</t>
  </si>
  <si>
    <t>1,5*2</t>
  </si>
  <si>
    <t>24</t>
  </si>
  <si>
    <t>434351141.S</t>
  </si>
  <si>
    <t>Debnenie stupňov na podstupňovej doske alebo na teréne pôdorysne priamočiarych zhotovenie</t>
  </si>
  <si>
    <t>1217602481</t>
  </si>
  <si>
    <t>0,19*1,5*2</t>
  </si>
  <si>
    <t>0,3*1,5*2</t>
  </si>
  <si>
    <t>0,171*2</t>
  </si>
  <si>
    <t>25</t>
  </si>
  <si>
    <t>434351142.S</t>
  </si>
  <si>
    <t>Debnenie stupňov na podstupňovej doske alebo na teréne pôdorysne priamočiarych odstránenie</t>
  </si>
  <si>
    <t>1823645347</t>
  </si>
  <si>
    <t>Komunikácie</t>
  </si>
  <si>
    <t>26</t>
  </si>
  <si>
    <t>564271111.S</t>
  </si>
  <si>
    <t>Podklad alebo podsyp zo štrku fr.8-16 s rozprestretím, vlhčením a zhutnením, po zhutnení hr. 250 mm</t>
  </si>
  <si>
    <t>-1385595459</t>
  </si>
  <si>
    <t>"Okap.chodník N</t>
  </si>
  <si>
    <t>(31,975+15,625)*0,45</t>
  </si>
  <si>
    <t>8,632*0,45</t>
  </si>
  <si>
    <t>"štrk v átriu Na</t>
  </si>
  <si>
    <t>34,02</t>
  </si>
  <si>
    <t>27</t>
  </si>
  <si>
    <t>564811110</t>
  </si>
  <si>
    <t>M+D Okapový chodník - riečny štrk fr.16-32mm</t>
  </si>
  <si>
    <t>1089218519</t>
  </si>
  <si>
    <t>(31,975+15,625)*0,45*0,15</t>
  </si>
  <si>
    <t>34,02*0,15</t>
  </si>
  <si>
    <t>"medzi vstupmi</t>
  </si>
  <si>
    <t>8,632*0,15</t>
  </si>
  <si>
    <t>28</t>
  </si>
  <si>
    <t>564851111.r1</t>
  </si>
  <si>
    <t>Podklad zo štrkodrviny  ŠD 31,5, Gb, s rozprestretím a zhutnením, po zhutnení hr. 150 mm</t>
  </si>
  <si>
    <t>266105130</t>
  </si>
  <si>
    <t>29</t>
  </si>
  <si>
    <t>564851111.r2</t>
  </si>
  <si>
    <t>Podklad zo štrkodrviny  ŠD 16, Gb, s rozprestretím a zhutnením, po zhutnení hr. 150 mm</t>
  </si>
  <si>
    <t>1194006130</t>
  </si>
  <si>
    <t>30</t>
  </si>
  <si>
    <t>596911141.S</t>
  </si>
  <si>
    <t>Kladenie betónovej zámkovej dlažby komunikácií pre peších hr. 60 mm pre peších do 50 m2 so zriadením lôžka z kameniva hr. 30 mm</t>
  </si>
  <si>
    <t>-1278298278</t>
  </si>
  <si>
    <t>"obyč dlažba</t>
  </si>
  <si>
    <t>1,236</t>
  </si>
  <si>
    <t>"pre nevidiacich</t>
  </si>
  <si>
    <t>1,05</t>
  </si>
  <si>
    <t>"Pozn:vrátane zásypu škár-drvené kamenivo DTK 0-2mm</t>
  </si>
  <si>
    <t>31</t>
  </si>
  <si>
    <t>592460007600.r</t>
  </si>
  <si>
    <t>Dlažba betónová zámková-HAKA šedá,bez skosených hrán, hr.60mm</t>
  </si>
  <si>
    <t>-1198369742</t>
  </si>
  <si>
    <t>1,236*1,02</t>
  </si>
  <si>
    <t>32</t>
  </si>
  <si>
    <t>592460007600.v</t>
  </si>
  <si>
    <t>Dlažba pre nevidiacich 200/200/60mm</t>
  </si>
  <si>
    <t>1923452168</t>
  </si>
  <si>
    <t>1,05*1,02</t>
  </si>
  <si>
    <t>33</t>
  </si>
  <si>
    <t>711131102</t>
  </si>
  <si>
    <t>Zhotovenie geotextílie alebo tkaniny na plochu vodorovnú</t>
  </si>
  <si>
    <t>-367641664</t>
  </si>
  <si>
    <t>"N</t>
  </si>
  <si>
    <t>"medzi vrstvy okap.chodníka</t>
  </si>
  <si>
    <t>(31,975+15,625)*0,45*2</t>
  </si>
  <si>
    <t>8,632*2</t>
  </si>
  <si>
    <t>"zvislo</t>
  </si>
  <si>
    <t>0,4*(31,975+15,625)*2</t>
  </si>
  <si>
    <t>0,4*15,108</t>
  </si>
  <si>
    <t>Medzisúčet</t>
  </si>
  <si>
    <t>"Na</t>
  </si>
  <si>
    <t>"medzi vrstvy</t>
  </si>
  <si>
    <t>34,02*2</t>
  </si>
  <si>
    <t>0,4*30,6</t>
  </si>
  <si>
    <t>34</t>
  </si>
  <si>
    <t>6936651302</t>
  </si>
  <si>
    <t>Roznášacia geotextília ref. KORTEX GT PP 40/40</t>
  </si>
  <si>
    <t>-2073827879</t>
  </si>
  <si>
    <t>184,507*1,15</t>
  </si>
  <si>
    <t>Úpravy povrchov, podlahy, osadenie</t>
  </si>
  <si>
    <t>35</t>
  </si>
  <si>
    <t>611421421</t>
  </si>
  <si>
    <t>Oprava vnútorných vápenných omietok stropov železobetónových rovných tvárnicových a klenieb, opravovaná plocha nad 30 do 50 % hladkých</t>
  </si>
  <si>
    <t>-1622218813</t>
  </si>
  <si>
    <t>5,51+1,47+1,55+2,07+6,21+18,17+16,3+83,75</t>
  </si>
  <si>
    <t>5,29+6,87+5,11+13,82+15,31+32,59</t>
  </si>
  <si>
    <t>4,72+17,39+34,02+32,21+6,12</t>
  </si>
  <si>
    <t>11,73+16,45+74,37</t>
  </si>
  <si>
    <t>12,87+6,78+16,2+83,75</t>
  </si>
  <si>
    <t>4,73+22,43+19,32+1,47+1,55+2,07+2,98+12,68</t>
  </si>
  <si>
    <t>36</t>
  </si>
  <si>
    <t>612421421</t>
  </si>
  <si>
    <t>Oprava vnútorných vápenných omietok stien, v množstve opravenej plochy nad 30 do 50 % hladkých</t>
  </si>
  <si>
    <t>30466410</t>
  </si>
  <si>
    <t>"oprava pôvodných stien nad obkladom</t>
  </si>
  <si>
    <t>"A1.01</t>
  </si>
  <si>
    <t>3,15*(1,75*2+3,15*2)</t>
  </si>
  <si>
    <t>-2,1*(0,7+0,9*3+1,05)</t>
  </si>
  <si>
    <t>"A1.02</t>
  </si>
  <si>
    <t>(3,15-2,1)*(0,85*2+1,725*2)</t>
  </si>
  <si>
    <t>-0,525*0,6</t>
  </si>
  <si>
    <t>0,15*(0,525*2+0,6)</t>
  </si>
  <si>
    <t>"A1.03</t>
  </si>
  <si>
    <t>(3,15-2,1)*(0,9*2+1,725*2)</t>
  </si>
  <si>
    <t>"A1.04</t>
  </si>
  <si>
    <t>(3,15-2,1)*(1,2*2+1,725*2)</t>
  </si>
  <si>
    <t>"A1.05</t>
  </si>
  <si>
    <t>(3,15-2,1)*(1,725*2+3,6*2)</t>
  </si>
  <si>
    <t>-0,9*1,5</t>
  </si>
  <si>
    <t>0,15*(0,9*2+1,5)</t>
  </si>
  <si>
    <t>"A106</t>
  </si>
  <si>
    <t>(3,15-1,5)*(3,65*2+5*2)</t>
  </si>
  <si>
    <t>-(2,1-1,5)*0,9*3</t>
  </si>
  <si>
    <t>-1,45*1,2*2</t>
  </si>
  <si>
    <t>0,15*(1,45*2+1,2)*2</t>
  </si>
  <si>
    <t>"A107</t>
  </si>
  <si>
    <t>(3,15-1,5)*(5+1,35+2,8+0,25+2,8+1,65+3,6+3,4)</t>
  </si>
  <si>
    <t>-(2,1-1,5)*0,9*2</t>
  </si>
  <si>
    <t>-(2,1-1,5)*0,65  "zamurovka</t>
  </si>
  <si>
    <t>"A108</t>
  </si>
  <si>
    <t>3,15*(5+10,95*2)</t>
  </si>
  <si>
    <t>-2,1*0,65  "zamur</t>
  </si>
  <si>
    <t>-2,1*0,9*3</t>
  </si>
  <si>
    <t>-3*1,5*2</t>
  </si>
  <si>
    <t>-2,35*(1,5*3+1,4)</t>
  </si>
  <si>
    <t>0,15*(3*2+1,5+3*2+1,5+2,35*2*4+1,5*3+1,4)</t>
  </si>
  <si>
    <t>"A109</t>
  </si>
  <si>
    <t>3,15*(5,675*2+5)</t>
  </si>
  <si>
    <t>-2,1*0,9  "zamur</t>
  </si>
  <si>
    <t>-2,35*(1,4+1,5*2)</t>
  </si>
  <si>
    <t>0,15*(2,35*2*3+1,4+1,5*2)</t>
  </si>
  <si>
    <t>"B101</t>
  </si>
  <si>
    <t>3,15*(1,5+3,525*2)</t>
  </si>
  <si>
    <t>-2,1*0,9*2</t>
  </si>
  <si>
    <t>-2,1*1,05</t>
  </si>
  <si>
    <t>"B102</t>
  </si>
  <si>
    <t>(3,15-2,1)*(1,95*2+3,525*2)</t>
  </si>
  <si>
    <t>-2,15*0,9</t>
  </si>
  <si>
    <t>-0,85*1,2</t>
  </si>
  <si>
    <t>0,15*(0,85*2+1,2)</t>
  </si>
  <si>
    <t>"B103</t>
  </si>
  <si>
    <t>3,15*(2,525*2+2,025*2)</t>
  </si>
  <si>
    <t>-2,1*0,9</t>
  </si>
  <si>
    <t>-1,7*1,2</t>
  </si>
  <si>
    <t>0,15*(1,7*2+1,2)</t>
  </si>
  <si>
    <t>"B104</t>
  </si>
  <si>
    <t>(3,15-1,5)*(9,875*2+0,125)</t>
  </si>
  <si>
    <t>-0,9*(2,1-1,5)  "zamur</t>
  </si>
  <si>
    <t>-(3,15-1,5)*1,5  "zamur</t>
  </si>
  <si>
    <t>-(2,15-1,5)*1,2</t>
  </si>
  <si>
    <t>"B105</t>
  </si>
  <si>
    <t>(3,15-2,1)*(6,175*2+3,4*2)</t>
  </si>
  <si>
    <t>-1,2*0,6</t>
  </si>
  <si>
    <t>0,15*(0,6*2+1,2)</t>
  </si>
  <si>
    <t>"B106</t>
  </si>
  <si>
    <t>3,15*(6,825*2+5*2+0,65*2)</t>
  </si>
  <si>
    <t xml:space="preserve">-3,15*1,475*2  "zamur </t>
  </si>
  <si>
    <t>-2,1*0,525  "zamur</t>
  </si>
  <si>
    <t>-1,25*1</t>
  </si>
  <si>
    <t>-1,7*1,2*4</t>
  </si>
  <si>
    <t>0,15*(1,7*2+1,2)*4</t>
  </si>
  <si>
    <t>"C101</t>
  </si>
  <si>
    <t>3,15*(1,65*2+3,15*2)</t>
  </si>
  <si>
    <t>-2,1*(0,9+1,5+1)</t>
  </si>
  <si>
    <t>"C102</t>
  </si>
  <si>
    <t>3,15*(3+5,8*2)</t>
  </si>
  <si>
    <t>"C104</t>
  </si>
  <si>
    <t>(3,15-1,5)*63,1</t>
  </si>
  <si>
    <t>-(2,1-1,5)*(1,5+0,9*7)</t>
  </si>
  <si>
    <t>-(2,2-1,5)*1,45</t>
  </si>
  <si>
    <t>-(2,1-1,5)*0,9  "zamur</t>
  </si>
  <si>
    <t>-(3,15-1,5)*1,475  "zamur</t>
  </si>
  <si>
    <t>-(2,1-1,5)*0,222 "zamur</t>
  </si>
  <si>
    <t>-(2,1-1,5)*0,7*2  "zamur</t>
  </si>
  <si>
    <t>-(2,1-1,5)*(0,9*3+1,55)  "zamur</t>
  </si>
  <si>
    <t>-(3,15-1,5)*3,4  "zamur</t>
  </si>
  <si>
    <t>"C105</t>
  </si>
  <si>
    <t>3,15*(3,4*2+1,8*2)</t>
  </si>
  <si>
    <t>"D101</t>
  </si>
  <si>
    <t>(3,15-1,5)*(3,45*2+3,4*2)</t>
  </si>
  <si>
    <t>-(2,1-1,5)*0,9</t>
  </si>
  <si>
    <t>-(1,7-0,25)*1,2</t>
  </si>
  <si>
    <t>0,15*(1,45*2+1,2)</t>
  </si>
  <si>
    <t>"D102  revízia</t>
  </si>
  <si>
    <t>(3,15-1,5)*(5+1,75+0,125+1,5+1,5+2,85+0,125+2,85+1,75+0,125*2+0,2*2)</t>
  </si>
  <si>
    <t>-1,5*1,5</t>
  </si>
  <si>
    <t>-1,5*1,4</t>
  </si>
  <si>
    <t>0,15*(1,5*2+1,5+1,5*2+1,4)</t>
  </si>
  <si>
    <t>"D103</t>
  </si>
  <si>
    <t>3,15*(9,25*2)</t>
  </si>
  <si>
    <t>-3*1,5</t>
  </si>
  <si>
    <t>-2,35*1,5*4</t>
  </si>
  <si>
    <t>0,15*(2,35*2+1,5)*4</t>
  </si>
  <si>
    <t>"D104</t>
  </si>
  <si>
    <t>3,15*(5+5,5*2)</t>
  </si>
  <si>
    <t>-2,1*(0,9) "zamur</t>
  </si>
  <si>
    <t>"E101</t>
  </si>
  <si>
    <t>(3,15-1,5)*(3,65*2+3,525*2)</t>
  </si>
  <si>
    <t>"E102</t>
  </si>
  <si>
    <t>(3,15-1,5)*(3,475*2+1,95*2)</t>
  </si>
  <si>
    <t>-1,45*1,2</t>
  </si>
  <si>
    <t>"E103 revízia</t>
  </si>
  <si>
    <t>(3,15-1,5)*(3,6*2+1,65+3,2+0,25+3,2+1,5+3,4)</t>
  </si>
  <si>
    <t>-(2,1-1,5)*1,2</t>
  </si>
  <si>
    <t>-2,1*0,35</t>
  </si>
  <si>
    <t>-2,02*1,2</t>
  </si>
  <si>
    <t>"E104</t>
  </si>
  <si>
    <t>3,15*(10,925*5+5)</t>
  </si>
  <si>
    <t>-2,1*(0,9+1,55) "zamur</t>
  </si>
  <si>
    <t>-2,35*(1,4+1,5*3)</t>
  </si>
  <si>
    <t>0,15*(2,35*2*4+1,4+1,5*3+3*2*2+1,5*2)</t>
  </si>
  <si>
    <t>"E105</t>
  </si>
  <si>
    <t>3,15*(5,7*2+5)</t>
  </si>
  <si>
    <t>-2,35*1,5*2</t>
  </si>
  <si>
    <t>0,15*(2,35*2+1,5)*2</t>
  </si>
  <si>
    <t>"F101</t>
  </si>
  <si>
    <t>3,15*(3,15*2+1,5*2)</t>
  </si>
  <si>
    <t>-2,1*(0,9+0,95+1,5)</t>
  </si>
  <si>
    <t>"F102</t>
  </si>
  <si>
    <t>3,15*(7,48*2+3)</t>
  </si>
  <si>
    <t>-1,7*1,2*2</t>
  </si>
  <si>
    <t>0,15*(1,7*2+1,2)*2</t>
  </si>
  <si>
    <t>"F103</t>
  </si>
  <si>
    <t>(3,15-1,5)*16,85</t>
  </si>
  <si>
    <t>-(2,1-1,5)*1,5</t>
  </si>
  <si>
    <t>-(2,2-1,5)*1,35</t>
  </si>
  <si>
    <t>-(2,1-1,5)*(0,9*3+0,7)</t>
  </si>
  <si>
    <t>-(2,1-1,5)*1  "zamur</t>
  </si>
  <si>
    <t>"F104</t>
  </si>
  <si>
    <t>(3,15-2,1)*(1,725*2+0,85*2)</t>
  </si>
  <si>
    <t>"F105</t>
  </si>
  <si>
    <t>(3,15-2,1)*(1,725*2+0,9*2)</t>
  </si>
  <si>
    <t>"F106</t>
  </si>
  <si>
    <t>(3,15-2,1)*(1,725*2+1,2*2)</t>
  </si>
  <si>
    <t>"F107</t>
  </si>
  <si>
    <t>3,15*1,725*4</t>
  </si>
  <si>
    <t>-1,7*1,5</t>
  </si>
  <si>
    <t>0,15*(1,7*2+1,5)</t>
  </si>
  <si>
    <t>"F108</t>
  </si>
  <si>
    <t>3,15*(3,65*2+3,475*2)</t>
  </si>
  <si>
    <t>37</t>
  </si>
  <si>
    <t>612460202.S</t>
  </si>
  <si>
    <t>Vnútorná omietka stien vápenná jadrová (hrubá), hr. 15 mm</t>
  </si>
  <si>
    <t>97408151</t>
  </si>
  <si>
    <t>"nové murivá a zamurovky-nad obkladom</t>
  </si>
  <si>
    <t>(3,15-1,5)*(0,65*2+0,125)  "nad obklad</t>
  </si>
  <si>
    <t>(3,15-1,5)*1,35  "nad obklad</t>
  </si>
  <si>
    <t>(2,1-1,5)*0,65  "na KO</t>
  </si>
  <si>
    <t>2,1*0,65  "zamur</t>
  </si>
  <si>
    <t>2,1*0,9  "zamur</t>
  </si>
  <si>
    <t>3,15*(1,5)</t>
  </si>
  <si>
    <t>3,15*(1,35+1,5+1,475)</t>
  </si>
  <si>
    <t>2,1*0,9</t>
  </si>
  <si>
    <t>3,15*1,475*2</t>
  </si>
  <si>
    <t>2,1*0,525  "zamur</t>
  </si>
  <si>
    <t>3,15*3</t>
  </si>
  <si>
    <t>-2,1*0,9  "zamur   revízia</t>
  </si>
  <si>
    <t>3,15*1,475  "zamur</t>
  </si>
  <si>
    <t>2,1*0,222 "zamur</t>
  </si>
  <si>
    <t>2,1*0,7*2  "zamur</t>
  </si>
  <si>
    <t>2,1*(0,9*3+1,55)  "zamur</t>
  </si>
  <si>
    <t>(2,1-1,5)*0,9  "nad KO</t>
  </si>
  <si>
    <t>"D102</t>
  </si>
  <si>
    <t>(3,15-1,5)*5  "nad KO</t>
  </si>
  <si>
    <t>(2,1-1,5)*0,7*2  "zamur nad obklad</t>
  </si>
  <si>
    <t>3,15*5</t>
  </si>
  <si>
    <t>2,1*(0,9) "zamur</t>
  </si>
  <si>
    <t>(2,1-1,5)*0,9  "zamur nad KO</t>
  </si>
  <si>
    <t>(3,15-1,5)*1,4*2  "nad KO</t>
  </si>
  <si>
    <t>(2,1-1,5)*1,2</t>
  </si>
  <si>
    <t>2,1*(1,55) "zamur</t>
  </si>
  <si>
    <t>3,15*(3)</t>
  </si>
  <si>
    <t>2,1*1  "zamur</t>
  </si>
  <si>
    <t>38</t>
  </si>
  <si>
    <t>612460228.S</t>
  </si>
  <si>
    <t>Vnútorná stierka stien vápenná, hr. 3 mm</t>
  </si>
  <si>
    <t>1624700538</t>
  </si>
  <si>
    <t>"stierka na opravované steny</t>
  </si>
  <si>
    <t>"stierka na nové murivá omietnuté bez obkladu</t>
  </si>
  <si>
    <t>-2,1*0,9  "zamur revízia</t>
  </si>
  <si>
    <t>"E103</t>
  </si>
  <si>
    <t>(2,1-1,5)*0,9</t>
  </si>
  <si>
    <t>39</t>
  </si>
  <si>
    <t>612409991r</t>
  </si>
  <si>
    <t>Oprava omietky, zateplovacieho systému ostení-začistenie, doplnenie poškodených miest zteplovacieho systému,fasádny náter</t>
  </si>
  <si>
    <t>-32592740</t>
  </si>
  <si>
    <t>"po výmene dverí na fasáde</t>
  </si>
  <si>
    <t>(2,1*2+1,2)*2</t>
  </si>
  <si>
    <t>(2,4*2+2,3)*2</t>
  </si>
  <si>
    <t>40</t>
  </si>
  <si>
    <t>631312141</t>
  </si>
  <si>
    <t>Doplnenie existujúcich mazanín prostým betónom (s dodaním hmôt) bez poteru rýh v mazaninách</t>
  </si>
  <si>
    <t>1967526155</t>
  </si>
  <si>
    <t>"doplnenie mazaniny v mieste zbúraných priečok, muriva</t>
  </si>
  <si>
    <t>0,1*0,125*(5*5+2,15+1,65+1,75+1,35+3,4+1,625+0,8+1,9+1,5+1,9+3,4+4,875+3,4+1,35+1,65+1,5+3+5)</t>
  </si>
  <si>
    <t>-0,1*0,125*(1,55+0,9+0,7+1,55+0,9*2+0,9+0,7*2+0,9+0,9*2+0,7+0,9+1,55)</t>
  </si>
  <si>
    <t>0,1*0,25*0,813</t>
  </si>
  <si>
    <t>0,1*0,375*0,9</t>
  </si>
  <si>
    <t>0,1*0,125*0,9*5</t>
  </si>
  <si>
    <t>41</t>
  </si>
  <si>
    <t>612460228.r</t>
  </si>
  <si>
    <t>Príprava podkladu pod keramický obklad</t>
  </si>
  <si>
    <t>-1136784610</t>
  </si>
  <si>
    <t>42</t>
  </si>
  <si>
    <t>612460228.r1</t>
  </si>
  <si>
    <t>Príprava podkladu pod PVC oklad</t>
  </si>
  <si>
    <t>1241493588</t>
  </si>
  <si>
    <t>43</t>
  </si>
  <si>
    <t>63131214r</t>
  </si>
  <si>
    <t>Dobetonovanie pôvodných vyrovnávacích schodísk na chodbách-úprava na rampu 1:8,dl.2,4m,š.1,35m, vrátane debnenia,výstuže,prehladenia</t>
  </si>
  <si>
    <t>-1343111591</t>
  </si>
  <si>
    <t>44</t>
  </si>
  <si>
    <t>63244008r</t>
  </si>
  <si>
    <t>Samonivelizačný poter, max.hr. 40 mm</t>
  </si>
  <si>
    <t>-1641466706</t>
  </si>
  <si>
    <t>"B</t>
  </si>
  <si>
    <t>"P1 PVC</t>
  </si>
  <si>
    <t>83,75+13,82+20,03+32,5+74,37+83,75+22,43+19,32+12,68</t>
  </si>
  <si>
    <t>"P1a PVC+HY</t>
  </si>
  <si>
    <t>18,17+16,3+11,73+16,45+12,87+6,78+16,2</t>
  </si>
  <si>
    <t>"P2 KD</t>
  </si>
  <si>
    <t>5,51+5,29+5,11+4,72+17,39+13,12+4,73+2,98</t>
  </si>
  <si>
    <t>"P2a KD+HY</t>
  </si>
  <si>
    <t>1,47+1,55+2,07+6,21+6,87+15,31+1,47+1,55+2,07</t>
  </si>
  <si>
    <t>"hrúbka poteru sa upresní podľa skutkového stavu po odstránení pôvodných podlah.krytín, požadovanú hrúbku si dodávateľ zohľadní v jednotkovej cene</t>
  </si>
  <si>
    <t>45</t>
  </si>
  <si>
    <t>63244008r1</t>
  </si>
  <si>
    <t>Samonivelizačný poter, max.hr. 20 mm-exteriérové schody</t>
  </si>
  <si>
    <t>175747560</t>
  </si>
  <si>
    <t>1,215+0,787+1,26+2,242</t>
  </si>
  <si>
    <t>46</t>
  </si>
  <si>
    <t>632452246.r</t>
  </si>
  <si>
    <t>Cementový poter spádový</t>
  </si>
  <si>
    <t>-320745148</t>
  </si>
  <si>
    <t>"Be</t>
  </si>
  <si>
    <t>(0,05+0,025)/2*(33,556+40,893+36,675-1,26)</t>
  </si>
  <si>
    <t>47</t>
  </si>
  <si>
    <t>6324770011</t>
  </si>
  <si>
    <t>Penetračný náter pred realizáciou spádového poteru</t>
  </si>
  <si>
    <t>222655316</t>
  </si>
  <si>
    <t>(33,556+40,893+36,675-1,26)</t>
  </si>
  <si>
    <t>Ostatné konštrukcie a práce-búranie</t>
  </si>
  <si>
    <t>48</t>
  </si>
  <si>
    <t>916561111</t>
  </si>
  <si>
    <t>Osadenie záhon. obrubníka betón., do lôžka z bet. pros. tr. C 10/12,5 s bočnou oporou</t>
  </si>
  <si>
    <t>-956567935</t>
  </si>
  <si>
    <t>"okolo okap.chodníka N</t>
  </si>
  <si>
    <t>(31,975+15,625)</t>
  </si>
  <si>
    <t>6,15</t>
  </si>
  <si>
    <t>obr</t>
  </si>
  <si>
    <t>49</t>
  </si>
  <si>
    <t>592170001400</t>
  </si>
  <si>
    <t>Obrubník parkový 100x20x5 cm</t>
  </si>
  <si>
    <t>-2113163282</t>
  </si>
  <si>
    <t>53,75*1,01</t>
  </si>
  <si>
    <t>55</t>
  </si>
  <si>
    <t>50</t>
  </si>
  <si>
    <t>918101112.S</t>
  </si>
  <si>
    <t>Lôžko pod obrubníky, krajníky alebo obruby z dlažobných kociek z betónu prostého tr. C 16/20</t>
  </si>
  <si>
    <t>-618152922</t>
  </si>
  <si>
    <t>0,032*55</t>
  </si>
  <si>
    <t>51</t>
  </si>
  <si>
    <t>919735122.S</t>
  </si>
  <si>
    <t>Rezanie existujúceho betónového krytu alebo podkladu hĺbky nad 50 do 100 mm</t>
  </si>
  <si>
    <t>-1789716200</t>
  </si>
  <si>
    <t>"narezanie okap.chodníka pri objekte</t>
  </si>
  <si>
    <t>60</t>
  </si>
  <si>
    <t>"narezanie na menšie časti priečne á 2m</t>
  </si>
  <si>
    <t>60/2*0,5</t>
  </si>
  <si>
    <t>52</t>
  </si>
  <si>
    <t>9197351231</t>
  </si>
  <si>
    <t>Rezanie tehlového muriva za sucha s odsávaním,ručne, hr.nad 200mm</t>
  </si>
  <si>
    <t>1391682977</t>
  </si>
  <si>
    <t>otvor  900/2100 hr.375mm</t>
  </si>
  <si>
    <t>2,1*2+0,9</t>
  </si>
  <si>
    <t>otvor 813/3250 hr.250mm</t>
  </si>
  <si>
    <t>3,25+0,813</t>
  </si>
  <si>
    <t>"dobúranie otvorov na fasáde cez hr. múru 375mm</t>
  </si>
  <si>
    <t>2,1*2</t>
  </si>
  <si>
    <t>"dobúranie otvorov v nosných vnút. stenách cez hr. múru 375mm</t>
  </si>
  <si>
    <t>2,1*3</t>
  </si>
  <si>
    <t>53</t>
  </si>
  <si>
    <t>941955001</t>
  </si>
  <si>
    <t>Lešenie ľahké pracovné pomocné, s výškou lešeňovej podlahy do 1,20 m</t>
  </si>
  <si>
    <t>1449042587</t>
  </si>
  <si>
    <t>"int.</t>
  </si>
  <si>
    <t>4,72+17,39+34,02+45,62</t>
  </si>
  <si>
    <t>12,87+6,78+11,22+83,75</t>
  </si>
  <si>
    <t>4,73+22,43+10,8+1,47+1,55+2,07+2,98+12,68</t>
  </si>
  <si>
    <t>54</t>
  </si>
  <si>
    <t>941955101</t>
  </si>
  <si>
    <t>Lešenie ľahké pracovné v schodisku plochy do 6 m2, s výškou lešeňovej podlahy do 1,50 m</t>
  </si>
  <si>
    <t>803501478</t>
  </si>
  <si>
    <t>6,12</t>
  </si>
  <si>
    <t>952901111</t>
  </si>
  <si>
    <t>Vyčistenie budov pri výške podlaží do 4m</t>
  </si>
  <si>
    <t>1698039645</t>
  </si>
  <si>
    <t>"1NP</t>
  </si>
  <si>
    <t>727,738</t>
  </si>
  <si>
    <t>"1/3 terasy</t>
  </si>
  <si>
    <t xml:space="preserve">(33,556+40,893+36,675-1,26)/3 </t>
  </si>
  <si>
    <t>56</t>
  </si>
  <si>
    <t>9529011110</t>
  </si>
  <si>
    <t>Stavebné úpravy pre profesie-mimo samostatne vykázaných-prestupy, drážky,niky, ryhy a pod., vr. hydroizolačného a vzduchotesného utesnenia a vyspravenia,presná poloha a rozmery vid PD</t>
  </si>
  <si>
    <t>súb</t>
  </si>
  <si>
    <t>587354724</t>
  </si>
  <si>
    <t>57</t>
  </si>
  <si>
    <t>962031132</t>
  </si>
  <si>
    <t>Búranie priečok alebo vybúranie otvorov plochy nad 4 m2 z tehál pálených, plných alebo dutých hr. do 150 mm,  -0,19600t</t>
  </si>
  <si>
    <t>549651577</t>
  </si>
  <si>
    <t>"ozn A</t>
  </si>
  <si>
    <t>"1np</t>
  </si>
  <si>
    <t>3,25*(5*5+1,95+1,65+1,75+1,35+3,4+1,625+0,8+1,9+1,5+1,9+3,4+4,875+3,4+1,35+1,65+1,5+3+5)</t>
  </si>
  <si>
    <t>-2,02*(1,55+0,9+0,7+1,55+0,9*2+0,9+0,7*2+0,9+0,9*2+0,7+0,9+1,55)</t>
  </si>
  <si>
    <t>"vybúranie muriva z ext. do mč.145 SS</t>
  </si>
  <si>
    <t>2,4*2,3-1*2,1</t>
  </si>
  <si>
    <t>vybúranie celej steny medzi 101 a 106 SS</t>
  </si>
  <si>
    <t>3,25*1,75-2,1*0,9</t>
  </si>
  <si>
    <t>58</t>
  </si>
  <si>
    <t>962032231</t>
  </si>
  <si>
    <t>Búranie muriva alebo vybúranie otvorov plochy nad 4 m2 nadzákladového z tehál pálených, vápenopieskových, cementových na maltu,  -1,90500t</t>
  </si>
  <si>
    <t>-1164028366</t>
  </si>
  <si>
    <t>"búranie muriva z ext. do mč.142 SS</t>
  </si>
  <si>
    <t>2,3*2,3*0,225</t>
  </si>
  <si>
    <t>-2,1*1*0,225</t>
  </si>
  <si>
    <t>59</t>
  </si>
  <si>
    <t>962032630</t>
  </si>
  <si>
    <t>Búranie podstavcov bleskozvodu rozmerov 600/600mm, vr.odvozu a likvidácie - ozn.G</t>
  </si>
  <si>
    <t>1862603753</t>
  </si>
  <si>
    <t>962032631</t>
  </si>
  <si>
    <t>Búranie komínov. muriva z tehál nad strechou na akúkoľvek maltu,  -1,63300t</t>
  </si>
  <si>
    <t>-1268063268</t>
  </si>
  <si>
    <t>"komíny vzduchotechniky</t>
  </si>
  <si>
    <t>1*0,765*0,5</t>
  </si>
  <si>
    <t>1*0,775*0,5*2</t>
  </si>
  <si>
    <t>0,7*(0,925*0,5)</t>
  </si>
  <si>
    <t>61</t>
  </si>
  <si>
    <t>962081131</t>
  </si>
  <si>
    <t>Búranie muriva priečok zo sklenených tvárnic, hr. do 100 mm,  -0,05500t</t>
  </si>
  <si>
    <t>979260708</t>
  </si>
  <si>
    <t>62</t>
  </si>
  <si>
    <t>965081712</t>
  </si>
  <si>
    <t>Búranie dlažieb, bez podklad. lôžka z xylolit., alebo keramických dlaždíc hr. do 10 mm, vr.soklov a zvyškov lepidla</t>
  </si>
  <si>
    <t>1903113653</t>
  </si>
  <si>
    <t>1,33+1,57+5,64+1,2+1,55+1,47</t>
  </si>
  <si>
    <t>63</t>
  </si>
  <si>
    <t>965081812</t>
  </si>
  <si>
    <t>Búranie dlažieb, z kamen., cement., terazzových, čadičových alebo keramických, hr. nad 10 mm, vr.soklov a zvyškov lepidla</t>
  </si>
  <si>
    <t>139661191</t>
  </si>
  <si>
    <t>"dlažba v ext. na terasách</t>
  </si>
  <si>
    <t>"151-153</t>
  </si>
  <si>
    <t>31,79+35,44+29</t>
  </si>
  <si>
    <t>64</t>
  </si>
  <si>
    <t>967031132</t>
  </si>
  <si>
    <t>Prikresanie rovných ostení, bez odstupu, po hrubom vybúraní otvorov, v murive tehl. na maltu,  -0,05700t</t>
  </si>
  <si>
    <t>-850297473</t>
  </si>
  <si>
    <t>"po vybúraní zárubní</t>
  </si>
  <si>
    <t>"ozn D</t>
  </si>
  <si>
    <t>"800/1970</t>
  </si>
  <si>
    <t>0,15*(2,02*2+0,9)*34</t>
  </si>
  <si>
    <t>"600/1970</t>
  </si>
  <si>
    <t>0,15*(2,02*2+0,7)*11</t>
  </si>
  <si>
    <t>"dvojkrídlové  1450/1970</t>
  </si>
  <si>
    <t>0,15*(2,02*2+1,55)*7</t>
  </si>
  <si>
    <t xml:space="preserve">"na fasáde </t>
  </si>
  <si>
    <t>"900/1970</t>
  </si>
  <si>
    <t>0,375*(2,1*2+1)*4</t>
  </si>
  <si>
    <t>65</t>
  </si>
  <si>
    <t>967031734</t>
  </si>
  <si>
    <t>Prikresanie plošné, muriva z akýchkoľvek tehál pálených na akúkoľvek maltu hr. do 300 mm,  -0,55700t</t>
  </si>
  <si>
    <t>2119070379</t>
  </si>
  <si>
    <t>"po búraní priečok, muriva</t>
  </si>
  <si>
    <t>0,375*(2,1*2+1,2)</t>
  </si>
  <si>
    <t>0,375*2,1*5</t>
  </si>
  <si>
    <t>0,125*3,15*5</t>
  </si>
  <si>
    <t>0,125*2,1*4</t>
  </si>
  <si>
    <t>0,25*3,15</t>
  </si>
  <si>
    <t>0,125*(2,1*2+1,2+0,9+1+0,3)</t>
  </si>
  <si>
    <t>0,125*3,15*17</t>
  </si>
  <si>
    <t>66</t>
  </si>
  <si>
    <t>968061125.S</t>
  </si>
  <si>
    <t>Vyvesenie dverného krídla do suti plochy do 2 m2, -0,02400t</t>
  </si>
  <si>
    <t>1290347872</t>
  </si>
  <si>
    <t>7*2</t>
  </si>
  <si>
    <t>67</t>
  </si>
  <si>
    <t>968072455.S</t>
  </si>
  <si>
    <t>Vybúranie kovových dverových zárubní plochy do 2 m2,  -0,07600t</t>
  </si>
  <si>
    <t>-1922491420</t>
  </si>
  <si>
    <t>34*0,8*1,97</t>
  </si>
  <si>
    <t>11*0,6*1,97</t>
  </si>
  <si>
    <t>4*0,9*1,97</t>
  </si>
  <si>
    <t>68</t>
  </si>
  <si>
    <t>968072456.S</t>
  </si>
  <si>
    <t>Vybúranie kovových dverových zárubní plochy nad 2 m2,  -0,06300t</t>
  </si>
  <si>
    <t>1799257243</t>
  </si>
  <si>
    <t>7*1,45*1,97</t>
  </si>
  <si>
    <t>69</t>
  </si>
  <si>
    <t>971033531</t>
  </si>
  <si>
    <t>Vybúranie otvorov v murive tehl. plochy do 1 m2 hr. do 150 mm,  -0,28100t</t>
  </si>
  <si>
    <t>-1796953790</t>
  </si>
  <si>
    <t>"dobúranie otvoru medzi 138 a 136,136 a 132  SS</t>
  </si>
  <si>
    <t>2,1*0,3*2</t>
  </si>
  <si>
    <t>70</t>
  </si>
  <si>
    <t>971033631</t>
  </si>
  <si>
    <t>Vybúranie otvorov v murive tehl. plochy do 4 m2 hr. do 150 mm,  -0,27000t</t>
  </si>
  <si>
    <t>-1584868146</t>
  </si>
  <si>
    <t>"v pr.hr.125mm otvor 900/2100</t>
  </si>
  <si>
    <t>0,9*2,1*2</t>
  </si>
  <si>
    <t>1*1,25</t>
  </si>
  <si>
    <t>1,2*2,1*2</t>
  </si>
  <si>
    <t xml:space="preserve">"revízia </t>
  </si>
  <si>
    <t>-1*2,1</t>
  </si>
  <si>
    <t>71</t>
  </si>
  <si>
    <t>971033651</t>
  </si>
  <si>
    <t>Vybúranie otvorov v murive tehl. plochy do 4 m2 hr. do 600 mm,  -1,87500t</t>
  </si>
  <si>
    <t>1421960713</t>
  </si>
  <si>
    <t>0,375*2,1*0,9</t>
  </si>
  <si>
    <t>0,375*2,15*0,3*3</t>
  </si>
  <si>
    <t>0,375*2,15*0,25*2</t>
  </si>
  <si>
    <t>0,375*2,15*0,3</t>
  </si>
  <si>
    <t>72</t>
  </si>
  <si>
    <t>973031151</t>
  </si>
  <si>
    <t>Vysekanie v murive z tehál výklenkov pohľadovej plochy väčších než 0,25 m2,  -1,80000t</t>
  </si>
  <si>
    <t>713317356</t>
  </si>
  <si>
    <t>"nika pre RE</t>
  </si>
  <si>
    <t>0,25*0,6*0,4</t>
  </si>
  <si>
    <t>73</t>
  </si>
  <si>
    <t>974031664</t>
  </si>
  <si>
    <t>Vysekávanie rýh v tehl. murive pre vťahov. nosníkov hĺbke do 150 mm,  -0,04200t</t>
  </si>
  <si>
    <t>136033733</t>
  </si>
  <si>
    <t>"nad nový otvor v murive hr.375mm, otvor 900/2100</t>
  </si>
  <si>
    <t>1,15*2</t>
  </si>
  <si>
    <t>74</t>
  </si>
  <si>
    <t>975043111</t>
  </si>
  <si>
    <t>Jednoradové podchytenie stropov pre osadenie nosníkov do v. 3,50 m a jeho zaťaženia do 750 kg/m</t>
  </si>
  <si>
    <t>608988219</t>
  </si>
  <si>
    <t>"podopretie stropu z oboch strán pri búraní otvoru v nosných stenách</t>
  </si>
  <si>
    <t>75</t>
  </si>
  <si>
    <t>976071111</t>
  </si>
  <si>
    <t>Vybúranie kovových madiel a zábradlí,  -0,03700t</t>
  </si>
  <si>
    <t>-613108623</t>
  </si>
  <si>
    <t>"Z</t>
  </si>
  <si>
    <t>1,7*4</t>
  </si>
  <si>
    <t>76</t>
  </si>
  <si>
    <t>978011191</t>
  </si>
  <si>
    <t>Otlčenie omietok stropov vnútorných vápenných alebo vápennocementových v rozsahu do 100 %,  -0,05000t</t>
  </si>
  <si>
    <t>1656265260</t>
  </si>
  <si>
    <t>"S2</t>
  </si>
  <si>
    <t>0,5*1</t>
  </si>
  <si>
    <t>77</t>
  </si>
  <si>
    <t>978013191</t>
  </si>
  <si>
    <t>Otlčenie omietok stien vnútorných vápenných alebo vápennocementových v rozsahu do 100 %,  -0,04600t</t>
  </si>
  <si>
    <t>1361502419</t>
  </si>
  <si>
    <t>"S1</t>
  </si>
  <si>
    <t>3,15*0,5*2</t>
  </si>
  <si>
    <t>"S3</t>
  </si>
  <si>
    <t>78</t>
  </si>
  <si>
    <t>978059531</t>
  </si>
  <si>
    <t>Odsekanie a odobratie obkladov stien z obkladačiek vnútorných vrátane podkladovej omietky nad 2 m2,  -0,06800t</t>
  </si>
  <si>
    <t>97507370</t>
  </si>
  <si>
    <t>"I</t>
  </si>
  <si>
    <t>"102</t>
  </si>
  <si>
    <t>1,5*(1,725+0,85)*2</t>
  </si>
  <si>
    <t>-1,5*0,7</t>
  </si>
  <si>
    <t>"103</t>
  </si>
  <si>
    <t>1,5*(1,725+0,9)*2</t>
  </si>
  <si>
    <t>-1,5*0,7*2</t>
  </si>
  <si>
    <t>"110</t>
  </si>
  <si>
    <t>1,7*(1,65*2+3,075*2)</t>
  </si>
  <si>
    <t>-1,7*0,9</t>
  </si>
  <si>
    <t>-(1,7-1,25)*1,2</t>
  </si>
  <si>
    <t>0,15*0,45*2</t>
  </si>
  <si>
    <t>"111</t>
  </si>
  <si>
    <t>1,7*(1,5*2+3,075*2)</t>
  </si>
  <si>
    <t>"113</t>
  </si>
  <si>
    <t>2,1*(0,825+1,65)*2</t>
  </si>
  <si>
    <t>-2*0,7</t>
  </si>
  <si>
    <t>"114</t>
  </si>
  <si>
    <t>2,1*(0,95+1,65)*2</t>
  </si>
  <si>
    <t>-2*0,7*2</t>
  </si>
  <si>
    <t>"115</t>
  </si>
  <si>
    <t>2,1*(1,75*2+3,225*2)</t>
  </si>
  <si>
    <t>-2,05*0,7</t>
  </si>
  <si>
    <t>-(2,1-0,65)*1,4</t>
  </si>
  <si>
    <t>"116</t>
  </si>
  <si>
    <t>2,1*(1,5*2+0,8*2)</t>
  </si>
  <si>
    <t>"125</t>
  </si>
  <si>
    <t>1,5*(4,85+3,4+0,7)*2</t>
  </si>
  <si>
    <t>-1,5*0,9</t>
  </si>
  <si>
    <t>-(1,5-1,25)*(1,2*3)</t>
  </si>
  <si>
    <t>"126</t>
  </si>
  <si>
    <t>1,5*(1,95*2+3,4*2)</t>
  </si>
  <si>
    <t>-0,25*1,2</t>
  </si>
  <si>
    <t>0,15*0,25*2</t>
  </si>
  <si>
    <t>"132</t>
  </si>
  <si>
    <t>1,7*(5,475*2+2,2*2)</t>
  </si>
  <si>
    <t>-1,7*(1,55+0,9*4+0,7+0,9)</t>
  </si>
  <si>
    <t>"133</t>
  </si>
  <si>
    <t>1,7*(3,525*2+1,95*2)</t>
  </si>
  <si>
    <t>-0,45*1,2</t>
  </si>
  <si>
    <t>"134</t>
  </si>
  <si>
    <t>1,7*(2,675*2+1,65*2)</t>
  </si>
  <si>
    <t>"135</t>
  </si>
  <si>
    <t>-1,7*0,7</t>
  </si>
  <si>
    <t>"137</t>
  </si>
  <si>
    <t>1,4*1,1</t>
  </si>
  <si>
    <t>"140</t>
  </si>
  <si>
    <t>1,5*(1,725*2+0,9*2)</t>
  </si>
  <si>
    <t>"141</t>
  </si>
  <si>
    <t>1,5*(1,725*2+0,85*2)</t>
  </si>
  <si>
    <t>79</t>
  </si>
  <si>
    <t>97908111G</t>
  </si>
  <si>
    <t>Vybúranie prestupu VZT do strešnej konštrukcie D200,vrátane zaizolovania,utesnenia, odvozu a likvidácie odpadu-ozn.G</t>
  </si>
  <si>
    <t>-226657861</t>
  </si>
  <si>
    <t>80</t>
  </si>
  <si>
    <t>97908111H</t>
  </si>
  <si>
    <t>Vybúranie prestupu komína PKK do strešnej konštrukcie D200,vrátane zaizolovania,utesnenia, odvozu a likvidácie odpadu-ozn.H</t>
  </si>
  <si>
    <t>-2141443649</t>
  </si>
  <si>
    <t>81</t>
  </si>
  <si>
    <t>979081111</t>
  </si>
  <si>
    <t>Odvoz sutiny a vybúraných hmôt na skládku do 1 km</t>
  </si>
  <si>
    <t>136164653</t>
  </si>
  <si>
    <t>82</t>
  </si>
  <si>
    <t>979081121</t>
  </si>
  <si>
    <t>Odvoz sutiny a vybúraných hmôt na skládku za každý ďalší 1 km-uvažované do15km</t>
  </si>
  <si>
    <t>1086606126</t>
  </si>
  <si>
    <t>110,372*14 'Přepočítané koeficientom množstva</t>
  </si>
  <si>
    <t>83</t>
  </si>
  <si>
    <t>979082111</t>
  </si>
  <si>
    <t>Vnútrostavenisková doprava sutiny a vybúraných hmôt do 10 m</t>
  </si>
  <si>
    <t>1949472176</t>
  </si>
  <si>
    <t>84</t>
  </si>
  <si>
    <t>979082121</t>
  </si>
  <si>
    <t>Vnútrostavenisková doprava sutiny a vybúraných hmôt za každých ďalších 5 m</t>
  </si>
  <si>
    <t>-2031958513</t>
  </si>
  <si>
    <t>110,372*2 'Přepočítané koeficientom množstva</t>
  </si>
  <si>
    <t>85</t>
  </si>
  <si>
    <t>979089012</t>
  </si>
  <si>
    <t>Poplatok za skladovanie - betón, tehly, dlaždice (17 01) ostatné</t>
  </si>
  <si>
    <t>1233145204</t>
  </si>
  <si>
    <t>99</t>
  </si>
  <si>
    <t>Presun hmôt HSV</t>
  </si>
  <si>
    <t>86</t>
  </si>
  <si>
    <t>999281111</t>
  </si>
  <si>
    <t>Presun hmôt pre opravy a údržbu objektov vrátane vonkajších plášťov výšky do 25 m</t>
  </si>
  <si>
    <t>-1978000790</t>
  </si>
  <si>
    <t>PSV</t>
  </si>
  <si>
    <t>Práce a dodávky PSV</t>
  </si>
  <si>
    <t>711</t>
  </si>
  <si>
    <t>Izolácie proti vode a vlhkosti</t>
  </si>
  <si>
    <t>87</t>
  </si>
  <si>
    <t>711211051.S</t>
  </si>
  <si>
    <t>M+D Reaktívna hydroizolačná stierka napr.TURBOTEC 2K</t>
  </si>
  <si>
    <t>890874818</t>
  </si>
  <si>
    <t>"ext.terasy skladba Be</t>
  </si>
  <si>
    <t>33,556+40,893+36,675-1,26</t>
  </si>
  <si>
    <t>88</t>
  </si>
  <si>
    <t>71146230r</t>
  </si>
  <si>
    <t>Pružná náterová hydroizolácia na ploche vodorovnej hr.4mm</t>
  </si>
  <si>
    <t>-1409296190</t>
  </si>
  <si>
    <t>89</t>
  </si>
  <si>
    <t>711463301</t>
  </si>
  <si>
    <t>Pružná náterová hydroizolácia na ploche zvislej hr.4mm</t>
  </si>
  <si>
    <t>-1707863258</t>
  </si>
  <si>
    <t>"pod PVC obklad</t>
  </si>
  <si>
    <t>1,5*(3,65*2+5*2)</t>
  </si>
  <si>
    <t>-1,5*0,9*3</t>
  </si>
  <si>
    <t>-0,25*1,2*2</t>
  </si>
  <si>
    <t>0,15*(0,25*2)*2</t>
  </si>
  <si>
    <t>1,5*(5+1,35+2,8+0,25+2,8+1,65+3,6+3,4)</t>
  </si>
  <si>
    <t>-1,5*0,9*2</t>
  </si>
  <si>
    <t>1,5*(3,45*2+3,4*2)</t>
  </si>
  <si>
    <t>1,5*22,7</t>
  </si>
  <si>
    <t>-1,5*(1,2+1,2)</t>
  </si>
  <si>
    <t>-0,85*1,5</t>
  </si>
  <si>
    <t>-0,85*1,4</t>
  </si>
  <si>
    <t>0,15*(0,85*2*2)</t>
  </si>
  <si>
    <t>1,5*(3,65*2+3,525*2)</t>
  </si>
  <si>
    <t>-1,5*1,2*2</t>
  </si>
  <si>
    <t>1,5*(3,475*2+1,95*2)</t>
  </si>
  <si>
    <t>0,15*(0,25*2)</t>
  </si>
  <si>
    <t>1,5*18,524</t>
  </si>
  <si>
    <t>"pod ker.obklad</t>
  </si>
  <si>
    <t>90</t>
  </si>
  <si>
    <t>998711201.S</t>
  </si>
  <si>
    <t>Presun hmôt pre izoláciu proti vode v objektoch výšky do 6 m</t>
  </si>
  <si>
    <t>%</t>
  </si>
  <si>
    <t>1141362309</t>
  </si>
  <si>
    <t>712</t>
  </si>
  <si>
    <t>Izolácie striech</t>
  </si>
  <si>
    <t>91</t>
  </si>
  <si>
    <t>712300841.S</t>
  </si>
  <si>
    <t>Odstránenie povlakovej krytiny na strechách plochých do 10° machu,  -0,00200t</t>
  </si>
  <si>
    <t>-594042046</t>
  </si>
  <si>
    <t>"očistenie strechy</t>
  </si>
  <si>
    <t>187+202+186</t>
  </si>
  <si>
    <t>92</t>
  </si>
  <si>
    <t>712370030</t>
  </si>
  <si>
    <t>Zhotovenie povlakovej krytiny striech plochých do 10° PVC-P fóliou prikotvením s lepením spoju vrátane všetkých doplnkov podľa technologického predpisu výrobcu(rohové,kútové poplast.profily a pod.)</t>
  </si>
  <si>
    <t>-672262584</t>
  </si>
  <si>
    <t>93</t>
  </si>
  <si>
    <t>283220002000</t>
  </si>
  <si>
    <t>Hydroizolačná fólia PVC-P s PES výstužou ref. FATRAFOL 810, hr. 1,5 mm, š. 1,3 m, izolácia plochých striech, farba sivá, FATRA IZOLFA</t>
  </si>
  <si>
    <t>1379528446</t>
  </si>
  <si>
    <t>strecha*1,15</t>
  </si>
  <si>
    <t>94</t>
  </si>
  <si>
    <t>7123700r1</t>
  </si>
  <si>
    <t>M+D Kotvenie strešnej HI fólie</t>
  </si>
  <si>
    <t>-678484071</t>
  </si>
  <si>
    <t>95</t>
  </si>
  <si>
    <t>712990040</t>
  </si>
  <si>
    <t xml:space="preserve">Položenie geotextílie vodorovne alebo zvislo na strechy ploché do 10° </t>
  </si>
  <si>
    <t>941154143</t>
  </si>
  <si>
    <t>strecha*2</t>
  </si>
  <si>
    <t>96</t>
  </si>
  <si>
    <t>6936651300.1</t>
  </si>
  <si>
    <t>Geotextília netkaná polypropylénová ref.Tatratex PP 300</t>
  </si>
  <si>
    <t>756206737</t>
  </si>
  <si>
    <t>strecha*2*1,15</t>
  </si>
  <si>
    <t>97</t>
  </si>
  <si>
    <t>712991030.Ba</t>
  </si>
  <si>
    <t>M+D Zaslepenie súčasných dymovodov - Ba</t>
  </si>
  <si>
    <t>-926756919</t>
  </si>
  <si>
    <t>98</t>
  </si>
  <si>
    <t>712991030.S</t>
  </si>
  <si>
    <t>Montáž podkladnej konštrukcie z OSB dosiek na atike šírky 311 - 410 mm pod klampiarske konštrukcie</t>
  </si>
  <si>
    <t>151451050</t>
  </si>
  <si>
    <t>"pod K1</t>
  </si>
  <si>
    <t>179,48</t>
  </si>
  <si>
    <t>"pod K2</t>
  </si>
  <si>
    <t>21,65</t>
  </si>
  <si>
    <t>607260000900</t>
  </si>
  <si>
    <t>Doska OSB 3 Superfinish P+D nebrúsené hrxlxš 25x2500x1250 mm</t>
  </si>
  <si>
    <t>1325726004</t>
  </si>
  <si>
    <t>179,48*0,315</t>
  </si>
  <si>
    <t>21,65*0,225</t>
  </si>
  <si>
    <t>100</t>
  </si>
  <si>
    <t>712991030.Sa</t>
  </si>
  <si>
    <t>Sanácia pôvodnej hydroizolácie v mieste poškodenia-rozsah opravy sa upresní podľa skutkového stavu počas rekonštrukcie</t>
  </si>
  <si>
    <t>-1948470224</t>
  </si>
  <si>
    <t>101</t>
  </si>
  <si>
    <t>998712201.S</t>
  </si>
  <si>
    <t>Presun hmôt pre izoláciu povlakovej krytiny v objektoch výšky do 6 m</t>
  </si>
  <si>
    <t>-123096887</t>
  </si>
  <si>
    <t>713</t>
  </si>
  <si>
    <t>Izolácie tepelné</t>
  </si>
  <si>
    <t>102</t>
  </si>
  <si>
    <t>71314641r</t>
  </si>
  <si>
    <t>Montáž tepelnej izolácie striech plochých do 10° doskami PIR</t>
  </si>
  <si>
    <t>-1597326127</t>
  </si>
  <si>
    <t>187+202+186+76</t>
  </si>
  <si>
    <t>103</t>
  </si>
  <si>
    <t>283750004255.r</t>
  </si>
  <si>
    <t>Doska PIR hr. 140 mm</t>
  </si>
  <si>
    <t>-105435381</t>
  </si>
  <si>
    <t>strecha*1,02</t>
  </si>
  <si>
    <t>104</t>
  </si>
  <si>
    <t>998713201</t>
  </si>
  <si>
    <t>Presun hmôt pre izolácie tepelné v objektoch výšky do 6 m</t>
  </si>
  <si>
    <t>1618805559</t>
  </si>
  <si>
    <t>721</t>
  </si>
  <si>
    <t>Zdravotechnika - vnútorná kanalizácia</t>
  </si>
  <si>
    <t>105</t>
  </si>
  <si>
    <t>721110806.r</t>
  </si>
  <si>
    <t>Demontáž potrubia zvislej kanalizácie nad 100 do DN 200,  -0,02670t</t>
  </si>
  <si>
    <t>-751694753</t>
  </si>
  <si>
    <t>K2</t>
  </si>
  <si>
    <t>3,62</t>
  </si>
  <si>
    <t>K3</t>
  </si>
  <si>
    <t>764</t>
  </si>
  <si>
    <t>Konštrukcie klampiarske</t>
  </si>
  <si>
    <t>106</t>
  </si>
  <si>
    <t>764430840</t>
  </si>
  <si>
    <t xml:space="preserve">Demontáž oplechovania múrov a nadmuroviek </t>
  </si>
  <si>
    <t>-1341407504</t>
  </si>
  <si>
    <t>10,7*2</t>
  </si>
  <si>
    <t>107</t>
  </si>
  <si>
    <t>76443400K1</t>
  </si>
  <si>
    <t>Oplechovanie muriva a atík z titánzinkového TiZn plechu, r.š. 240 mm, hr.0,7mm, rozmery premerať a prispôsobiť na stavbe prekrytím exist. oplechovania -  KP1</t>
  </si>
  <si>
    <t>1797323331</t>
  </si>
  <si>
    <t>108</t>
  </si>
  <si>
    <t>76443400K2</t>
  </si>
  <si>
    <t>Oplechovanie muriva a atík z titánzinkového TiZn plechu, r.š. 300 mm, hr.0,7mm -  KP2</t>
  </si>
  <si>
    <t>-1699362636</t>
  </si>
  <si>
    <t>109</t>
  </si>
  <si>
    <t>998764201</t>
  </si>
  <si>
    <t>Presun hmôt pre konštrukcie klampiarske v objektoch výšky do 6 m</t>
  </si>
  <si>
    <t>-531115251</t>
  </si>
  <si>
    <t>766</t>
  </si>
  <si>
    <t>Konštrukcie stolárske</t>
  </si>
  <si>
    <t>110</t>
  </si>
  <si>
    <t>766662811.S</t>
  </si>
  <si>
    <t>Demontáž dverného krídla, dokovanie prahu dverí jednokrídlových,  -0,00100t</t>
  </si>
  <si>
    <t>331395560</t>
  </si>
  <si>
    <t>111</t>
  </si>
  <si>
    <t>766662812.S</t>
  </si>
  <si>
    <t>Demontáž dverného krídla, dokovanie prahu dverí dvojkrídlových,  -0,00200t</t>
  </si>
  <si>
    <t>-309439221</t>
  </si>
  <si>
    <t>766811801.r</t>
  </si>
  <si>
    <t xml:space="preserve">Demontáž kuchynskej linky dl.cca 3,55m, vr.odvozu a likvidácie - H </t>
  </si>
  <si>
    <t>1594124552</t>
  </si>
  <si>
    <t>113</t>
  </si>
  <si>
    <t>76681180S1</t>
  </si>
  <si>
    <t>M+D Int.dvere,jednokrídlové,plné,otváravé,drev.dýha-dub,obložková zárubeň drev.dýha-dub,nerez.kľučky,zámok dozický,bez prahu, 600x1970mm - S1</t>
  </si>
  <si>
    <t>-1693825167</t>
  </si>
  <si>
    <t>114</t>
  </si>
  <si>
    <t>76681180S2</t>
  </si>
  <si>
    <t>M+D Int.dvere,jednokrídlové,plné,otváravé,drev.dýha-dub,obložková zárubeň drev.dýha-dub,nerez.kľučky,zámok dozický,bez prahu, 800x1970mm - S2</t>
  </si>
  <si>
    <t>1383839716</t>
  </si>
  <si>
    <t>5+6</t>
  </si>
  <si>
    <t>115</t>
  </si>
  <si>
    <t>76681180S3</t>
  </si>
  <si>
    <t>M+D Int.dvere,jednokrídlové,plné,otváravé,drev.dýha-dub,obložková zárubeň drev.dýha-dub,nerez.kľučky,zámok dozický,bez prahu, 1100x1970mm - S3</t>
  </si>
  <si>
    <t>1492115804</t>
  </si>
  <si>
    <t>9+6</t>
  </si>
  <si>
    <t>116</t>
  </si>
  <si>
    <t>76681180S4</t>
  </si>
  <si>
    <t>M+D Int.dvere,dvojkrídlové,plné,1/3 bezp.presklenie,otváravé,drev.dýha-dub,obložková zárubeň drev.dýha-dub,nerez.kľučky,zámok dozický,bez prahu, 1400x2200mm - S4</t>
  </si>
  <si>
    <t>-2107705711</t>
  </si>
  <si>
    <t>117</t>
  </si>
  <si>
    <t>76681180S5</t>
  </si>
  <si>
    <t>M+D Int.dvere protipožiarne EW 45B-S,jednokrídlové,plné,otváravé,drev.dýha-dub,obložková zárubeň drev.dýha-dub,protipož.CPL,nerez.kľučky,zámok dozický,bez prahu,samozatvárač, 800x1970mm - S5</t>
  </si>
  <si>
    <t>-683504450</t>
  </si>
  <si>
    <t>118</t>
  </si>
  <si>
    <t>76681180S7</t>
  </si>
  <si>
    <t>M+D Kryty radiátorov,kapotáž z dosák HPL hr.6mm,perforované, nosná konštrukcia z jakl.profilov 40x40x2mm,vr.spoj.materiálu,p.ú.dekor-svetlé drevo v komb. s pastelovými farbami-S7</t>
  </si>
  <si>
    <t>1573194503</t>
  </si>
  <si>
    <t>0,54*41,96</t>
  </si>
  <si>
    <t>119</t>
  </si>
  <si>
    <t>76681180S8</t>
  </si>
  <si>
    <t>M+D Sanitárna oddelovacia stena, DTD doska hr.28mm,hliníkový profil s ABS hranou,kotvenie na stenu a podlahu pomocou nožičiek,melamínový povrch proti poškrabaniu, rozmer 1200x600x28mm - S8</t>
  </si>
  <si>
    <t>-1526235745</t>
  </si>
  <si>
    <t>120</t>
  </si>
  <si>
    <t>998766201.S</t>
  </si>
  <si>
    <t>Presun hmot pre konštrukcie stolárske v objektoch výšky do 6 m</t>
  </si>
  <si>
    <t>292743959</t>
  </si>
  <si>
    <t>767</t>
  </si>
  <si>
    <t>Konštrukcie doplnkové kovové</t>
  </si>
  <si>
    <t>121</t>
  </si>
  <si>
    <t>76711112K</t>
  </si>
  <si>
    <t xml:space="preserve">Demontáž a opätovná montáž mreží po ich úprave, vrátane dočasného uskladnenia, príp. doplnenia poškodených častí </t>
  </si>
  <si>
    <t>697532150</t>
  </si>
  <si>
    <t>200+60,2</t>
  </si>
  <si>
    <t>122</t>
  </si>
  <si>
    <t>767581801</t>
  </si>
  <si>
    <t>Demontáž podhľadov kaziet,  -0,00500t</t>
  </si>
  <si>
    <t>-1882806916</t>
  </si>
  <si>
    <t>"E</t>
  </si>
  <si>
    <t>"mč.136</t>
  </si>
  <si>
    <t>18,25</t>
  </si>
  <si>
    <t>"131</t>
  </si>
  <si>
    <t>36,88</t>
  </si>
  <si>
    <t>"129</t>
  </si>
  <si>
    <t>17,5</t>
  </si>
  <si>
    <t>"119-123</t>
  </si>
  <si>
    <t>17,5+18,25+17,38+27,5+11,73</t>
  </si>
  <si>
    <t>"117</t>
  </si>
  <si>
    <t>11,36</t>
  </si>
  <si>
    <t>123</t>
  </si>
  <si>
    <t>767582800</t>
  </si>
  <si>
    <t>Demontáž podhľadov roštov  -0,00200t</t>
  </si>
  <si>
    <t>-512409056</t>
  </si>
  <si>
    <t>124</t>
  </si>
  <si>
    <t>76758280D1</t>
  </si>
  <si>
    <t>M+D Vchodové dvere jednokrídlové,plastové, bezpečnostné,1300x2100mm,plné,otváravé,nerez.klučky,cylindr.zámok - D1</t>
  </si>
  <si>
    <t>1550735930</t>
  </si>
  <si>
    <t>125</t>
  </si>
  <si>
    <t>76758280D2</t>
  </si>
  <si>
    <t>M+D Vchodové dvere jednokrídlové s bočným pevným svetlíkom,plastové, bezpečnostné,2300x2400mm,plné,otváravé,časť presklená-izol.trojsklo s reflex.bezp.foliou,nerez.klučky,cylindr.zámok - D2,D3</t>
  </si>
  <si>
    <t>-1098247873</t>
  </si>
  <si>
    <t>126</t>
  </si>
  <si>
    <t>76758280SA</t>
  </si>
  <si>
    <t>Demontáž hlavíc odvetrania kanalizácie, vrátane odvozu a likvidácie</t>
  </si>
  <si>
    <t>444961568</t>
  </si>
  <si>
    <t>127</t>
  </si>
  <si>
    <t>76758280SB</t>
  </si>
  <si>
    <t>Demontáž dymovodov plynových kondenzačných kotlov, vrátane odvozu a likvidácie</t>
  </si>
  <si>
    <t>1944343618</t>
  </si>
  <si>
    <t>128</t>
  </si>
  <si>
    <t>76758280SC</t>
  </si>
  <si>
    <t>Demontáž strešných vpustí, vrátane odvozu a likvidácie</t>
  </si>
  <si>
    <t>941472578</t>
  </si>
  <si>
    <t>129</t>
  </si>
  <si>
    <t>76758280r1</t>
  </si>
  <si>
    <t>M+D Podlahová prechodová lišta - ozn.L</t>
  </si>
  <si>
    <t>-1219058042</t>
  </si>
  <si>
    <t>1,2+0,9+1,2+0,9*2+0,9+0,9+1,9+0,7+0,9+0,9+0,9+0,9</t>
  </si>
  <si>
    <t>130</t>
  </si>
  <si>
    <t>76758280z1</t>
  </si>
  <si>
    <t>M+D Ext.schodiskové zábradlie v.900mm,dl.cca.4,563m-oceľ.pásovina 50/6mm,100/5mm,jakl 40x40/2mm, madlo-2xtrubka 40/2mm,výplň dierovaný plech kruhový  hr.1,5mm,kotvenie-oceľ.platňa 150x150/6mm,vr.povrch.úpravy</t>
  </si>
  <si>
    <t>1300506989</t>
  </si>
  <si>
    <t>131</t>
  </si>
  <si>
    <t>76758280z2</t>
  </si>
  <si>
    <t>M+D Madlo-oceľová trubka 40/2mm, vr.kotvenia do steny</t>
  </si>
  <si>
    <t>-1819584169</t>
  </si>
  <si>
    <t>výpis 5.1</t>
  </si>
  <si>
    <t>2,539*3</t>
  </si>
  <si>
    <t>132</t>
  </si>
  <si>
    <t>76758280z3</t>
  </si>
  <si>
    <t>M+D Ext.schodiskové zábradlie v.900mm,dl.cca.1,47m-oceľ.pásovina 50/6mm,výplň dierovaný plech kruhový  hr.1,5mm,kotvenie-oceľ.platňa 150x150/6mm,vr.povrch.úpravy</t>
  </si>
  <si>
    <t>97086962</t>
  </si>
  <si>
    <t>133</t>
  </si>
  <si>
    <t>76758280z4</t>
  </si>
  <si>
    <t>M+D Rebrík s ochranným košom z ľahkých kovov pre výlez na strechu, s odnímateľnou spodnou časťou, 5000x500mm, atypický výrobok, vrátane kotvenia a povrchovej úpravy-Z1</t>
  </si>
  <si>
    <t>1388104950</t>
  </si>
  <si>
    <t>134</t>
  </si>
  <si>
    <t>998767201</t>
  </si>
  <si>
    <t>Presun hmôt pre kovové stavebné doplnkové konštrukcie v objektoch výšky do 6 m</t>
  </si>
  <si>
    <t>1439352930</t>
  </si>
  <si>
    <t>771</t>
  </si>
  <si>
    <t>Podlahy z dlaždíc</t>
  </si>
  <si>
    <t>135</t>
  </si>
  <si>
    <t>7715411210</t>
  </si>
  <si>
    <t xml:space="preserve">Montáž podláh z dlaždíc keramických do tmelu , vrátane lištovania a špárovania   </t>
  </si>
  <si>
    <t>-63721617</t>
  </si>
  <si>
    <t>P2+P2a</t>
  </si>
  <si>
    <t>136</t>
  </si>
  <si>
    <t>597740002300</t>
  </si>
  <si>
    <t>Keramická dlažba hr.8mm-podľa špecifikácie investora</t>
  </si>
  <si>
    <t>899357787</t>
  </si>
  <si>
    <t>KD*1,02</t>
  </si>
  <si>
    <t>137</t>
  </si>
  <si>
    <t>7712753060</t>
  </si>
  <si>
    <t xml:space="preserve">Montáž obkladov schodiskových stupňov dlaždicami do flexibilného tmelu, vrátane lištovania a špárovania   </t>
  </si>
  <si>
    <t>-1344623334</t>
  </si>
  <si>
    <t>"schodiská na terasách</t>
  </si>
  <si>
    <t>1,26+0,7*1,4</t>
  </si>
  <si>
    <t>1,215+0,7*1,4</t>
  </si>
  <si>
    <t>0,787+0,3*1,4</t>
  </si>
  <si>
    <t>"schody pri vstupe</t>
  </si>
  <si>
    <t>2,242+0,35*1,5</t>
  </si>
  <si>
    <t>138</t>
  </si>
  <si>
    <t>7715411211</t>
  </si>
  <si>
    <t xml:space="preserve">Montáž podláh z dlaždíc keramických do tmelu flexibilného , vrátane lištovania a špárovania   </t>
  </si>
  <si>
    <t>255702735</t>
  </si>
  <si>
    <t>"ext.terasy</t>
  </si>
  <si>
    <t>139</t>
  </si>
  <si>
    <t>597740002301</t>
  </si>
  <si>
    <t>Keramická dlažba gresová,exteriérová,mrazuvzdorná,protišmyková,600/600/20mm-podľa špecifikácie investora</t>
  </si>
  <si>
    <t>611591648</t>
  </si>
  <si>
    <t>KD_ext*1,02</t>
  </si>
  <si>
    <t>KD_schody*1,02</t>
  </si>
  <si>
    <t>140</t>
  </si>
  <si>
    <t>998771201</t>
  </si>
  <si>
    <t>Presun hmôt pre podlahy z dlaždíc v objektoch výšky do 6m</t>
  </si>
  <si>
    <t>-2480460</t>
  </si>
  <si>
    <t>775</t>
  </si>
  <si>
    <t>Podlahy vlysové a parketové</t>
  </si>
  <si>
    <t>141</t>
  </si>
  <si>
    <t>775521810</t>
  </si>
  <si>
    <t>Demontáž podláh drevených, laminátových, parketových položených voľne alebo spoj click, vrátane líšt -0,0150t</t>
  </si>
  <si>
    <t>-2014152086</t>
  </si>
  <si>
    <t>4,72+23,78+8,85</t>
  </si>
  <si>
    <t>142</t>
  </si>
  <si>
    <t>998775201</t>
  </si>
  <si>
    <t>Presun hmôt pre podlahy vlysové a parketové v objektoch výšky do 6 m</t>
  </si>
  <si>
    <t>-1791382848</t>
  </si>
  <si>
    <t>776</t>
  </si>
  <si>
    <t>Podlahy povlakové</t>
  </si>
  <si>
    <t>143</t>
  </si>
  <si>
    <t>7765118100</t>
  </si>
  <si>
    <t>Odstránenie povlakových podláh-PVC,vr.soklov a zvyškov lepidla</t>
  </si>
  <si>
    <t>723625342</t>
  </si>
  <si>
    <t>10,8+2,07+2,98+17,5+36,87+46,25+6,78+5,07+4,61+12,68+11,36+43,11+17,5+18,25+17,38+27,5+11,73+6,13+16,21+6,63+8,25+5,11+17,5+28,13+36,88+10,28+6,87</t>
  </si>
  <si>
    <t>4,41+4,01+18,25+6,21+5,51+2,07+4,73</t>
  </si>
  <si>
    <t>1,47+1,55+1,5+1,2</t>
  </si>
  <si>
    <t>144</t>
  </si>
  <si>
    <t>7765118101</t>
  </si>
  <si>
    <t>Odstránenie povlakových podláh-koberec,vr.soklov  a zvyškov lepidla</t>
  </si>
  <si>
    <t>832025019</t>
  </si>
  <si>
    <t>16,05</t>
  </si>
  <si>
    <t>145</t>
  </si>
  <si>
    <t>7765118102</t>
  </si>
  <si>
    <t>Obnova bet.parapetu-odstránenie PVC povrchu, vrátane odstránenia zvyškov lepidla,tmelu,začistenia,finálneho ošetrenia a impregnácie</t>
  </si>
  <si>
    <t>-1936018517</t>
  </si>
  <si>
    <t>"M</t>
  </si>
  <si>
    <t>0,25*(3,775+7,3+1,725+3,5+3,65+1,775+5,5+3,5+3,675+5,675)</t>
  </si>
  <si>
    <t>146</t>
  </si>
  <si>
    <t>776620010</t>
  </si>
  <si>
    <t>Lepenie PVC heterogénnych alebo homogénnych v pásoch na steny</t>
  </si>
  <si>
    <t>-1324469514</t>
  </si>
  <si>
    <t>"PVC obklad</t>
  </si>
  <si>
    <t>1,5*(9,875*2+0,125+1,35*2)</t>
  </si>
  <si>
    <t>-1,5*(0,9*2+1,2+1,2+1,2)</t>
  </si>
  <si>
    <t>1,5*64,5</t>
  </si>
  <si>
    <t>-1,5*(1,2+1,2+1,2+0,9+1,2+0,9+1,2*2+1,35+1,5+1,2+0,9)</t>
  </si>
  <si>
    <t>"D102 revízia</t>
  </si>
  <si>
    <t>1,5*(22,7+0,2*2)</t>
  </si>
  <si>
    <t>1,5*23,2</t>
  </si>
  <si>
    <t>-1,5*1,2*3</t>
  </si>
  <si>
    <t>(3,15-1,5)*17,149</t>
  </si>
  <si>
    <t>-1,5*(1,2+0,9+0,7+1,5+1,35+0,9)</t>
  </si>
  <si>
    <t>"Pozn.:vrátane všetkých potrebných profilov-rohový profil a pod., pretmelenia kútových spojov</t>
  </si>
  <si>
    <t>"Pozn.:vrátane finálneho prehladenia a aplikácie lepidla na samotný obklad</t>
  </si>
  <si>
    <t>147</t>
  </si>
  <si>
    <t>2841100040PC4</t>
  </si>
  <si>
    <t>PVC obklad - podľa špecifikácie investora</t>
  </si>
  <si>
    <t>555859633</t>
  </si>
  <si>
    <t>PVC_obkl*1,05</t>
  </si>
  <si>
    <t>148</t>
  </si>
  <si>
    <t>7765412001</t>
  </si>
  <si>
    <t>Položenie povlakových podláh PVC do lepidla, vrátane olištovania</t>
  </si>
  <si>
    <t>-1753198883</t>
  </si>
  <si>
    <t>P1+P1a</t>
  </si>
  <si>
    <t>149</t>
  </si>
  <si>
    <t>284110004600</t>
  </si>
  <si>
    <t>Podlaha PVC trieda 33, hr.10mm-podľa špecifikácie investora</t>
  </si>
  <si>
    <t>914592628</t>
  </si>
  <si>
    <t>PVC*1,03</t>
  </si>
  <si>
    <t>150</t>
  </si>
  <si>
    <t>998776201</t>
  </si>
  <si>
    <t>Presun hmôt pre podlahy povlakové v objektoch výšky do 6 m</t>
  </si>
  <si>
    <t>483176381</t>
  </si>
  <si>
    <t>781</t>
  </si>
  <si>
    <t>Dokončovacie práce a obklady</t>
  </si>
  <si>
    <t>151</t>
  </si>
  <si>
    <t>781445018</t>
  </si>
  <si>
    <t>Montáž obkladov stien z obkladačiek hutných, keramických do tmelu</t>
  </si>
  <si>
    <t>-1463404295</t>
  </si>
  <si>
    <t>"A102</t>
  </si>
  <si>
    <t>2,1*(1,725*2+0,85*2)</t>
  </si>
  <si>
    <t>"A103</t>
  </si>
  <si>
    <t>2,1*(1,725*2+0,9*2)</t>
  </si>
  <si>
    <t>-2,05*0,7*2</t>
  </si>
  <si>
    <t>"A104</t>
  </si>
  <si>
    <t>2,1*(1,725*2+1,2*2)</t>
  </si>
  <si>
    <t>-2,05*0,9</t>
  </si>
  <si>
    <t>"A105</t>
  </si>
  <si>
    <t>2,1*(1,725*2+3,6*2)</t>
  </si>
  <si>
    <t>-(2,1-1,25)*1,5</t>
  </si>
  <si>
    <t>0,15*0,85*2</t>
  </si>
  <si>
    <t>2,1*(1,95*2+3,525*2)</t>
  </si>
  <si>
    <t>-(2,1-1,25)*1,2</t>
  </si>
  <si>
    <t>2,1*(6,175*2+3,4*2)</t>
  </si>
  <si>
    <t>-2,05*0,9*2</t>
  </si>
  <si>
    <t xml:space="preserve">"pozn.: vrátane rohových a ukončovacích líšt k obkladom   </t>
  </si>
  <si>
    <t xml:space="preserve">"pozn.: vrátane škárovania   </t>
  </si>
  <si>
    <t>152</t>
  </si>
  <si>
    <t>5976280000</t>
  </si>
  <si>
    <t xml:space="preserve">Obkladačky keramické - podľa špecifikácie investora </t>
  </si>
  <si>
    <t>294299703</t>
  </si>
  <si>
    <t>KO*1,03</t>
  </si>
  <si>
    <t xml:space="preserve">"pozn.: cena bude upravená po špecifikácii investorom   </t>
  </si>
  <si>
    <t>153</t>
  </si>
  <si>
    <t>998781201</t>
  </si>
  <si>
    <t>Presun hmôt pre obklady keramické v objektoch výšky do 6 m</t>
  </si>
  <si>
    <t>-260587788</t>
  </si>
  <si>
    <t>783</t>
  </si>
  <si>
    <t>Nátery</t>
  </si>
  <si>
    <t>154</t>
  </si>
  <si>
    <t>7832018121</t>
  </si>
  <si>
    <t>Odstránenie starých náterov z kovových stavebných doplnkových konštrukcií obrúsením</t>
  </si>
  <si>
    <t>59093777</t>
  </si>
  <si>
    <t>"K</t>
  </si>
  <si>
    <t>200</t>
  </si>
  <si>
    <t>60,2</t>
  </si>
  <si>
    <t>155</t>
  </si>
  <si>
    <t>7832254000</t>
  </si>
  <si>
    <t xml:space="preserve">Nátery kov.stav.doplnk.konštr. syntet. na vzduchu schnúce dvojnás.1x email a tmelením </t>
  </si>
  <si>
    <t>1052291910</t>
  </si>
  <si>
    <t>156</t>
  </si>
  <si>
    <t>783226100</t>
  </si>
  <si>
    <t>Nátery kov.stav.doplnk.konštr. syntetické na vzduchu schnúce základný - 35µm</t>
  </si>
  <si>
    <t>-549297148</t>
  </si>
  <si>
    <t>157</t>
  </si>
  <si>
    <t>783801812</t>
  </si>
  <si>
    <t>Odstránenie starých náterov z omietok oškrabaním s obrúsením stien</t>
  </si>
  <si>
    <t>1076493190</t>
  </si>
  <si>
    <t>"ozn J-olejový náter</t>
  </si>
  <si>
    <t>"101</t>
  </si>
  <si>
    <t>1,5*16,55</t>
  </si>
  <si>
    <t>-1,5*(0,9*4+0,7+1,45+1,5)</t>
  </si>
  <si>
    <t>"106</t>
  </si>
  <si>
    <t>1,5*(19,225+2,4)</t>
  </si>
  <si>
    <t>-1,5*(0,9+1,45+0,9*3+0,9)</t>
  </si>
  <si>
    <t>"118</t>
  </si>
  <si>
    <t>1,5*(26,425+3,9+6,275+16,525)</t>
  </si>
  <si>
    <t>-1,5*(0,9*4+0,7*2+0,7+0,9*8+1,05)</t>
  </si>
  <si>
    <t>"130</t>
  </si>
  <si>
    <t>1,5*5,625</t>
  </si>
  <si>
    <t>-1,5*(1,55+0,9)</t>
  </si>
  <si>
    <t>"138</t>
  </si>
  <si>
    <t>1,5*9,8</t>
  </si>
  <si>
    <t>-1,5*(0,9*3+0,7+1,05)</t>
  </si>
  <si>
    <t>"148</t>
  </si>
  <si>
    <t>1,5*14,65</t>
  </si>
  <si>
    <t>-1,5*(1,9+1,45+1,5)</t>
  </si>
  <si>
    <t>158</t>
  </si>
  <si>
    <t>783904811</t>
  </si>
  <si>
    <t>Ostatné práce odmastenie chemickými odhrdzavenie kovových konštrukcií</t>
  </si>
  <si>
    <t>1011740991</t>
  </si>
  <si>
    <t>784</t>
  </si>
  <si>
    <t>Dokončovacie práce - maľby</t>
  </si>
  <si>
    <t>159</t>
  </si>
  <si>
    <t>784152271</t>
  </si>
  <si>
    <t>Maľby z maliarskych zmesí Primalex, Farmal, strojne nanášané dvojnásobné, základné na jemnozrnný podklad výšky do 3, 80 m</t>
  </si>
  <si>
    <t>-692702773</t>
  </si>
  <si>
    <t>"steny pôvodné-oprava+stierka, nové-jadrová omietka+stierka</t>
  </si>
  <si>
    <t>"stropy oprava+maľba</t>
  </si>
  <si>
    <t>160</t>
  </si>
  <si>
    <t>784410100</t>
  </si>
  <si>
    <t>Penetrovanie jednonásobné jemnozrnných podkladov výšky do 3, 80 m</t>
  </si>
  <si>
    <t>1444620915</t>
  </si>
  <si>
    <t>Práce a dodávky M</t>
  </si>
  <si>
    <t>21-M</t>
  </si>
  <si>
    <t>Elektromontáže</t>
  </si>
  <si>
    <t>161</t>
  </si>
  <si>
    <t>21M001</t>
  </si>
  <si>
    <t>Demontáž existujúceho bleskozvodu</t>
  </si>
  <si>
    <t>hod</t>
  </si>
  <si>
    <t>195503991</t>
  </si>
  <si>
    <t>162</t>
  </si>
  <si>
    <t>Pol184</t>
  </si>
  <si>
    <t>Demontáž elektrorozvádzačov, vrátane odvozu a likvidácie odpadu</t>
  </si>
  <si>
    <t>27455812</t>
  </si>
  <si>
    <t>163</t>
  </si>
  <si>
    <t>Pol185</t>
  </si>
  <si>
    <t>Demontáž existujúcej elektroinštalácie svietidlá, vypínače, zásuvky,lišty, vrátane odvozu a likvidácie odpadu</t>
  </si>
  <si>
    <t>220032918</t>
  </si>
  <si>
    <t>Architektúra, statika</t>
  </si>
  <si>
    <t>Elektroinštalácia-umelé osvetlenie,vnút.silnopr.rozvody</t>
  </si>
  <si>
    <t>Prípojka NN</t>
  </si>
  <si>
    <t>Vykurovanie</t>
  </si>
  <si>
    <t>Vzduchotechnika</t>
  </si>
  <si>
    <t>Zdravotechnika</t>
  </si>
  <si>
    <t>Názov zákazky :</t>
  </si>
  <si>
    <t>REKONŠTRUKCIA A ZMENA ÚČELU OBJEKTU , TOMÁŠIKOVA 25,BRATISLAVA</t>
  </si>
  <si>
    <t>Umelé osvetlenie a vnút.silnopr.rozvody</t>
  </si>
  <si>
    <t>P.č.</t>
  </si>
  <si>
    <t>Cenník.pol.</t>
  </si>
  <si>
    <t>Skrátený popis</t>
  </si>
  <si>
    <t>mj</t>
  </si>
  <si>
    <t>Jed,cena v €</t>
  </si>
  <si>
    <t>Dodávka v €</t>
  </si>
  <si>
    <t>Celkom v €</t>
  </si>
  <si>
    <t>Montáž  C-210 M</t>
  </si>
  <si>
    <t>***********************</t>
  </si>
  <si>
    <t xml:space="preserve">RÚRKA OHYBNÁ  </t>
  </si>
  <si>
    <t>210 01-0002</t>
  </si>
  <si>
    <t>FXP 16mm</t>
  </si>
  <si>
    <t>KRABICA PRÍSTROJOVÁ BEZ ZAPOJENIA</t>
  </si>
  <si>
    <t>210 01-0301</t>
  </si>
  <si>
    <t>KP 68/2 typ 1901 prístr.hl.42mm spojovacie</t>
  </si>
  <si>
    <t>KRABICA ROZVODNÁ SO SVORK.VRÁTANE ZAPOJ.</t>
  </si>
  <si>
    <t>210 01-0321</t>
  </si>
  <si>
    <t>KR 68/2 typ 1903</t>
  </si>
  <si>
    <t>SVORKOVNICE</t>
  </si>
  <si>
    <t>210 01-0502</t>
  </si>
  <si>
    <t>osadenie lustrovej svorky do 3x4</t>
  </si>
  <si>
    <t>210 01-0521</t>
  </si>
  <si>
    <t>odviečkovanie krabíc-viečko na závit</t>
  </si>
  <si>
    <t>210 29-0742P</t>
  </si>
  <si>
    <t>Zapojenie el.ventilátora</t>
  </si>
  <si>
    <t>OSADENIE HMOŽDINKY DO TEHLY</t>
  </si>
  <si>
    <t>210-01-1302</t>
  </si>
  <si>
    <t>hmoždinka 8mm</t>
  </si>
  <si>
    <t>VODIČ ULOŽENÝ PEVNE</t>
  </si>
  <si>
    <t>210 80-0629</t>
  </si>
  <si>
    <t>CY 10mm2 zelenožltý</t>
  </si>
  <si>
    <t>210 80-0630</t>
  </si>
  <si>
    <t>CY 16mm2 zelenožltý</t>
  </si>
  <si>
    <t xml:space="preserve"> KÁBLE  CYKY</t>
  </si>
  <si>
    <t>210 80-0147</t>
  </si>
  <si>
    <t>CYKY -J 3 x 2.5</t>
  </si>
  <si>
    <t>BEZHALOGENOVÉ  KÁBLE</t>
  </si>
  <si>
    <t>210 88-1069</t>
  </si>
  <si>
    <t>CHKE-R -J 2 x 1.5</t>
  </si>
  <si>
    <t>210 88-1075</t>
  </si>
  <si>
    <t>CHKE-R -O 3 x 1.5</t>
  </si>
  <si>
    <t>CHKE-R -J 3 x 1.5</t>
  </si>
  <si>
    <t>210 88-1076</t>
  </si>
  <si>
    <t>CHKE-R -J 3 x 2.5</t>
  </si>
  <si>
    <t>210 88-1091</t>
  </si>
  <si>
    <t>CHKE-R -J 4 x 1.5</t>
  </si>
  <si>
    <t>210 88-1102</t>
  </si>
  <si>
    <t>CHKE-R-J  5 x 4</t>
  </si>
  <si>
    <t>210 88-1103</t>
  </si>
  <si>
    <t>CHKE-R-J  5 x 6</t>
  </si>
  <si>
    <t>210 88-1096P</t>
  </si>
  <si>
    <t>CHKE-R-J  5 x 16</t>
  </si>
  <si>
    <t>PRÍPLATOK NA ZAŤAHOVANIE KÁBLOV</t>
  </si>
  <si>
    <t>210 19-2721</t>
  </si>
  <si>
    <t>označovací štítok na kábel</t>
  </si>
  <si>
    <t>UKONČENIE VODIČOV "CU" V ROZVADZAČOCH</t>
  </si>
  <si>
    <t>210 10-0003</t>
  </si>
  <si>
    <t>do  10   Cu</t>
  </si>
  <si>
    <t>do  16   Cu</t>
  </si>
  <si>
    <t>UKONČENIE KÁBLOV</t>
  </si>
  <si>
    <t>210 10-0251</t>
  </si>
  <si>
    <t>do  4 x 10</t>
  </si>
  <si>
    <t>210 10-0258</t>
  </si>
  <si>
    <t>do  5 x 4</t>
  </si>
  <si>
    <t>210 10-0259</t>
  </si>
  <si>
    <t>do  5 x 10</t>
  </si>
  <si>
    <t>210 10-0601</t>
  </si>
  <si>
    <t>do  4 x 16</t>
  </si>
  <si>
    <t>SPÍNAČE  ZAPUSTENÉ</t>
  </si>
  <si>
    <t>210 11-0041</t>
  </si>
  <si>
    <t>jednopólový - radenie 1</t>
  </si>
  <si>
    <t>210 11-0043</t>
  </si>
  <si>
    <t>sériový prepínač- radenie 5</t>
  </si>
  <si>
    <t>striedavo-sériový prepínač- radenie 5A</t>
  </si>
  <si>
    <t>210 11-0045</t>
  </si>
  <si>
    <t>striedavý prepínač- radenie 6</t>
  </si>
  <si>
    <t>210 11-0046</t>
  </si>
  <si>
    <t>krížový prepínač- radenie 7</t>
  </si>
  <si>
    <t>210 11-1011</t>
  </si>
  <si>
    <t>jednozásuvka 10/16 A 2P+Z</t>
  </si>
  <si>
    <t xml:space="preserve">VYPÍNAČE A ZÁSUVKY DOMOVÁ-Do VLHKA </t>
  </si>
  <si>
    <t>210 11-0004</t>
  </si>
  <si>
    <t>striedavý - radenie 6</t>
  </si>
  <si>
    <t>210 11-0005</t>
  </si>
  <si>
    <t>krížový - radenie 7</t>
  </si>
  <si>
    <t>210 11-1051</t>
  </si>
  <si>
    <t>jednozásuvka 10/16 A 2P+Z, IP54  na povrch.</t>
  </si>
  <si>
    <t>MONTÁŽ OCELOPLECH. A PLAST.ROZVODNÍC</t>
  </si>
  <si>
    <t>210 19-0002</t>
  </si>
  <si>
    <t>Montáž rozvádzača do 50kg</t>
  </si>
  <si>
    <t>SVIETIDLÁ</t>
  </si>
  <si>
    <t>210 20-1081</t>
  </si>
  <si>
    <t>Svietidlo  interierové  prisadené - zapojenie</t>
  </si>
  <si>
    <t>210 20-1911</t>
  </si>
  <si>
    <t>Svietidlo  interierové  prisadené - montáž</t>
  </si>
  <si>
    <t>210 20-1500</t>
  </si>
  <si>
    <t>Svietidlo  núdzové   - zapojenie</t>
  </si>
  <si>
    <t>210 20-1902</t>
  </si>
  <si>
    <t>Svietidlo  núdzové   - montáž</t>
  </si>
  <si>
    <t>210 20-1201</t>
  </si>
  <si>
    <t>Svietidlo   závesné  2 zdroje  IP 54  zapojenie</t>
  </si>
  <si>
    <t>220 20-1911</t>
  </si>
  <si>
    <t>Svietidlo  stropné  montáž</t>
  </si>
  <si>
    <t>BLESKOZVODOVÉ SVORKY</t>
  </si>
  <si>
    <t>210 22-0040</t>
  </si>
  <si>
    <t>svorka Bernard vč. pásky</t>
  </si>
  <si>
    <t>210 22-0031P</t>
  </si>
  <si>
    <t>Ekvipotencionálna prípojnica EP</t>
  </si>
  <si>
    <t>PRÍSLUŠENSTVO UZEMŇOVACIEHO VEDENIA</t>
  </si>
  <si>
    <t>210 22-0301</t>
  </si>
  <si>
    <t>Cu 6mm2 pevne</t>
  </si>
  <si>
    <t>SLABOPRÚD</t>
  </si>
  <si>
    <t>RÚRKA OHYBNÁ-VOLNE ALEBO POD OMIETKU</t>
  </si>
  <si>
    <t>220 26-0551</t>
  </si>
  <si>
    <t>HFX  16</t>
  </si>
  <si>
    <t>220 26-0002</t>
  </si>
  <si>
    <t>Krabica KP 68</t>
  </si>
  <si>
    <t>KÁBEL  ULOŽENÝ V RÚRKE,ŽLABE ALEBO NA ROŠTE</t>
  </si>
  <si>
    <t>220 51-1031P</t>
  </si>
  <si>
    <t>FTP 4párový cat 5e</t>
  </si>
  <si>
    <t>220 28-0221</t>
  </si>
  <si>
    <t>SYKFY 2x2x0,5</t>
  </si>
  <si>
    <t>SYKFY 5x2x0,5</t>
  </si>
  <si>
    <t>MONTÁŽ ZARIADENÍ</t>
  </si>
  <si>
    <t>220 32-0306</t>
  </si>
  <si>
    <t>elektronicky ovládaný zámok</t>
  </si>
  <si>
    <t>MONTÁŽ  NAPÁJAČA</t>
  </si>
  <si>
    <t>220 32-0312</t>
  </si>
  <si>
    <t>Montáž sieťového napájača</t>
  </si>
  <si>
    <t>MONTÁŽ TLAČÍTKOVÉHO ZVONKOVÉHO TABLA</t>
  </si>
  <si>
    <t>220 32-0321</t>
  </si>
  <si>
    <t>Tlačítkové tablo pre 1-3 účastníkov</t>
  </si>
  <si>
    <t>MONTÁŽ DT S OTVARANÍM DVERÍ</t>
  </si>
  <si>
    <t>220 49-0047</t>
  </si>
  <si>
    <t>s možnosťou voľby účastníka</t>
  </si>
  <si>
    <t>ZÁSUVKA TELEFÓNNA, PC</t>
  </si>
  <si>
    <t>220 51-1001</t>
  </si>
  <si>
    <t>zásuvka PC 1xRJ45  pod omietku  montáž</t>
  </si>
  <si>
    <t>220 51-1020</t>
  </si>
  <si>
    <t>zásuvka PC 1x RJ45 pod omietku  zapojenie</t>
  </si>
  <si>
    <t>220 51-2130</t>
  </si>
  <si>
    <t>Značenie a meranie zásuviek</t>
  </si>
  <si>
    <t>220 51-2131</t>
  </si>
  <si>
    <t>Značenie a meranie prípojných miest</t>
  </si>
  <si>
    <t>220 51-2133</t>
  </si>
  <si>
    <t xml:space="preserve"> meranie  a certifikácia 5e</t>
  </si>
  <si>
    <t>=========================================</t>
  </si>
  <si>
    <t>====</t>
  </si>
  <si>
    <t>===========</t>
  </si>
  <si>
    <t>PPV 6.00 %</t>
  </si>
  <si>
    <t>Montáž celkom</t>
  </si>
  <si>
    <t xml:space="preserve">Nosný materiál </t>
  </si>
  <si>
    <t>******************************</t>
  </si>
  <si>
    <t>TRUBKA DO STENY, DO BETONU</t>
  </si>
  <si>
    <t>materiál</t>
  </si>
  <si>
    <t xml:space="preserve">chránička Spiraflex  16mm </t>
  </si>
  <si>
    <t>KRABICE INŠTALAČNÉ Z PVC</t>
  </si>
  <si>
    <t>KP 67/2 prístrojová krabica</t>
  </si>
  <si>
    <t xml:space="preserve">KR68 so svorkovnicou </t>
  </si>
  <si>
    <t>wago svorka  5x2.5</t>
  </si>
  <si>
    <t xml:space="preserve">hmoždinka 8mm </t>
  </si>
  <si>
    <t>SILOVÉ VODIČE CY</t>
  </si>
  <si>
    <t>CY   6mm2 zelenožltý</t>
  </si>
  <si>
    <t>KONCOVKA TEPLOM ZMRTITELNÁ</t>
  </si>
  <si>
    <t>EPKT  0015</t>
  </si>
  <si>
    <t>UKONČENIE VODIČOV- KÁBLOVÉ OKÁ  CU</t>
  </si>
  <si>
    <t>pre 10 Cu</t>
  </si>
  <si>
    <t>pre 16  Cu</t>
  </si>
  <si>
    <t>typ Bernard vč.pásky</t>
  </si>
  <si>
    <t>Hlavná uzemňovacia svorkovnica  HUS</t>
  </si>
  <si>
    <t>SPÍNAČE A ZÁSUVKY   230V,   IP20</t>
  </si>
  <si>
    <t>spínač č.1     komplet</t>
  </si>
  <si>
    <t>spínač č.5     komplet</t>
  </si>
  <si>
    <t>spínač č.5 A    komplet</t>
  </si>
  <si>
    <t>spínač č.6     komplet</t>
  </si>
  <si>
    <t>spínač č.7     komplet</t>
  </si>
  <si>
    <t>dvojrámik</t>
  </si>
  <si>
    <t>trojrámik</t>
  </si>
  <si>
    <t xml:space="preserve">SPÍNAČE A ZÁSUVKY  IP54  NA POVRCH </t>
  </si>
  <si>
    <t>SVIETIDLÁ VRÁTANE  SVETELNÝCH ZDROJOV</t>
  </si>
  <si>
    <t>Sv.prisadené napr. NONDANA-HE, LED 21W, 1900lm</t>
  </si>
  <si>
    <t>Sv.prisadené napr.Philips WL 131 LED 70W, 3400lm</t>
  </si>
  <si>
    <t>Sv.stropné  napr.Philips TCW 097,  2x36W,5800lm</t>
  </si>
  <si>
    <t>Sv.nástenné  LED  nad umývadlo</t>
  </si>
  <si>
    <t>Núdzové svietidlo 1hod ,nástenné s piktogramom</t>
  </si>
  <si>
    <t>Núdzové svietidlo   stropné</t>
  </si>
  <si>
    <t>Krabica  GAD 247</t>
  </si>
  <si>
    <t>zásuvka PC    1x  RJ45</t>
  </si>
  <si>
    <t xml:space="preserve">Súprava domáceho telefónu pre 1-3 úč. </t>
  </si>
  <si>
    <t>sada</t>
  </si>
  <si>
    <t>nosný materiál</t>
  </si>
  <si>
    <t>podružný materiál 3.00 %</t>
  </si>
  <si>
    <t xml:space="preserve"> nosný materiál</t>
  </si>
  <si>
    <t>ROZVáDZAčE - ZOSTAVOVANIE</t>
  </si>
  <si>
    <t>*************************</t>
  </si>
  <si>
    <t>Rozvádzač RH</t>
  </si>
  <si>
    <t>---------------------------------</t>
  </si>
  <si>
    <t>Schrack</t>
  </si>
  <si>
    <t>Skriňa  168 TE 1195x590x250 , nástenná</t>
  </si>
  <si>
    <t>materiál+montáž</t>
  </si>
  <si>
    <t>Vypínač   MSO  40A/3</t>
  </si>
  <si>
    <t>Prepäťová ochrana  B+C</t>
  </si>
  <si>
    <t>istič  LTN  B6/1</t>
  </si>
  <si>
    <t>istič  LTN  B16/1</t>
  </si>
  <si>
    <t>istič  LTN  B16/3</t>
  </si>
  <si>
    <t>istič  OLI  B25/3</t>
  </si>
  <si>
    <t>OLI 10/1N/0.03 prúdový chránič</t>
  </si>
  <si>
    <t>OLI 16/1N/0.03/B  prúdový chránič</t>
  </si>
  <si>
    <t>LFN  40/4p/0.03 prúdový chránič</t>
  </si>
  <si>
    <t>zdroj pre DT</t>
  </si>
  <si>
    <t>Prípojnica N+PE</t>
  </si>
  <si>
    <t>Svorka ochranného pospojovania</t>
  </si>
  <si>
    <t>Obal na výkresy</t>
  </si>
  <si>
    <t>Označovací štítok</t>
  </si>
  <si>
    <t>Svorka rad. 2,5mm2,</t>
  </si>
  <si>
    <t>Svorka rad. 4mm2,</t>
  </si>
  <si>
    <t>Svorka rad. 6mm2,</t>
  </si>
  <si>
    <t>Svorka rad. 16mm2,</t>
  </si>
  <si>
    <t>=============</t>
  </si>
  <si>
    <t>Rozvádzač  RH     , 1 ks,</t>
  </si>
  <si>
    <t>Rozvádzač RM2  - doplnenie</t>
  </si>
  <si>
    <t>istič  RX3  B16/1</t>
  </si>
  <si>
    <t>hzs</t>
  </si>
  <si>
    <t>Práca spojená s doplnením ističov anapojením nového kábla</t>
  </si>
  <si>
    <t xml:space="preserve">Rozvádzač  RM2 -doplnenie </t>
  </si>
  <si>
    <t>Doprava 3.60 %  z Dodavky</t>
  </si>
  <si>
    <t>Presun  1.00 %  z Dodavky</t>
  </si>
  <si>
    <t>Stavebné úpravy C 801-3</t>
  </si>
  <si>
    <t>RYHY PRE VODIČE V OMIETKE</t>
  </si>
  <si>
    <t>ryha do š.50mm</t>
  </si>
  <si>
    <t>VYSEKANIE KAPIES PRE KRABICE</t>
  </si>
  <si>
    <t>100x100x50mm   tehla</t>
  </si>
  <si>
    <t>==========================================</t>
  </si>
  <si>
    <t>===</t>
  </si>
  <si>
    <t>stavebné úpravy C 801-3</t>
  </si>
  <si>
    <t>Odborná prehliadka a skúšky</t>
  </si>
  <si>
    <t>---------------------------</t>
  </si>
  <si>
    <t>Prevedenie odbornej prehliadky a skúšky,</t>
  </si>
  <si>
    <t>vypracovanie správy</t>
  </si>
  <si>
    <t>=========</t>
  </si>
  <si>
    <t>odborná prehliadka a skúšky</t>
  </si>
  <si>
    <t>HZS</t>
  </si>
  <si>
    <t>Demontáž jestvujúcej elektroinštalácie , jestv.rozvádzača , vypínačov, zásuviek</t>
  </si>
  <si>
    <t xml:space="preserve">Prípojka NN </t>
  </si>
  <si>
    <t>P.č</t>
  </si>
  <si>
    <t>. Cenník.pol.</t>
  </si>
  <si>
    <t>Dodávka</t>
  </si>
  <si>
    <t>Montáž v €</t>
  </si>
  <si>
    <t>montáž  C-210 M</t>
  </si>
  <si>
    <t>KÁBLE   ULOŽENÉ VOĽNE</t>
  </si>
  <si>
    <t>210 90-2363</t>
  </si>
  <si>
    <t>NAYY-J  4  x 25</t>
  </si>
  <si>
    <t>210 95-0101</t>
  </si>
  <si>
    <t>KONCOVKA 1KV TEPLOM ZMRŠTITELNÁ - TZH</t>
  </si>
  <si>
    <t>210-10-0602</t>
  </si>
  <si>
    <t>do 4 x  25</t>
  </si>
  <si>
    <t>POISTKY</t>
  </si>
  <si>
    <t>210 12-0102</t>
  </si>
  <si>
    <t>Montáž  nožovej poistky do 160A</t>
  </si>
  <si>
    <t>ELEKTROMEROVÉ   SKRINE</t>
  </si>
  <si>
    <t>210 19-3053</t>
  </si>
  <si>
    <t>Montáž skrine  RE</t>
  </si>
  <si>
    <t>UZEMŇOVACIA SIEŤ</t>
  </si>
  <si>
    <t>210 22-0020</t>
  </si>
  <si>
    <t>Pásik FeZn 30x4</t>
  </si>
  <si>
    <t>210 22-0245</t>
  </si>
  <si>
    <t>Svorka SP1</t>
  </si>
  <si>
    <t>210 22-0240</t>
  </si>
  <si>
    <t>Svorka SJ 02</t>
  </si>
  <si>
    <t>210 22-0281</t>
  </si>
  <si>
    <t>Zemniaca tyč ZT</t>
  </si>
  <si>
    <t>PPV 1.00 %</t>
  </si>
  <si>
    <t xml:space="preserve">nosný materiál </t>
  </si>
  <si>
    <t>KÁBLE   CYKY, NAYY</t>
  </si>
  <si>
    <t>OZNAČOVACIE ŠTÍTKY</t>
  </si>
  <si>
    <t xml:space="preserve">KONCOVKA 1KV TEPLOM ZMRŠTITELNÁ </t>
  </si>
  <si>
    <t>koncovka   EPKT 0015   4x25</t>
  </si>
  <si>
    <t>kab.oko Al 25</t>
  </si>
  <si>
    <t>ISTIACE PRVKY</t>
  </si>
  <si>
    <t>poistka PHN1   63A</t>
  </si>
  <si>
    <t>Pásik FeZn  30x4mm</t>
  </si>
  <si>
    <t>kg</t>
  </si>
  <si>
    <t>Zemniaca tyč ZT  2m</t>
  </si>
  <si>
    <t>SKRINE</t>
  </si>
  <si>
    <t>Rozvádzač  RE 1x32A/3</t>
  </si>
  <si>
    <t>Zemné práce C-460 M</t>
  </si>
  <si>
    <t>*******************</t>
  </si>
  <si>
    <t>HĹBENIE KÁBLOVEJ RYHY</t>
  </si>
  <si>
    <t>460 20-0164</t>
  </si>
  <si>
    <t>35/ 80 cm, zemina tr.4</t>
  </si>
  <si>
    <t>OSTATNÉ PRÁCE PRI STAVBE KÁBL.VEDENIA</t>
  </si>
  <si>
    <t>460 26-0011P</t>
  </si>
  <si>
    <t>Zavrtanie zemniacich tyčí do zeme</t>
  </si>
  <si>
    <t>ZAMUROVANIE A ZAČISTENIE SKRÍŇ</t>
  </si>
  <si>
    <t>460 27-0064</t>
  </si>
  <si>
    <t>RE</t>
  </si>
  <si>
    <t>ZRIAD.KAB.LOŽKA Z PIESKU 10CM SO ZAKRYT.</t>
  </si>
  <si>
    <t>460 42-0371</t>
  </si>
  <si>
    <t>tehlami v smere kab.na š.35 cm</t>
  </si>
  <si>
    <t>FÓLIA VÝSTRAŽNÁ Z PVC</t>
  </si>
  <si>
    <t>460 49-0012</t>
  </si>
  <si>
    <t>šírka 33 cm</t>
  </si>
  <si>
    <t>fólia červená</t>
  </si>
  <si>
    <t>ZÁSYP KÁBLOVEJ RYHY</t>
  </si>
  <si>
    <t>460 56-0164</t>
  </si>
  <si>
    <t>ÚPRAVA TERÉNU</t>
  </si>
  <si>
    <t>460 62-0014</t>
  </si>
  <si>
    <t>provizórna úprava terénu zeminou tr.4</t>
  </si>
  <si>
    <t>MATERIÁL</t>
  </si>
  <si>
    <t>tehly</t>
  </si>
  <si>
    <t>piesok</t>
  </si>
  <si>
    <t>beton</t>
  </si>
  <si>
    <t>zemné práce C-460 M</t>
  </si>
  <si>
    <t>---</t>
  </si>
  <si>
    <t>manipulácia v rozvodnej sieti NN</t>
  </si>
  <si>
    <t>zaistenie vypnutého stavu el.rozvodov</t>
  </si>
  <si>
    <t>komunikacia s ZEZ - prípojka NN</t>
  </si>
  <si>
    <t>Nepredvídané práce</t>
  </si>
  <si>
    <t>Výkaz Výmer ÚK</t>
  </si>
  <si>
    <t xml:space="preserve">Stavba: 
</t>
  </si>
  <si>
    <t xml:space="preserve">Investor: </t>
  </si>
  <si>
    <t>Vypracoval:</t>
  </si>
  <si>
    <t>Číslo položky</t>
  </si>
  <si>
    <t>Číslo miestnosti</t>
  </si>
  <si>
    <t>M.j.</t>
  </si>
  <si>
    <t>Jednotková cena</t>
  </si>
  <si>
    <t>Náklady spolu v Eur</t>
  </si>
  <si>
    <t>Hmotnosť (kg)</t>
  </si>
  <si>
    <t>dodávka</t>
  </si>
  <si>
    <t>montáž (25 % z dodávky)</t>
  </si>
  <si>
    <t>jedn.</t>
  </si>
  <si>
    <t>spolu</t>
  </si>
  <si>
    <t>Vykurovanie-demontáž starých rozvodov , zariadení</t>
  </si>
  <si>
    <t>Demontáž kotlov</t>
  </si>
  <si>
    <t>Vypustenie systému ÚK</t>
  </si>
  <si>
    <t>sub</t>
  </si>
  <si>
    <t>Odvoz kotlov na skládku</t>
  </si>
  <si>
    <t xml:space="preserve">Odstránenie starých ventilov a príprava pre nové prívod/spiatočka s narezaním závitu </t>
  </si>
  <si>
    <t>Presun hmôt</t>
  </si>
  <si>
    <t>Kotolňa- technická miestnosť</t>
  </si>
  <si>
    <t>zostava Vitodens 100-W vykurovací 35 kW</t>
  </si>
  <si>
    <t>Vonkajšie čidlo QAC 34/101</t>
  </si>
  <si>
    <t>spalin. kaskáda pre Vitodens do 35kW
2-násobná, DN 110</t>
  </si>
  <si>
    <t>kpl</t>
  </si>
  <si>
    <t>spalinové koleno 87° D=100 PPs</t>
  </si>
  <si>
    <t xml:space="preserve">spalinové koleno 45° D=100 </t>
  </si>
  <si>
    <t>spalinová rúra D=100 l=1950</t>
  </si>
  <si>
    <t>lem plochej strechy D=160 H=250 S</t>
  </si>
  <si>
    <t>revízny kus D=100 priamy</t>
  </si>
  <si>
    <t>univerzálna strešná vlnovka D=160 sw</t>
  </si>
  <si>
    <t>kaskádový radič 2x VO so zmiešavačom</t>
  </si>
  <si>
    <t>Tlaková membránová expanzná nádoba Reflex N 100, objem 100 l</t>
  </si>
  <si>
    <t>hydraulická výhybka Q80 do 4,5m³/h s konzolou</t>
  </si>
  <si>
    <t xml:space="preserve">Sada ventilov a teplomerov pre vykurovací okruh </t>
  </si>
  <si>
    <t>Obehové čerpadlo Grundfos Magna 3 32-40N, DN32 (5/4")</t>
  </si>
  <si>
    <t>RMS M32 DN25 Alpha2.1 25-40 pre TÚV</t>
  </si>
  <si>
    <t>mosadzný rozdeľovač DN32 2-násobný
s tepelnou izoláciou</t>
  </si>
  <si>
    <t>upevnenie pre rozdeľovač DN25/DN32</t>
  </si>
  <si>
    <t>skrutkovanie DN32</t>
  </si>
  <si>
    <t>ponorný snímač teploty HVDT</t>
  </si>
  <si>
    <t>odkalovač Vitotrap s izoláciou 3/4"</t>
  </si>
  <si>
    <t>zostava Aquaset 500-N
s tepelnou izoláciou</t>
  </si>
  <si>
    <t>uzatvárací ventil R3/4</t>
  </si>
  <si>
    <t>Fillcontrol - zariadenie pre automatické doplňovanie vody do systému</t>
  </si>
  <si>
    <t>Vitocell 100-W typ CVBB 300 l</t>
  </si>
  <si>
    <t>Ventily a ostatné pomocné hydraulické komponenty</t>
  </si>
  <si>
    <t xml:space="preserve">Potrubné rozvody strojovne </t>
  </si>
  <si>
    <t xml:space="preserve">Tepelná izolácia strojovne </t>
  </si>
  <si>
    <t>Ostatný inštalačný materiál</t>
  </si>
  <si>
    <t>súbor</t>
  </si>
  <si>
    <t>montáž kotolne</t>
  </si>
  <si>
    <t>doplnkové konštrukcie</t>
  </si>
  <si>
    <t>kotviaci materiál</t>
  </si>
  <si>
    <t>tlaková skúška potrubia vykurovania</t>
  </si>
  <si>
    <t xml:space="preserve">vykurovacia skúška </t>
  </si>
  <si>
    <t>h</t>
  </si>
  <si>
    <t>preplach systému</t>
  </si>
  <si>
    <t>spúšťanie systému, zaškolenie</t>
  </si>
  <si>
    <t>UDP -Viessmann</t>
  </si>
  <si>
    <t>ÚK- montáž rozvodov a úprava VT</t>
  </si>
  <si>
    <t>KORALUX RONDO CLASSIC  1500/500 (White RAL 9016)</t>
  </si>
  <si>
    <t>Ventil radiat. Pre pripojenie rebríkov</t>
  </si>
  <si>
    <t>Termostatická hlavica</t>
  </si>
  <si>
    <t>5 vrstvová plasthliniková rúra 16x2</t>
  </si>
  <si>
    <t>bm</t>
  </si>
  <si>
    <t xml:space="preserve">Kolenová garnitúra 17x2,0 </t>
  </si>
  <si>
    <t>Pripoj. skr. spoj  G 3/4 s makkým tesnením</t>
  </si>
  <si>
    <t>Prechod oceľ plasthliník 1/2´´ / DN 15</t>
  </si>
  <si>
    <t>Oceľ. Potrubie DN 60</t>
  </si>
  <si>
    <t>Tepelná izolácia  18/15</t>
  </si>
  <si>
    <t>Tepelná izolácia 65/30</t>
  </si>
  <si>
    <t>Ventil DN 60</t>
  </si>
  <si>
    <t xml:space="preserve">Odvzdušnovací ventil </t>
  </si>
  <si>
    <t>termostatický ventil HERZ-TS-90V,RL-1 - prívod aj spiatočka sada</t>
  </si>
  <si>
    <t>Montáž ventilov s hlavicou sada</t>
  </si>
  <si>
    <t xml:space="preserve">Nastavenie ventilov , priškŕtenie / vyregulovanie </t>
  </si>
  <si>
    <t>Odstránenie vykurovacích telies</t>
  </si>
  <si>
    <t>Skrátenie prívodných potrubí pre vykur. Telesá so zaslepením</t>
  </si>
  <si>
    <t>monztáž vykurovacích telies</t>
  </si>
  <si>
    <t>UK - skúšky, preplach a iné</t>
  </si>
  <si>
    <t xml:space="preserve">Ošetrenie radiátorov náterom </t>
  </si>
  <si>
    <t xml:space="preserve">Pretesnenie radiátorov a iných viditeľných spojov </t>
  </si>
  <si>
    <t>Napustenie systému upravenou vodou</t>
  </si>
  <si>
    <t>dopravné náklady</t>
  </si>
  <si>
    <t>Náklady spolu v Eur bez DPH - DODÁVKA</t>
  </si>
  <si>
    <t>Náklady spolu v Eur bez DPH- MONTÁŽ</t>
  </si>
  <si>
    <t>Náklady spolu v Eur bez DPH- DODÁVKA + MONTÁŽ</t>
  </si>
  <si>
    <t>Náklady spolu v Eur vrátane DPH- DODÁVKA + MONTÁŽ</t>
  </si>
  <si>
    <t>Výkaz Výmer VZT</t>
  </si>
  <si>
    <t>Vetranie</t>
  </si>
  <si>
    <t xml:space="preserve">montáž </t>
  </si>
  <si>
    <t>Ventilátori typ E-STYLE BBHT 150</t>
  </si>
  <si>
    <t>Ventilátori typ E-STYLE BBHT 120</t>
  </si>
  <si>
    <t>Otvory pre ventilátory s osadením chráničky</t>
  </si>
  <si>
    <t xml:space="preserve">Krytky na rúru strešné </t>
  </si>
  <si>
    <t>Výkaz Výmer ZTI</t>
  </si>
  <si>
    <t>Zdravotechnika-demontáž starých rozvodov a sanity</t>
  </si>
  <si>
    <t>Demontáž existujúcich rozvodov viditeľných so zaslepením</t>
  </si>
  <si>
    <t>Odstavenie vody s vypustením</t>
  </si>
  <si>
    <t>Demontáz sanity, bojléra</t>
  </si>
  <si>
    <t>Zdravotechnika- v základoch a vonkajšie rozvody napojiť na existujúce</t>
  </si>
  <si>
    <t>Potrubie kanalizačné PVC SN4, DN125 - dažďová kanalizácia - vrátane tvaroviek . Skonzultovat s investorom / možno ponechať staré</t>
  </si>
  <si>
    <t>Potrubie z rúr SiTech+ PP Rúra 110 odpadové dažďové</t>
  </si>
  <si>
    <t xml:space="preserve">m </t>
  </si>
  <si>
    <t xml:space="preserve">Prerobenie záhradného ventilu z pivnice do fasády </t>
  </si>
  <si>
    <t>Zdravotechnika- vnútorné rozvody</t>
  </si>
  <si>
    <t>Vnútorná kanalizácia</t>
  </si>
  <si>
    <t>Potrubie z rúr HT Rúra 50 pripajacie - vrátane tvaroviek</t>
  </si>
  <si>
    <t>Potrubie z rúr HT Rúra 75 pripajacie - vrátane tvaroviek</t>
  </si>
  <si>
    <t>Potrubie z rúr HT Rúra 110 pripajacie - vrátane tvaroviek</t>
  </si>
  <si>
    <t>Výtlačné potrubie PP DN32</t>
  </si>
  <si>
    <t>Potrubie z rúr PVC, Rúra 75 pripajacie - vrátane tvaroviek</t>
  </si>
  <si>
    <t>Potrubie z rúr PVC, Rúra 110 pripajacie - vrátane tvaroviek</t>
  </si>
  <si>
    <t>Napojenie na existujúce potrubie splaškovej kanalizácie do DN50</t>
  </si>
  <si>
    <t>Napojenie na existujúce potrubie splaškovej kanalizácie do DN100</t>
  </si>
  <si>
    <t>Zriadenie prípojky na potrubí a upevnenie odpadových výpustiek do DN100</t>
  </si>
  <si>
    <t xml:space="preserve">Vtokový lievik HL21, DN 32, (0,17 l/s), s protizápachovým uzáverom, vetranie a klimatizácia, PP   </t>
  </si>
  <si>
    <t>Zápachová uzávierka podomietková HL405, DN 40/50, Umývačkový podomietkový sifón DN40/50 s možnosťou pripojenia vody(, výtokový ventil 1/2", prítok/odtok vody R 1/2" vnútorný závit, spätná klapka a privzdušňovač,</t>
  </si>
  <si>
    <t>Strešný vtok DN110 vertikálny, s tepelne izolovaným odtokom, samostatne regulujúcim ohrevom s izolačným tanierom  HL 62.1./1</t>
  </si>
  <si>
    <t>Privzdušňovací ventil HL900N</t>
  </si>
  <si>
    <t>Vetracia hlavica</t>
  </si>
  <si>
    <t>Čistiaca tvarovka d50</t>
  </si>
  <si>
    <t>Čistiaca tvarovka d75</t>
  </si>
  <si>
    <t>Čistiata tvarovka d110</t>
  </si>
  <si>
    <t>Vnútorný vodovod</t>
  </si>
  <si>
    <t>Potrubie z oceľ.rúr pozink.bezšvík.bežných-11 353.0, 10 004.0 zvarov. bežných-11 343.00 DN 25 - vrátane tvaroviek</t>
  </si>
  <si>
    <t>Potrubie z oceľ.rúr pozink.bezšvík.bežných-11 353.0, 10 004.0 zvarov. bežných-11 343.00 DN 32 - vrátane tvaroviek</t>
  </si>
  <si>
    <t>Potrubie z oceľ.rúr pozink.bezšvík.bežných-11 353.0, 10 004.0 zvarov. bežných-11 343.00 DN 50 - vrátane tvaroviek</t>
  </si>
  <si>
    <t>Potrubie z plasthlinokovych potrubi D20/2,5mm - pripájacie potrubie - vrátane tvaroviek</t>
  </si>
  <si>
    <t>Potrubie z plasthlinokovych potrubi D26/3,0mm - ležaté potrubie - vrátane tvaroviek</t>
  </si>
  <si>
    <t>Potrubie z plasthlinokovych potrubi D32/3,0mm - ležaté potrubie - vrátane tvaroviek</t>
  </si>
  <si>
    <t>Potrubie z plasthlinokovych potrubi D40/3,5mm - ležaté potrubie - vrátane tvaroviek</t>
  </si>
  <si>
    <t>Napojenie na existujúce vodovodné potrubie (SV a TV) do DN50</t>
  </si>
  <si>
    <t>Vyvedenie a upevnenie výpustky DN15</t>
  </si>
  <si>
    <t>Izolačná PE trubica TUBOLIT DG  hr. Izolácie 9mm - SV</t>
  </si>
  <si>
    <t>Izolačná PE trubica TUBOLIT DG  hr. Izolácie 13mm - požiarny rozvod</t>
  </si>
  <si>
    <t>Izolačná PE trubica TUBOLIT DG do 22x9 mm vrátane,  hr. Izolácie 20mm - TV</t>
  </si>
  <si>
    <t>Izolačná PE trubica TUBOLIT DG nad 22x9  - 35x9 mm vrátane, hr. Izolácie 30mm - TV</t>
  </si>
  <si>
    <t>Zdravotechnika- Zariaďovacie predmety</t>
  </si>
  <si>
    <t>Predstenový systém DuoFix pre závesné WC, výška 1120 mm so splachovacou podomietkovou nádržou</t>
  </si>
  <si>
    <t>Ovládacie tlačidlo podomietkové pre dvojité splachovanie Sigma20, 246x164 mm, biela/lesklý chróm/biela</t>
  </si>
  <si>
    <t>Závesné WC Bambini pre deti,s hlbokým sprachovaním a s splachovacou podomietkovou nádržou</t>
  </si>
  <si>
    <t xml:space="preserve">Záchodové sedadlo pre deti WC Bambini, </t>
  </si>
  <si>
    <t xml:space="preserve">Ventil rohový  1/2"  </t>
  </si>
  <si>
    <t>Umývadlo keramické CUBITO, rozmer 600x450x170 mm, biela</t>
  </si>
  <si>
    <t>Umývadlopre deti, šírky 360 mm, biela</t>
  </si>
  <si>
    <t>Malé umývadielko keramické CUBITO, rozmer 400x340x170 mm, biela</t>
  </si>
  <si>
    <t>Batéria umývadlová stojanková páková Lyra, bez zátky, chróm</t>
  </si>
  <si>
    <t>Zápachová uzávierka umývadlová zabudovateľná HL134/40, DN 40, pozostáva z HL134.0, HL44, 2 kolienka na vodu a HL42, PP</t>
  </si>
  <si>
    <t xml:space="preserve">Kuchynský drez nerezový Classic N105 na zapustenie do dosky, 500x400 mm, hĺbka 150 mm, sifón, DEXTRADE   </t>
  </si>
  <si>
    <t xml:space="preserve">Kuchynský dvojdrez nerezový Classic N189 na zapustenie do dosky, 780x435 mm, hĺbka 145 mm, sifón, DEXTRADE   </t>
  </si>
  <si>
    <t xml:space="preserve">Batéria drezová stojanková páková Lyra s otočným výtokovým ramienkom, rozmer 247x151 mm, chróm, JIKA   </t>
  </si>
  <si>
    <t>Drezový sifón, zápachová uzávierka HL 132.1/40, DN40 s výškovo nastaviteľnou trubkou so závitom 5/4' , so spätnou klapkou s pripojením na umývačky 3/4" a rozetou</t>
  </si>
  <si>
    <t>Drezový sifón, zápachová uzávierka HL 126.2/50, DN50 s výškovo nastaviteľnou trubkou so závitom 5/4' , so spätnou klapkou s pripojením na umývačky 3/4" a rozetou</t>
  </si>
  <si>
    <t>Sifón pre sprchovacie kúty DN40 , zápachová uzávierka HL514/SNV, DN 50,horizontálny s  kĺbovým pripojením</t>
  </si>
  <si>
    <t>Sprchová vanička štvorcová Siko Limnew 80x80ventilovou zátkou</t>
  </si>
  <si>
    <t xml:space="preserve">ks </t>
  </si>
  <si>
    <t>Batéria sprchová podomietková páková Lyra, priemer 150 mm, bez sprchovej sady, chróm</t>
  </si>
  <si>
    <t>Sprchová sada Lyra, ručná spracha, držiak, sprchová hadica</t>
  </si>
  <si>
    <t xml:space="preserve">Výlevka stojatá keramická MIRA, rozmer 425x500x450 mm, plastová mreža, JIKA   </t>
  </si>
  <si>
    <t>Batéria nástenná pre výlevku,  páková Lyra, priemer 150 mm, chróm</t>
  </si>
  <si>
    <t>Termostatický zmiešavací ventil ESBE VTA 322 35-60 °C G 25</t>
  </si>
  <si>
    <t>Strojné vybavenie</t>
  </si>
  <si>
    <t>Kontrolovateľná spätná klapka  1" DN25 - požiarny rozvod vody</t>
  </si>
  <si>
    <t>Guľový uzáver pre vodu , 1 1/2" ,DN40,  páčka, - HOU</t>
  </si>
  <si>
    <t xml:space="preserve">Guľový uzáver pre vodu , 5/4" ,DN32,  páčka, </t>
  </si>
  <si>
    <t xml:space="preserve">Guľový uzáver pre vodu , 3/4" ,DN20,  páčka, </t>
  </si>
  <si>
    <t xml:space="preserve">Guľový uzáver pre vodu , 1/2" ,DN15,  páčka, </t>
  </si>
  <si>
    <t>Filter závitový, 1/2"</t>
  </si>
  <si>
    <t>Filter závitový, 5/4"</t>
  </si>
  <si>
    <t xml:space="preserve">Spätný ventil 5/4" </t>
  </si>
  <si>
    <t xml:space="preserve">Spätný ventil , 1/2" </t>
  </si>
  <si>
    <t>Vypúšťací ventil 1/2”</t>
  </si>
  <si>
    <t>Prečerpavacie zariadenie Grundfos Sololift</t>
  </si>
  <si>
    <t xml:space="preserve">Čerpadlo cirkulačné COMFORT UP 15-14 BUT 80, GRUNDFOS   </t>
  </si>
  <si>
    <t xml:space="preserve">Nádoba expanzná typ Refix DD s vakom 8 l, D 206 mm, v 345 mm, pripojenie G 3/4", 10 bar, biela, REFLEX   </t>
  </si>
  <si>
    <t>Iné</t>
  </si>
  <si>
    <t>Tlaková skúška vodovodného potrubia</t>
  </si>
  <si>
    <t>Prepláchnutie a dezinfekcia vodovodného potrubia</t>
  </si>
  <si>
    <t>Skúška tesnosti kanalizácie</t>
  </si>
  <si>
    <t>Vybúranie otvoru v strope plochy do 0, 5 m2 hr.do 300 mm</t>
  </si>
  <si>
    <t>Kotviaci, spojovací a tesniaci materiál</t>
  </si>
  <si>
    <t>Náklady spolu v Eur bez DPH- MONTÁŽ+DODÁVKA</t>
  </si>
  <si>
    <t>KS</t>
  </si>
  <si>
    <t>S Ú Č E T   S P O L U  (bez DPH)</t>
  </si>
  <si>
    <t xml:space="preserve">Uvedené výpočty majú napomôcť k správnemu naceneniu všetkých prác a materiálov podľa PD. Avšak k správnemu naceneniu je potrebné oboznámenie sa s projektom a to naštudovaním dokumentácie. </t>
  </si>
  <si>
    <t xml:space="preserve">Dodávateľ bude pri nacenovaní dodržiavať pokyny tendrového zadávateľa resp. zmluvy o dielo. </t>
  </si>
  <si>
    <t>Dodávateľ zváži použitie VRN-ov podľa vlastného usúdenia, v prípade ich použitia ich vyšpecifikuje:napr. na označenie staveniska, oplotenie staveniska, poistenie a pod.</t>
  </si>
  <si>
    <t>Dodávateľ uvedie všetky zmeny, zníženia, doplnenia pod čiaru a priloží k dodanému rozpočtu. Prípadné náhrady materiálov alebo zmeny technologických riešení treba konzultovať s projektantom a investorom.</t>
  </si>
  <si>
    <t xml:space="preserve">Rekonštrukcia a zmena účelu objektu Tomášikova 25 - zariadenie starostlivosti o deti </t>
  </si>
  <si>
    <t xml:space="preserve">Zariadenie starostlivosti o deti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</si>
</sst>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\ &quot;Sk&quot;"/>
    <numFmt numFmtId="169" formatCode="#,##0.000\ &quot;€&quot;"/>
    <numFmt numFmtId="170" formatCode="#,##0.00\ &quot;€&quot;"/>
  </numFmts>
  <fonts count="77" x14ac:knownFonts="1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  <charset val="238"/>
    </font>
    <font>
      <u/>
      <sz val="6"/>
      <color indexed="12"/>
      <name val="Arial"/>
      <family val="2"/>
      <charset val="238"/>
    </font>
    <font>
      <sz val="16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C0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Arial Narrow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Narrow"/>
      <family val="2"/>
    </font>
    <font>
      <b/>
      <sz val="10"/>
      <color rgb="FF00B050"/>
      <name val="Arial CE"/>
      <charset val="238"/>
    </font>
    <font>
      <b/>
      <sz val="10"/>
      <color rgb="FFC00000"/>
      <name val="Arial CE"/>
      <charset val="238"/>
    </font>
    <font>
      <i/>
      <sz val="8"/>
      <color indexed="12"/>
      <name val="Arial CE"/>
      <family val="2"/>
      <charset val="238"/>
    </font>
    <font>
      <sz val="10"/>
      <name val="Arial"/>
      <family val="2"/>
      <charset val="238"/>
    </font>
    <font>
      <sz val="8"/>
      <color rgb="FF505050"/>
      <name val="Arial CE"/>
      <family val="2"/>
      <charset val="238"/>
    </font>
    <font>
      <sz val="8"/>
      <name val="MS Sans Serif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1" fillId="0" borderId="0" applyNumberFormat="0" applyFill="0" applyBorder="0" applyAlignment="0" applyProtection="0"/>
    <xf numFmtId="0" fontId="43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4" fillId="0" borderId="0"/>
  </cellStyleXfs>
  <cellXfs count="5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8" fillId="3" borderId="0" xfId="0" applyNumberFormat="1" applyFont="1" applyFill="1" applyAlignment="1" applyProtection="1">
      <alignment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7" fillId="5" borderId="0" xfId="0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4" fontId="7" fillId="0" borderId="0" xfId="0" applyNumberFormat="1" applyFont="1" applyAlignment="1"/>
    <xf numFmtId="0" fontId="9" fillId="0" borderId="14" xfId="0" applyFont="1" applyBorder="1" applyAlignment="1"/>
    <xf numFmtId="0" fontId="9" fillId="0" borderId="0" xfId="0" applyFont="1" applyBorder="1" applyAlignment="1"/>
    <xf numFmtId="166" fontId="9" fillId="0" borderId="0" xfId="0" applyNumberFormat="1" applyFont="1" applyBorder="1" applyAlignment="1"/>
    <xf numFmtId="166" fontId="9" fillId="0" borderId="15" xfId="0" applyNumberFormat="1" applyFont="1" applyBorder="1" applyAlignme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/>
    <xf numFmtId="0" fontId="25" fillId="0" borderId="23" xfId="0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4" fontId="25" fillId="3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3" xfId="0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167" fontId="39" fillId="0" borderId="23" xfId="0" applyNumberFormat="1" applyFont="1" applyBorder="1" applyAlignment="1" applyProtection="1">
      <alignment vertical="center"/>
      <protection locked="0"/>
    </xf>
    <xf numFmtId="4" fontId="39" fillId="3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  <protection locked="0"/>
    </xf>
    <xf numFmtId="0" fontId="40" fillId="0" borderId="23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7" fontId="25" fillId="3" borderId="23" xfId="0" applyNumberFormat="1" applyFont="1" applyFill="1" applyBorder="1" applyAlignment="1" applyProtection="1">
      <alignment vertical="center"/>
      <protection locked="0"/>
    </xf>
    <xf numFmtId="0" fontId="26" fillId="3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0" fontId="44" fillId="0" borderId="0" xfId="2" applyFont="1"/>
    <xf numFmtId="0" fontId="45" fillId="0" borderId="0" xfId="2" applyFont="1"/>
    <xf numFmtId="0" fontId="46" fillId="0" borderId="0" xfId="2" applyFont="1"/>
    <xf numFmtId="4" fontId="44" fillId="0" borderId="0" xfId="2" applyNumberFormat="1" applyFont="1"/>
    <xf numFmtId="4" fontId="47" fillId="0" borderId="0" xfId="2" applyNumberFormat="1" applyFont="1"/>
    <xf numFmtId="0" fontId="44" fillId="0" borderId="24" xfId="2" applyFont="1" applyBorder="1"/>
    <xf numFmtId="0" fontId="45" fillId="0" borderId="24" xfId="2" applyFont="1" applyBorder="1"/>
    <xf numFmtId="4" fontId="44" fillId="0" borderId="24" xfId="2" applyNumberFormat="1" applyFont="1" applyBorder="1"/>
    <xf numFmtId="4" fontId="47" fillId="0" borderId="24" xfId="2" applyNumberFormat="1" applyFont="1" applyBorder="1"/>
    <xf numFmtId="0" fontId="44" fillId="0" borderId="25" xfId="2" applyFont="1" applyBorder="1"/>
    <xf numFmtId="4" fontId="44" fillId="0" borderId="25" xfId="2" applyNumberFormat="1" applyFont="1" applyBorder="1"/>
    <xf numFmtId="4" fontId="47" fillId="0" borderId="25" xfId="2" applyNumberFormat="1" applyFont="1" applyBorder="1"/>
    <xf numFmtId="4" fontId="48" fillId="0" borderId="0" xfId="2" applyNumberFormat="1" applyFont="1"/>
    <xf numFmtId="4" fontId="49" fillId="0" borderId="0" xfId="2" applyNumberFormat="1" applyFont="1"/>
    <xf numFmtId="4" fontId="46" fillId="0" borderId="0" xfId="2" applyNumberFormat="1" applyFont="1"/>
    <xf numFmtId="0" fontId="44" fillId="6" borderId="0" xfId="2" applyFont="1" applyFill="1"/>
    <xf numFmtId="4" fontId="44" fillId="6" borderId="0" xfId="2" applyNumberFormat="1" applyFont="1" applyFill="1"/>
    <xf numFmtId="4" fontId="50" fillId="0" borderId="0" xfId="2" applyNumberFormat="1" applyFont="1"/>
    <xf numFmtId="0" fontId="46" fillId="0" borderId="0" xfId="3" applyFont="1" applyAlignment="1" applyProtection="1"/>
    <xf numFmtId="4" fontId="46" fillId="0" borderId="0" xfId="2" applyNumberFormat="1" applyFont="1" applyAlignment="1">
      <alignment horizontal="right"/>
    </xf>
    <xf numFmtId="0" fontId="46" fillId="0" borderId="0" xfId="2" applyFont="1" applyAlignment="1">
      <alignment wrapText="1"/>
    </xf>
    <xf numFmtId="0" fontId="44" fillId="0" borderId="0" xfId="2" applyFont="1" applyAlignment="1">
      <alignment wrapText="1"/>
    </xf>
    <xf numFmtId="0" fontId="46" fillId="0" borderId="26" xfId="2" applyFont="1" applyBorder="1"/>
    <xf numFmtId="0" fontId="46" fillId="0" borderId="27" xfId="2" applyFont="1" applyBorder="1"/>
    <xf numFmtId="4" fontId="46" fillId="0" borderId="27" xfId="2" applyNumberFormat="1" applyFont="1" applyBorder="1"/>
    <xf numFmtId="0" fontId="46" fillId="0" borderId="28" xfId="2" applyFont="1" applyBorder="1"/>
    <xf numFmtId="0" fontId="46" fillId="0" borderId="29" xfId="2" applyFont="1" applyBorder="1"/>
    <xf numFmtId="0" fontId="46" fillId="0" borderId="24" xfId="2" applyFont="1" applyBorder="1"/>
    <xf numFmtId="4" fontId="46" fillId="0" borderId="24" xfId="2" applyNumberFormat="1" applyFont="1" applyBorder="1"/>
    <xf numFmtId="0" fontId="46" fillId="0" borderId="30" xfId="2" applyFont="1" applyBorder="1"/>
    <xf numFmtId="0" fontId="46" fillId="0" borderId="25" xfId="2" applyFont="1" applyBorder="1"/>
    <xf numFmtId="4" fontId="46" fillId="0" borderId="25" xfId="2" applyNumberFormat="1" applyFont="1" applyBorder="1"/>
    <xf numFmtId="4" fontId="46" fillId="0" borderId="31" xfId="2" applyNumberFormat="1" applyFont="1" applyBorder="1"/>
    <xf numFmtId="0" fontId="52" fillId="0" borderId="32" xfId="4" applyFont="1" applyBorder="1"/>
    <xf numFmtId="0" fontId="52" fillId="0" borderId="33" xfId="4" applyFont="1" applyBorder="1"/>
    <xf numFmtId="0" fontId="53" fillId="0" borderId="33" xfId="4" applyFont="1" applyBorder="1" applyAlignment="1">
      <alignment horizontal="right"/>
    </xf>
    <xf numFmtId="0" fontId="53" fillId="0" borderId="33" xfId="4" applyFont="1" applyBorder="1"/>
    <xf numFmtId="0" fontId="54" fillId="0" borderId="33" xfId="4" applyFont="1" applyBorder="1" applyAlignment="1">
      <alignment horizontal="right"/>
    </xf>
    <xf numFmtId="0" fontId="54" fillId="0" borderId="33" xfId="4" applyFont="1" applyBorder="1"/>
    <xf numFmtId="0" fontId="54" fillId="0" borderId="34" xfId="4" applyFont="1" applyBorder="1"/>
    <xf numFmtId="0" fontId="1" fillId="0" borderId="0" xfId="4"/>
    <xf numFmtId="0" fontId="55" fillId="0" borderId="35" xfId="4" applyFont="1" applyBorder="1"/>
    <xf numFmtId="0" fontId="55" fillId="0" borderId="0" xfId="4" applyFont="1"/>
    <xf numFmtId="0" fontId="55" fillId="0" borderId="0" xfId="4" applyFont="1" applyAlignment="1">
      <alignment horizontal="right"/>
    </xf>
    <xf numFmtId="0" fontId="55" fillId="0" borderId="36" xfId="4" applyFont="1" applyBorder="1"/>
    <xf numFmtId="0" fontId="55" fillId="0" borderId="37" xfId="4" applyFont="1" applyBorder="1" applyAlignment="1">
      <alignment vertical="center"/>
    </xf>
    <xf numFmtId="0" fontId="55" fillId="0" borderId="38" xfId="4" applyFont="1" applyBorder="1" applyAlignment="1">
      <alignment vertical="center"/>
    </xf>
    <xf numFmtId="0" fontId="56" fillId="0" borderId="49" xfId="4" applyFont="1" applyBorder="1" applyAlignment="1">
      <alignment horizontal="center" vertical="center"/>
    </xf>
    <xf numFmtId="0" fontId="57" fillId="0" borderId="49" xfId="4" applyFont="1" applyBorder="1" applyAlignment="1">
      <alignment horizontal="center" vertical="center"/>
    </xf>
    <xf numFmtId="0" fontId="56" fillId="0" borderId="50" xfId="4" applyFont="1" applyBorder="1" applyAlignment="1">
      <alignment horizontal="center" vertical="center"/>
    </xf>
    <xf numFmtId="0" fontId="56" fillId="0" borderId="51" xfId="4" applyFont="1" applyBorder="1" applyAlignment="1">
      <alignment horizontal="center" vertical="center"/>
    </xf>
    <xf numFmtId="0" fontId="56" fillId="0" borderId="52" xfId="4" applyFont="1" applyBorder="1" applyAlignment="1">
      <alignment horizontal="center" vertical="center"/>
    </xf>
    <xf numFmtId="0" fontId="56" fillId="0" borderId="53" xfId="4" applyFont="1" applyBorder="1" applyAlignment="1">
      <alignment horizontal="center" vertical="center"/>
    </xf>
    <xf numFmtId="49" fontId="58" fillId="0" borderId="54" xfId="4" applyNumberFormat="1" applyFont="1" applyBorder="1" applyAlignment="1">
      <alignment horizontal="center" vertical="center" wrapText="1"/>
    </xf>
    <xf numFmtId="49" fontId="59" fillId="0" borderId="49" xfId="4" applyNumberFormat="1" applyFont="1" applyBorder="1" applyAlignment="1">
      <alignment horizontal="center" vertical="center" wrapText="1"/>
    </xf>
    <xf numFmtId="0" fontId="60" fillId="0" borderId="49" xfId="4" applyFont="1" applyBorder="1" applyAlignment="1">
      <alignment horizontal="justify" vertical="center"/>
    </xf>
    <xf numFmtId="0" fontId="54" fillId="0" borderId="49" xfId="4" applyFont="1" applyBorder="1" applyAlignment="1">
      <alignment horizontal="center" vertical="center" wrapText="1"/>
    </xf>
    <xf numFmtId="167" fontId="54" fillId="0" borderId="55" xfId="4" applyNumberFormat="1" applyFont="1" applyBorder="1" applyAlignment="1">
      <alignment horizontal="center" vertical="center" wrapText="1"/>
    </xf>
    <xf numFmtId="168" fontId="54" fillId="0" borderId="55" xfId="4" applyNumberFormat="1" applyFont="1" applyBorder="1" applyAlignment="1">
      <alignment horizontal="left" vertical="center" wrapText="1"/>
    </xf>
    <xf numFmtId="0" fontId="54" fillId="0" borderId="55" xfId="4" applyFont="1" applyBorder="1" applyAlignment="1">
      <alignment horizontal="left" vertical="center" wrapText="1"/>
    </xf>
    <xf numFmtId="0" fontId="54" fillId="0" borderId="49" xfId="4" applyFont="1" applyBorder="1" applyAlignment="1">
      <alignment horizontal="left" vertical="center" wrapText="1"/>
    </xf>
    <xf numFmtId="0" fontId="54" fillId="0" borderId="50" xfId="4" applyFont="1" applyBorder="1" applyAlignment="1">
      <alignment horizontal="left" vertical="center" wrapText="1"/>
    </xf>
    <xf numFmtId="49" fontId="59" fillId="0" borderId="56" xfId="4" applyNumberFormat="1" applyFont="1" applyBorder="1" applyAlignment="1">
      <alignment horizontal="center" vertical="center" wrapText="1"/>
    </xf>
    <xf numFmtId="49" fontId="59" fillId="0" borderId="55" xfId="4" applyNumberFormat="1" applyFont="1" applyBorder="1" applyAlignment="1">
      <alignment horizontal="center" vertical="center" wrapText="1"/>
    </xf>
    <xf numFmtId="0" fontId="61" fillId="0" borderId="55" xfId="4" applyFont="1" applyBorder="1" applyAlignment="1">
      <alignment horizontal="left" vertical="center" wrapText="1"/>
    </xf>
    <xf numFmtId="0" fontId="54" fillId="0" borderId="55" xfId="4" applyFont="1" applyBorder="1" applyAlignment="1">
      <alignment horizontal="center" vertical="center" wrapText="1"/>
    </xf>
    <xf numFmtId="0" fontId="54" fillId="0" borderId="57" xfId="4" applyFont="1" applyBorder="1" applyAlignment="1">
      <alignment horizontal="left" vertical="center" wrapText="1"/>
    </xf>
    <xf numFmtId="0" fontId="62" fillId="0" borderId="0" xfId="4" applyFont="1"/>
    <xf numFmtId="49" fontId="42" fillId="0" borderId="56" xfId="4" applyNumberFormat="1" applyFont="1" applyBorder="1" applyAlignment="1">
      <alignment horizontal="center" vertical="center"/>
    </xf>
    <xf numFmtId="49" fontId="54" fillId="0" borderId="55" xfId="4" applyNumberFormat="1" applyFont="1" applyBorder="1" applyAlignment="1">
      <alignment horizontal="center" vertical="center"/>
    </xf>
    <xf numFmtId="0" fontId="63" fillId="0" borderId="55" xfId="4" applyFont="1" applyBorder="1" applyAlignment="1">
      <alignment horizontal="left" vertical="center" wrapText="1"/>
    </xf>
    <xf numFmtId="0" fontId="63" fillId="0" borderId="55" xfId="4" applyFont="1" applyBorder="1" applyAlignment="1">
      <alignment horizontal="center" vertical="center"/>
    </xf>
    <xf numFmtId="169" fontId="63" fillId="0" borderId="55" xfId="4" applyNumberFormat="1" applyFont="1" applyBorder="1" applyAlignment="1">
      <alignment horizontal="right" vertical="center" wrapText="1"/>
    </xf>
    <xf numFmtId="170" fontId="63" fillId="0" borderId="55" xfId="4" applyNumberFormat="1" applyFont="1" applyBorder="1" applyAlignment="1">
      <alignment horizontal="right" vertical="center" wrapText="1"/>
    </xf>
    <xf numFmtId="0" fontId="54" fillId="0" borderId="55" xfId="4" applyFont="1" applyBorder="1" applyAlignment="1">
      <alignment horizontal="center" vertical="center"/>
    </xf>
    <xf numFmtId="0" fontId="54" fillId="0" borderId="57" xfId="4" applyFont="1" applyBorder="1" applyAlignment="1">
      <alignment horizontal="center" vertical="center"/>
    </xf>
    <xf numFmtId="0" fontId="64" fillId="0" borderId="0" xfId="4" applyFont="1"/>
    <xf numFmtId="170" fontId="1" fillId="0" borderId="0" xfId="4" applyNumberFormat="1"/>
    <xf numFmtId="49" fontId="54" fillId="0" borderId="55" xfId="4" applyNumberFormat="1" applyFont="1" applyBorder="1" applyAlignment="1">
      <alignment horizontal="center" vertical="center" wrapText="1"/>
    </xf>
    <xf numFmtId="0" fontId="63" fillId="0" borderId="55" xfId="4" applyFont="1" applyBorder="1" applyAlignment="1">
      <alignment horizontal="center" vertical="center" wrapText="1"/>
    </xf>
    <xf numFmtId="49" fontId="58" fillId="0" borderId="56" xfId="4" applyNumberFormat="1" applyFont="1" applyBorder="1" applyAlignment="1">
      <alignment horizontal="center" vertical="center" wrapText="1"/>
    </xf>
    <xf numFmtId="0" fontId="65" fillId="0" borderId="55" xfId="4" applyFont="1" applyBorder="1" applyAlignment="1">
      <alignment vertical="center"/>
    </xf>
    <xf numFmtId="0" fontId="65" fillId="0" borderId="57" xfId="4" applyFont="1" applyBorder="1" applyAlignment="1">
      <alignment vertical="center"/>
    </xf>
    <xf numFmtId="49" fontId="54" fillId="0" borderId="56" xfId="4" applyNumberFormat="1" applyFont="1" applyBorder="1" applyAlignment="1">
      <alignment horizontal="center" vertical="center" wrapText="1"/>
    </xf>
    <xf numFmtId="169" fontId="63" fillId="0" borderId="28" xfId="4" applyNumberFormat="1" applyFont="1" applyBorder="1" applyAlignment="1">
      <alignment horizontal="left" vertical="center" wrapText="1"/>
    </xf>
    <xf numFmtId="49" fontId="54" fillId="0" borderId="56" xfId="4" applyNumberFormat="1" applyFont="1" applyBorder="1" applyAlignment="1">
      <alignment horizontal="center" vertical="center"/>
    </xf>
    <xf numFmtId="49" fontId="54" fillId="0" borderId="55" xfId="4" applyNumberFormat="1" applyFont="1" applyBorder="1" applyAlignment="1">
      <alignment vertical="center"/>
    </xf>
    <xf numFmtId="0" fontId="66" fillId="0" borderId="55" xfId="4" applyFont="1" applyBorder="1" applyAlignment="1">
      <alignment horizontal="left" vertical="center" wrapText="1"/>
    </xf>
    <xf numFmtId="0" fontId="1" fillId="0" borderId="0" xfId="4" applyAlignment="1">
      <alignment horizontal="left"/>
    </xf>
    <xf numFmtId="0" fontId="61" fillId="0" borderId="55" xfId="4" applyFont="1" applyBorder="1" applyAlignment="1">
      <alignment vertical="center"/>
    </xf>
    <xf numFmtId="49" fontId="65" fillId="0" borderId="56" xfId="4" applyNumberFormat="1" applyFont="1" applyBorder="1" applyAlignment="1">
      <alignment vertical="center"/>
    </xf>
    <xf numFmtId="49" fontId="58" fillId="0" borderId="54" xfId="4" applyNumberFormat="1" applyFont="1" applyBorder="1" applyAlignment="1">
      <alignment horizontal="center"/>
    </xf>
    <xf numFmtId="49" fontId="54" fillId="0" borderId="49" xfId="4" applyNumberFormat="1" applyFont="1" applyBorder="1" applyAlignment="1">
      <alignment horizontal="center" vertical="center"/>
    </xf>
    <xf numFmtId="49" fontId="67" fillId="0" borderId="49" xfId="4" applyNumberFormat="1" applyFont="1" applyBorder="1"/>
    <xf numFmtId="0" fontId="63" fillId="0" borderId="49" xfId="4" applyFont="1" applyBorder="1" applyAlignment="1">
      <alignment horizontal="left" vertical="center"/>
    </xf>
    <xf numFmtId="0" fontId="63" fillId="0" borderId="49" xfId="4" applyFont="1" applyBorder="1" applyAlignment="1">
      <alignment horizontal="center" vertical="center"/>
    </xf>
    <xf numFmtId="167" fontId="54" fillId="0" borderId="49" xfId="4" applyNumberFormat="1" applyFont="1" applyBorder="1" applyAlignment="1">
      <alignment horizontal="right" vertical="center"/>
    </xf>
    <xf numFmtId="0" fontId="65" fillId="0" borderId="49" xfId="4" applyFont="1" applyBorder="1" applyAlignment="1">
      <alignment horizontal="right"/>
    </xf>
    <xf numFmtId="0" fontId="65" fillId="0" borderId="49" xfId="4" applyFont="1" applyBorder="1"/>
    <xf numFmtId="0" fontId="65" fillId="0" borderId="50" xfId="4" applyFont="1" applyBorder="1"/>
    <xf numFmtId="49" fontId="42" fillId="0" borderId="54" xfId="4" applyNumberFormat="1" applyFont="1" applyBorder="1" applyAlignment="1">
      <alignment horizontal="center"/>
    </xf>
    <xf numFmtId="0" fontId="60" fillId="0" borderId="55" xfId="4" applyFont="1" applyBorder="1" applyAlignment="1">
      <alignment horizontal="left" vertical="center" wrapText="1"/>
    </xf>
    <xf numFmtId="0" fontId="60" fillId="0" borderId="55" xfId="4" applyFont="1" applyBorder="1" applyAlignment="1">
      <alignment horizontal="center" vertical="center" wrapText="1"/>
    </xf>
    <xf numFmtId="167" fontId="61" fillId="0" borderId="55" xfId="4" applyNumberFormat="1" applyFont="1" applyBorder="1" applyAlignment="1">
      <alignment horizontal="center" vertical="center" wrapText="1"/>
    </xf>
    <xf numFmtId="169" fontId="60" fillId="0" borderId="55" xfId="4" applyNumberFormat="1" applyFont="1" applyBorder="1" applyAlignment="1">
      <alignment horizontal="center" vertical="center" wrapText="1"/>
    </xf>
    <xf numFmtId="0" fontId="68" fillId="0" borderId="49" xfId="4" applyFont="1" applyBorder="1"/>
    <xf numFmtId="0" fontId="68" fillId="0" borderId="50" xfId="4" applyFont="1" applyBorder="1"/>
    <xf numFmtId="0" fontId="60" fillId="0" borderId="49" xfId="4" applyFont="1" applyBorder="1" applyAlignment="1">
      <alignment horizontal="left" vertical="center" wrapText="1"/>
    </xf>
    <xf numFmtId="167" fontId="60" fillId="0" borderId="55" xfId="4" applyNumberFormat="1" applyFont="1" applyBorder="1" applyAlignment="1">
      <alignment horizontal="center" vertical="center" wrapText="1"/>
    </xf>
    <xf numFmtId="0" fontId="60" fillId="0" borderId="52" xfId="4" applyFont="1" applyBorder="1" applyAlignment="1">
      <alignment horizontal="left" vertical="center" wrapText="1"/>
    </xf>
    <xf numFmtId="167" fontId="63" fillId="0" borderId="49" xfId="4" applyNumberFormat="1" applyFont="1" applyBorder="1" applyAlignment="1">
      <alignment horizontal="center" vertical="center"/>
    </xf>
    <xf numFmtId="0" fontId="68" fillId="0" borderId="49" xfId="4" applyFont="1" applyBorder="1" applyAlignment="1">
      <alignment horizontal="right"/>
    </xf>
    <xf numFmtId="169" fontId="69" fillId="0" borderId="49" xfId="4" applyNumberFormat="1" applyFont="1" applyBorder="1"/>
    <xf numFmtId="49" fontId="42" fillId="7" borderId="58" xfId="4" applyNumberFormat="1" applyFont="1" applyFill="1" applyBorder="1" applyAlignment="1">
      <alignment horizontal="center"/>
    </xf>
    <xf numFmtId="49" fontId="65" fillId="7" borderId="59" xfId="4" applyNumberFormat="1" applyFont="1" applyFill="1" applyBorder="1"/>
    <xf numFmtId="49" fontId="67" fillId="7" borderId="59" xfId="4" applyNumberFormat="1" applyFont="1" applyFill="1" applyBorder="1"/>
    <xf numFmtId="0" fontId="60" fillId="7" borderId="59" xfId="4" applyFont="1" applyFill="1" applyBorder="1" applyAlignment="1">
      <alignment horizontal="left" vertical="center" wrapText="1"/>
    </xf>
    <xf numFmtId="0" fontId="63" fillId="7" borderId="59" xfId="4" applyFont="1" applyFill="1" applyBorder="1" applyAlignment="1">
      <alignment horizontal="left" vertical="center" wrapText="1"/>
    </xf>
    <xf numFmtId="0" fontId="63" fillId="7" borderId="59" xfId="4" applyFont="1" applyFill="1" applyBorder="1" applyAlignment="1">
      <alignment horizontal="center" vertical="center"/>
    </xf>
    <xf numFmtId="167" fontId="63" fillId="7" borderId="59" xfId="4" applyNumberFormat="1" applyFont="1" applyFill="1" applyBorder="1" applyAlignment="1">
      <alignment horizontal="center" vertical="center"/>
    </xf>
    <xf numFmtId="0" fontId="68" fillId="7" borderId="59" xfId="4" applyFont="1" applyFill="1" applyBorder="1" applyAlignment="1">
      <alignment horizontal="right"/>
    </xf>
    <xf numFmtId="170" fontId="69" fillId="7" borderId="59" xfId="4" applyNumberFormat="1" applyFont="1" applyFill="1" applyBorder="1"/>
    <xf numFmtId="0" fontId="68" fillId="7" borderId="59" xfId="4" applyFont="1" applyFill="1" applyBorder="1"/>
    <xf numFmtId="0" fontId="68" fillId="7" borderId="60" xfId="4" applyFont="1" applyFill="1" applyBorder="1"/>
    <xf numFmtId="0" fontId="70" fillId="0" borderId="0" xfId="4" applyFont="1"/>
    <xf numFmtId="49" fontId="63" fillId="0" borderId="0" xfId="4" applyNumberFormat="1" applyFont="1" applyAlignment="1">
      <alignment horizontal="left" vertical="center" wrapText="1"/>
    </xf>
    <xf numFmtId="0" fontId="1" fillId="0" borderId="0" xfId="4" applyAlignment="1">
      <alignment horizontal="right"/>
    </xf>
    <xf numFmtId="167" fontId="60" fillId="0" borderId="0" xfId="4" applyNumberFormat="1" applyFont="1" applyAlignment="1">
      <alignment horizontal="center" vertical="center" wrapText="1"/>
    </xf>
    <xf numFmtId="0" fontId="60" fillId="0" borderId="0" xfId="4" applyFont="1" applyAlignment="1">
      <alignment horizontal="center" vertical="center" wrapText="1"/>
    </xf>
    <xf numFmtId="0" fontId="52" fillId="0" borderId="32" xfId="5" applyFont="1" applyBorder="1"/>
    <xf numFmtId="0" fontId="52" fillId="0" borderId="33" xfId="5" applyFont="1" applyBorder="1"/>
    <xf numFmtId="0" fontId="53" fillId="0" borderId="33" xfId="5" applyFont="1" applyBorder="1" applyAlignment="1">
      <alignment horizontal="right"/>
    </xf>
    <xf numFmtId="0" fontId="53" fillId="0" borderId="33" xfId="5" applyFont="1" applyBorder="1"/>
    <xf numFmtId="0" fontId="54" fillId="0" borderId="33" xfId="5" applyFont="1" applyBorder="1" applyAlignment="1">
      <alignment horizontal="right"/>
    </xf>
    <xf numFmtId="0" fontId="54" fillId="0" borderId="33" xfId="5" applyFont="1" applyBorder="1"/>
    <xf numFmtId="0" fontId="54" fillId="0" borderId="34" xfId="5" applyFont="1" applyBorder="1"/>
    <xf numFmtId="0" fontId="3" fillId="0" borderId="0" xfId="5"/>
    <xf numFmtId="0" fontId="55" fillId="0" borderId="35" xfId="5" applyFont="1" applyBorder="1"/>
    <xf numFmtId="0" fontId="55" fillId="0" borderId="0" xfId="5" applyFont="1"/>
    <xf numFmtId="0" fontId="55" fillId="0" borderId="0" xfId="5" applyFont="1" applyAlignment="1">
      <alignment horizontal="right"/>
    </xf>
    <xf numFmtId="0" fontId="55" fillId="0" borderId="36" xfId="5" applyFont="1" applyBorder="1"/>
    <xf numFmtId="0" fontId="55" fillId="0" borderId="37" xfId="5" applyFont="1" applyBorder="1" applyAlignment="1">
      <alignment vertical="center"/>
    </xf>
    <xf numFmtId="0" fontId="55" fillId="0" borderId="38" xfId="5" applyFont="1" applyBorder="1" applyAlignment="1">
      <alignment vertical="center"/>
    </xf>
    <xf numFmtId="0" fontId="56" fillId="0" borderId="49" xfId="5" applyFont="1" applyBorder="1" applyAlignment="1">
      <alignment horizontal="center" vertical="center"/>
    </xf>
    <xf numFmtId="0" fontId="57" fillId="0" borderId="49" xfId="5" applyFont="1" applyBorder="1" applyAlignment="1">
      <alignment horizontal="center" vertical="center"/>
    </xf>
    <xf numFmtId="0" fontId="56" fillId="0" borderId="50" xfId="5" applyFont="1" applyBorder="1" applyAlignment="1">
      <alignment horizontal="center" vertical="center"/>
    </xf>
    <xf numFmtId="0" fontId="56" fillId="0" borderId="51" xfId="5" applyFont="1" applyBorder="1" applyAlignment="1">
      <alignment horizontal="center" vertical="center"/>
    </xf>
    <xf numFmtId="0" fontId="56" fillId="0" borderId="52" xfId="5" applyFont="1" applyBorder="1" applyAlignment="1">
      <alignment horizontal="center" vertical="center"/>
    </xf>
    <xf numFmtId="0" fontId="56" fillId="0" borderId="53" xfId="5" applyFont="1" applyBorder="1" applyAlignment="1">
      <alignment horizontal="center" vertical="center"/>
    </xf>
    <xf numFmtId="49" fontId="58" fillId="0" borderId="54" xfId="5" applyNumberFormat="1" applyFont="1" applyBorder="1" applyAlignment="1">
      <alignment horizontal="center" vertical="center" wrapText="1"/>
    </xf>
    <xf numFmtId="49" fontId="59" fillId="0" borderId="49" xfId="5" applyNumberFormat="1" applyFont="1" applyBorder="1" applyAlignment="1">
      <alignment horizontal="center" vertical="center" wrapText="1"/>
    </xf>
    <xf numFmtId="0" fontId="60" fillId="0" borderId="49" xfId="5" applyFont="1" applyBorder="1" applyAlignment="1">
      <alignment horizontal="justify" vertical="center"/>
    </xf>
    <xf numFmtId="0" fontId="54" fillId="0" borderId="49" xfId="5" applyFont="1" applyBorder="1" applyAlignment="1">
      <alignment horizontal="center" vertical="center" wrapText="1"/>
    </xf>
    <xf numFmtId="167" fontId="54" fillId="0" borderId="55" xfId="5" applyNumberFormat="1" applyFont="1" applyBorder="1" applyAlignment="1">
      <alignment horizontal="center" vertical="center" wrapText="1"/>
    </xf>
    <xf numFmtId="168" fontId="54" fillId="0" borderId="55" xfId="5" applyNumberFormat="1" applyFont="1" applyBorder="1" applyAlignment="1">
      <alignment horizontal="left" vertical="center" wrapText="1"/>
    </xf>
    <xf numFmtId="0" fontId="54" fillId="0" borderId="55" xfId="5" applyFont="1" applyBorder="1" applyAlignment="1">
      <alignment horizontal="left" vertical="center" wrapText="1"/>
    </xf>
    <xf numFmtId="0" fontId="54" fillId="0" borderId="49" xfId="5" applyFont="1" applyBorder="1" applyAlignment="1">
      <alignment horizontal="left" vertical="center" wrapText="1"/>
    </xf>
    <xf numFmtId="0" fontId="54" fillId="0" borderId="50" xfId="5" applyFont="1" applyBorder="1" applyAlignment="1">
      <alignment horizontal="left" vertical="center" wrapText="1"/>
    </xf>
    <xf numFmtId="49" fontId="59" fillId="0" borderId="56" xfId="5" applyNumberFormat="1" applyFont="1" applyBorder="1" applyAlignment="1">
      <alignment horizontal="center" vertical="center" wrapText="1"/>
    </xf>
    <xf numFmtId="49" fontId="59" fillId="0" borderId="55" xfId="5" applyNumberFormat="1" applyFont="1" applyBorder="1" applyAlignment="1">
      <alignment horizontal="center" vertical="center" wrapText="1"/>
    </xf>
    <xf numFmtId="0" fontId="61" fillId="0" borderId="55" xfId="5" applyFont="1" applyBorder="1" applyAlignment="1">
      <alignment horizontal="left" vertical="center" wrapText="1"/>
    </xf>
    <xf numFmtId="0" fontId="54" fillId="0" borderId="55" xfId="5" applyFont="1" applyBorder="1" applyAlignment="1">
      <alignment horizontal="center" vertical="center" wrapText="1"/>
    </xf>
    <xf numFmtId="0" fontId="54" fillId="0" borderId="57" xfId="5" applyFont="1" applyBorder="1" applyAlignment="1">
      <alignment horizontal="left" vertical="center" wrapText="1"/>
    </xf>
    <xf numFmtId="0" fontId="71" fillId="0" borderId="0" xfId="5" applyFont="1"/>
    <xf numFmtId="49" fontId="42" fillId="0" borderId="56" xfId="5" applyNumberFormat="1" applyFont="1" applyBorder="1" applyAlignment="1">
      <alignment horizontal="center" vertical="center"/>
    </xf>
    <xf numFmtId="49" fontId="54" fillId="0" borderId="55" xfId="5" applyNumberFormat="1" applyFont="1" applyBorder="1" applyAlignment="1">
      <alignment horizontal="center" vertical="center"/>
    </xf>
    <xf numFmtId="0" fontId="63" fillId="0" borderId="55" xfId="5" applyFont="1" applyBorder="1" applyAlignment="1">
      <alignment horizontal="left" vertical="center" wrapText="1"/>
    </xf>
    <xf numFmtId="0" fontId="63" fillId="0" borderId="55" xfId="5" applyFont="1" applyBorder="1" applyAlignment="1">
      <alignment horizontal="center" vertical="center"/>
    </xf>
    <xf numFmtId="169" fontId="63" fillId="0" borderId="55" xfId="5" applyNumberFormat="1" applyFont="1" applyBorder="1" applyAlignment="1">
      <alignment horizontal="right" vertical="center" wrapText="1"/>
    </xf>
    <xf numFmtId="170" fontId="63" fillId="0" borderId="55" xfId="5" applyNumberFormat="1" applyFont="1" applyBorder="1" applyAlignment="1">
      <alignment horizontal="right" vertical="center" wrapText="1"/>
    </xf>
    <xf numFmtId="0" fontId="54" fillId="0" borderId="55" xfId="5" applyFont="1" applyBorder="1" applyAlignment="1">
      <alignment horizontal="center" vertical="center"/>
    </xf>
    <xf numFmtId="0" fontId="54" fillId="0" borderId="57" xfId="5" applyFont="1" applyBorder="1" applyAlignment="1">
      <alignment horizontal="center" vertical="center"/>
    </xf>
    <xf numFmtId="0" fontId="72" fillId="0" borderId="0" xfId="5" applyFont="1"/>
    <xf numFmtId="167" fontId="54" fillId="0" borderId="55" xfId="5" applyNumberFormat="1" applyFont="1" applyBorder="1" applyAlignment="1">
      <alignment horizontal="right" vertical="center"/>
    </xf>
    <xf numFmtId="167" fontId="54" fillId="0" borderId="55" xfId="5" applyNumberFormat="1" applyFont="1" applyBorder="1" applyAlignment="1">
      <alignment horizontal="right" vertical="center" wrapText="1"/>
    </xf>
    <xf numFmtId="0" fontId="59" fillId="0" borderId="55" xfId="5" applyFont="1" applyBorder="1" applyAlignment="1">
      <alignment horizontal="left" vertical="center" wrapText="1"/>
    </xf>
    <xf numFmtId="49" fontId="54" fillId="0" borderId="55" xfId="5" applyNumberFormat="1" applyFont="1" applyBorder="1" applyAlignment="1">
      <alignment horizontal="center" vertical="center" wrapText="1"/>
    </xf>
    <xf numFmtId="49" fontId="58" fillId="0" borderId="56" xfId="5" applyNumberFormat="1" applyFont="1" applyBorder="1" applyAlignment="1">
      <alignment horizontal="center" vertical="center" wrapText="1"/>
    </xf>
    <xf numFmtId="0" fontId="65" fillId="0" borderId="55" xfId="5" applyFont="1" applyBorder="1" applyAlignment="1">
      <alignment vertical="center"/>
    </xf>
    <xf numFmtId="0" fontId="65" fillId="0" borderId="57" xfId="5" applyFont="1" applyBorder="1" applyAlignment="1">
      <alignment vertical="center"/>
    </xf>
    <xf numFmtId="0" fontId="63" fillId="0" borderId="55" xfId="5" applyFont="1" applyBorder="1" applyAlignment="1">
      <alignment horizontal="center" vertical="center" wrapText="1"/>
    </xf>
    <xf numFmtId="0" fontId="54" fillId="0" borderId="55" xfId="5" applyFont="1" applyBorder="1" applyAlignment="1">
      <alignment horizontal="right" vertical="center"/>
    </xf>
    <xf numFmtId="49" fontId="54" fillId="0" borderId="56" xfId="5" applyNumberFormat="1" applyFont="1" applyBorder="1" applyAlignment="1">
      <alignment horizontal="center" vertical="center" wrapText="1"/>
    </xf>
    <xf numFmtId="49" fontId="54" fillId="0" borderId="56" xfId="5" applyNumberFormat="1" applyFont="1" applyBorder="1" applyAlignment="1">
      <alignment horizontal="center" vertical="center"/>
    </xf>
    <xf numFmtId="49" fontId="54" fillId="0" borderId="55" xfId="5" applyNumberFormat="1" applyFont="1" applyBorder="1" applyAlignment="1">
      <alignment vertical="center"/>
    </xf>
    <xf numFmtId="0" fontId="66" fillId="0" borderId="55" xfId="5" applyFont="1" applyBorder="1" applyAlignment="1">
      <alignment horizontal="left" vertical="center" wrapText="1"/>
    </xf>
    <xf numFmtId="0" fontId="61" fillId="0" borderId="55" xfId="5" applyFont="1" applyBorder="1" applyAlignment="1">
      <alignment vertical="center"/>
    </xf>
    <xf numFmtId="49" fontId="65" fillId="0" borderId="56" xfId="5" applyNumberFormat="1" applyFont="1" applyBorder="1" applyAlignment="1">
      <alignment vertical="center"/>
    </xf>
    <xf numFmtId="0" fontId="63" fillId="0" borderId="61" xfId="5" applyFont="1" applyBorder="1" applyAlignment="1" applyProtection="1">
      <alignment horizontal="left" wrapText="1"/>
      <protection locked="0"/>
    </xf>
    <xf numFmtId="49" fontId="65" fillId="0" borderId="55" xfId="5" applyNumberFormat="1" applyFont="1" applyBorder="1" applyAlignment="1">
      <alignment vertical="center"/>
    </xf>
    <xf numFmtId="49" fontId="67" fillId="0" borderId="55" xfId="5" applyNumberFormat="1" applyFont="1" applyBorder="1" applyAlignment="1">
      <alignment vertical="center"/>
    </xf>
    <xf numFmtId="0" fontId="73" fillId="0" borderId="0" xfId="5" applyFont="1" applyAlignment="1" applyProtection="1">
      <alignment horizontal="left" wrapText="1"/>
      <protection locked="0"/>
    </xf>
    <xf numFmtId="169" fontId="54" fillId="0" borderId="55" xfId="5" applyNumberFormat="1" applyFont="1" applyBorder="1" applyAlignment="1">
      <alignment horizontal="right" vertical="center"/>
    </xf>
    <xf numFmtId="49" fontId="58" fillId="0" borderId="56" xfId="5" applyNumberFormat="1" applyFont="1" applyBorder="1" applyAlignment="1">
      <alignment horizontal="center"/>
    </xf>
    <xf numFmtId="49" fontId="54" fillId="0" borderId="49" xfId="5" applyNumberFormat="1" applyFont="1" applyBorder="1" applyAlignment="1">
      <alignment horizontal="center" vertical="center"/>
    </xf>
    <xf numFmtId="49" fontId="67" fillId="0" borderId="49" xfId="5" applyNumberFormat="1" applyFont="1" applyBorder="1"/>
    <xf numFmtId="0" fontId="63" fillId="0" borderId="49" xfId="5" applyFont="1" applyBorder="1" applyAlignment="1">
      <alignment horizontal="left" vertical="center"/>
    </xf>
    <xf numFmtId="0" fontId="63" fillId="0" borderId="49" xfId="5" applyFont="1" applyBorder="1" applyAlignment="1">
      <alignment horizontal="center" vertical="center"/>
    </xf>
    <xf numFmtId="0" fontId="65" fillId="0" borderId="49" xfId="5" applyFont="1" applyBorder="1" applyAlignment="1">
      <alignment horizontal="right"/>
    </xf>
    <xf numFmtId="0" fontId="65" fillId="0" borderId="49" xfId="5" applyFont="1" applyBorder="1"/>
    <xf numFmtId="0" fontId="65" fillId="0" borderId="50" xfId="5" applyFont="1" applyBorder="1"/>
    <xf numFmtId="49" fontId="58" fillId="0" borderId="54" xfId="5" applyNumberFormat="1" applyFont="1" applyBorder="1" applyAlignment="1">
      <alignment horizontal="center"/>
    </xf>
    <xf numFmtId="167" fontId="54" fillId="0" borderId="49" xfId="5" applyNumberFormat="1" applyFont="1" applyBorder="1" applyAlignment="1">
      <alignment horizontal="right" vertical="center"/>
    </xf>
    <xf numFmtId="49" fontId="42" fillId="0" borderId="54" xfId="5" applyNumberFormat="1" applyFont="1" applyBorder="1" applyAlignment="1">
      <alignment horizontal="center"/>
    </xf>
    <xf numFmtId="0" fontId="60" fillId="0" borderId="55" xfId="5" applyFont="1" applyBorder="1" applyAlignment="1">
      <alignment horizontal="left" vertical="center" wrapText="1"/>
    </xf>
    <xf numFmtId="0" fontId="60" fillId="0" borderId="55" xfId="5" applyFont="1" applyBorder="1" applyAlignment="1">
      <alignment horizontal="center" vertical="center" wrapText="1"/>
    </xf>
    <xf numFmtId="167" fontId="61" fillId="0" borderId="55" xfId="5" applyNumberFormat="1" applyFont="1" applyBorder="1" applyAlignment="1">
      <alignment horizontal="center" vertical="center" wrapText="1"/>
    </xf>
    <xf numFmtId="0" fontId="68" fillId="0" borderId="49" xfId="5" applyFont="1" applyBorder="1"/>
    <xf numFmtId="0" fontId="68" fillId="0" borderId="50" xfId="5" applyFont="1" applyBorder="1"/>
    <xf numFmtId="167" fontId="63" fillId="0" borderId="49" xfId="5" applyNumberFormat="1" applyFont="1" applyBorder="1" applyAlignment="1">
      <alignment horizontal="center" vertical="center"/>
    </xf>
    <xf numFmtId="49" fontId="42" fillId="7" borderId="58" xfId="5" applyNumberFormat="1" applyFont="1" applyFill="1" applyBorder="1" applyAlignment="1">
      <alignment horizontal="center"/>
    </xf>
    <xf numFmtId="49" fontId="65" fillId="7" borderId="59" xfId="5" applyNumberFormat="1" applyFont="1" applyFill="1" applyBorder="1"/>
    <xf numFmtId="49" fontId="67" fillId="7" borderId="59" xfId="5" applyNumberFormat="1" applyFont="1" applyFill="1" applyBorder="1"/>
    <xf numFmtId="0" fontId="60" fillId="7" borderId="59" xfId="5" applyFont="1" applyFill="1" applyBorder="1" applyAlignment="1">
      <alignment horizontal="left" vertical="center" wrapText="1"/>
    </xf>
    <xf numFmtId="0" fontId="63" fillId="7" borderId="59" xfId="5" applyFont="1" applyFill="1" applyBorder="1" applyAlignment="1">
      <alignment horizontal="left" vertical="center" wrapText="1"/>
    </xf>
    <xf numFmtId="0" fontId="63" fillId="7" borderId="59" xfId="5" applyFont="1" applyFill="1" applyBorder="1" applyAlignment="1">
      <alignment horizontal="center" vertical="center"/>
    </xf>
    <xf numFmtId="167" fontId="63" fillId="7" borderId="59" xfId="5" applyNumberFormat="1" applyFont="1" applyFill="1" applyBorder="1" applyAlignment="1">
      <alignment horizontal="center" vertical="center"/>
    </xf>
    <xf numFmtId="0" fontId="68" fillId="7" borderId="59" xfId="5" applyFont="1" applyFill="1" applyBorder="1"/>
    <xf numFmtId="0" fontId="68" fillId="7" borderId="60" xfId="5" applyFont="1" applyFill="1" applyBorder="1"/>
    <xf numFmtId="0" fontId="70" fillId="0" borderId="0" xfId="5" applyFont="1"/>
    <xf numFmtId="49" fontId="63" fillId="0" borderId="0" xfId="5" applyNumberFormat="1" applyFont="1" applyAlignment="1">
      <alignment horizontal="left" vertical="center" wrapText="1"/>
    </xf>
    <xf numFmtId="0" fontId="3" fillId="0" borderId="0" xfId="5" applyAlignment="1">
      <alignment horizontal="right"/>
    </xf>
    <xf numFmtId="167" fontId="60" fillId="0" borderId="0" xfId="5" applyNumberFormat="1" applyFont="1" applyAlignment="1">
      <alignment horizontal="center" vertical="center" wrapText="1"/>
    </xf>
    <xf numFmtId="0" fontId="60" fillId="0" borderId="0" xfId="5" applyFont="1" applyAlignment="1">
      <alignment horizontal="center" vertical="center" wrapText="1"/>
    </xf>
    <xf numFmtId="0" fontId="45" fillId="0" borderId="0" xfId="6" applyFont="1"/>
    <xf numFmtId="4" fontId="45" fillId="0" borderId="0" xfId="2" applyNumberFormat="1" applyFont="1"/>
    <xf numFmtId="0" fontId="75" fillId="0" borderId="0" xfId="0" applyFont="1" applyAlignment="1">
      <alignment vertical="center"/>
    </xf>
    <xf numFmtId="0" fontId="75" fillId="0" borderId="3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62" xfId="0" applyFont="1" applyBorder="1" applyAlignment="1">
      <alignment vertical="center"/>
    </xf>
    <xf numFmtId="0" fontId="75" fillId="0" borderId="63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4" fontId="27" fillId="5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76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76" fillId="0" borderId="63" xfId="0" applyFont="1" applyBorder="1" applyAlignment="1" applyProtection="1">
      <alignment horizontal="left" vertical="top" wrapText="1"/>
      <protection locked="0"/>
    </xf>
    <xf numFmtId="0" fontId="56" fillId="0" borderId="41" xfId="4" applyFont="1" applyBorder="1" applyAlignment="1">
      <alignment horizontal="center" vertical="center" wrapText="1"/>
    </xf>
    <xf numFmtId="0" fontId="56" fillId="0" borderId="48" xfId="4" applyFont="1" applyBorder="1" applyAlignment="1">
      <alignment horizontal="center" vertical="center" wrapText="1"/>
    </xf>
    <xf numFmtId="0" fontId="56" fillId="0" borderId="42" xfId="4" applyFont="1" applyBorder="1" applyAlignment="1">
      <alignment horizontal="center" vertical="center"/>
    </xf>
    <xf numFmtId="0" fontId="56" fillId="0" borderId="43" xfId="4" applyFont="1" applyBorder="1" applyAlignment="1">
      <alignment horizontal="center" vertical="center"/>
    </xf>
    <xf numFmtId="0" fontId="56" fillId="0" borderId="44" xfId="4" applyFont="1" applyBorder="1" applyAlignment="1">
      <alignment horizontal="center" vertical="center"/>
    </xf>
    <xf numFmtId="0" fontId="56" fillId="0" borderId="45" xfId="4" applyFont="1" applyBorder="1" applyAlignment="1">
      <alignment horizontal="center" vertical="center"/>
    </xf>
    <xf numFmtId="0" fontId="55" fillId="0" borderId="35" xfId="4" applyFont="1" applyBorder="1"/>
    <xf numFmtId="0" fontId="55" fillId="0" borderId="0" xfId="4" applyFont="1"/>
    <xf numFmtId="0" fontId="55" fillId="0" borderId="0" xfId="4" applyFont="1" applyAlignment="1">
      <alignment horizontal="left" wrapText="1"/>
    </xf>
    <xf numFmtId="0" fontId="55" fillId="0" borderId="36" xfId="4" applyFont="1" applyBorder="1" applyAlignment="1">
      <alignment horizontal="left" wrapText="1"/>
    </xf>
    <xf numFmtId="0" fontId="55" fillId="0" borderId="38" xfId="4" applyFont="1" applyBorder="1" applyAlignment="1">
      <alignment horizontal="left" wrapText="1"/>
    </xf>
    <xf numFmtId="0" fontId="55" fillId="0" borderId="39" xfId="4" applyFont="1" applyBorder="1" applyAlignment="1">
      <alignment horizontal="left" wrapText="1"/>
    </xf>
    <xf numFmtId="0" fontId="56" fillId="0" borderId="40" xfId="4" applyFont="1" applyBorder="1" applyAlignment="1">
      <alignment horizontal="center" vertical="center"/>
    </xf>
    <xf numFmtId="0" fontId="56" fillId="0" borderId="46" xfId="4" applyFont="1" applyBorder="1" applyAlignment="1">
      <alignment horizontal="center" vertical="center"/>
    </xf>
    <xf numFmtId="0" fontId="56" fillId="0" borderId="47" xfId="4" applyFont="1" applyBorder="1" applyAlignment="1">
      <alignment horizontal="center" vertical="center"/>
    </xf>
    <xf numFmtId="0" fontId="56" fillId="0" borderId="41" xfId="4" applyFont="1" applyBorder="1" applyAlignment="1">
      <alignment horizontal="center" vertical="center"/>
    </xf>
    <xf numFmtId="0" fontId="56" fillId="0" borderId="41" xfId="5" applyFont="1" applyBorder="1" applyAlignment="1">
      <alignment horizontal="center" vertical="center" wrapText="1"/>
    </xf>
    <xf numFmtId="0" fontId="56" fillId="0" borderId="48" xfId="5" applyFont="1" applyBorder="1" applyAlignment="1">
      <alignment horizontal="center" vertical="center" wrapText="1"/>
    </xf>
    <xf numFmtId="0" fontId="56" fillId="0" borderId="42" xfId="5" applyFont="1" applyBorder="1" applyAlignment="1">
      <alignment horizontal="center" vertical="center"/>
    </xf>
    <xf numFmtId="0" fontId="56" fillId="0" borderId="43" xfId="5" applyFont="1" applyBorder="1" applyAlignment="1">
      <alignment horizontal="center" vertical="center"/>
    </xf>
    <xf numFmtId="0" fontId="56" fillId="0" borderId="44" xfId="5" applyFont="1" applyBorder="1" applyAlignment="1">
      <alignment horizontal="center" vertical="center"/>
    </xf>
    <xf numFmtId="0" fontId="56" fillId="0" borderId="45" xfId="5" applyFont="1" applyBorder="1" applyAlignment="1">
      <alignment horizontal="center" vertical="center"/>
    </xf>
    <xf numFmtId="0" fontId="55" fillId="0" borderId="35" xfId="5" applyFont="1" applyBorder="1"/>
    <xf numFmtId="0" fontId="55" fillId="0" borderId="0" xfId="5" applyFont="1"/>
    <xf numFmtId="0" fontId="55" fillId="0" borderId="0" xfId="5" applyFont="1" applyAlignment="1">
      <alignment horizontal="left" wrapText="1"/>
    </xf>
    <xf numFmtId="0" fontId="55" fillId="0" borderId="36" xfId="5" applyFont="1" applyBorder="1" applyAlignment="1">
      <alignment horizontal="left" wrapText="1"/>
    </xf>
    <xf numFmtId="0" fontId="55" fillId="0" borderId="38" xfId="5" applyFont="1" applyBorder="1" applyAlignment="1">
      <alignment horizontal="left" wrapText="1"/>
    </xf>
    <xf numFmtId="0" fontId="55" fillId="0" borderId="39" xfId="5" applyFont="1" applyBorder="1" applyAlignment="1">
      <alignment horizontal="left" wrapText="1"/>
    </xf>
    <xf numFmtId="0" fontId="56" fillId="0" borderId="40" xfId="5" applyFont="1" applyBorder="1" applyAlignment="1">
      <alignment horizontal="center" vertical="center"/>
    </xf>
    <xf numFmtId="0" fontId="56" fillId="0" borderId="46" xfId="5" applyFont="1" applyBorder="1" applyAlignment="1">
      <alignment horizontal="center" vertical="center"/>
    </xf>
    <xf numFmtId="0" fontId="56" fillId="0" borderId="47" xfId="5" applyFont="1" applyBorder="1" applyAlignment="1">
      <alignment horizontal="center" vertical="center"/>
    </xf>
    <xf numFmtId="0" fontId="56" fillId="0" borderId="41" xfId="5" applyFont="1" applyBorder="1" applyAlignment="1">
      <alignment horizontal="center" vertical="center"/>
    </xf>
  </cellXfs>
  <cellStyles count="7">
    <cellStyle name="Hypertextové prepojenie" xfId="1" builtinId="8"/>
    <cellStyle name="Hypertextové prepojenie 2" xfId="3" xr:uid="{74DAA235-1F47-4A26-BC48-71F0B09EBD00}"/>
    <cellStyle name="Normal 2" xfId="6" xr:uid="{6599E192-2256-494E-BB73-19EA86DA54D7}"/>
    <cellStyle name="Normálna" xfId="0" builtinId="0" customBuiltin="1"/>
    <cellStyle name="Normálna 2" xfId="2" xr:uid="{B875A5D4-FC44-4E2E-9B7E-A16437A1A123}"/>
    <cellStyle name="Normálna 3" xfId="5" xr:uid="{46B4A6EA-4376-4A62-95E4-8335AEE36D36}"/>
    <cellStyle name="Normálna 4" xfId="4" xr:uid="{6F96418A-7328-4513-8F78-DBF1CB78CB2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abSelected="1" workbookViewId="0">
      <selection activeCell="W11" sqref="W1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502" t="s">
        <v>5</v>
      </c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 x14ac:dyDescent="0.2">
      <c r="B5" s="21"/>
      <c r="D5" s="25" t="s">
        <v>12</v>
      </c>
      <c r="K5" s="489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R5" s="21"/>
      <c r="BE5" s="486" t="s">
        <v>14</v>
      </c>
      <c r="BS5" s="18" t="s">
        <v>6</v>
      </c>
    </row>
    <row r="6" spans="1:74" s="1" customFormat="1" ht="36.950000000000003" customHeight="1" x14ac:dyDescent="0.2">
      <c r="B6" s="21"/>
      <c r="D6" s="27" t="s">
        <v>15</v>
      </c>
      <c r="K6" s="491" t="s">
        <v>1985</v>
      </c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R6" s="21"/>
      <c r="BE6" s="487"/>
      <c r="BS6" s="18" t="s">
        <v>6</v>
      </c>
    </row>
    <row r="7" spans="1:74" s="1" customFormat="1" ht="12" customHeight="1" x14ac:dyDescent="0.2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487"/>
      <c r="BS7" s="18" t="s">
        <v>6</v>
      </c>
    </row>
    <row r="8" spans="1:74" s="1" customFormat="1" ht="12" customHeight="1" x14ac:dyDescent="0.2">
      <c r="B8" s="21"/>
      <c r="D8" s="28" t="s">
        <v>18</v>
      </c>
      <c r="K8" s="26" t="s">
        <v>19</v>
      </c>
      <c r="AK8" s="28" t="s">
        <v>20</v>
      </c>
      <c r="AN8" s="228">
        <v>44114</v>
      </c>
      <c r="AR8" s="21"/>
      <c r="BE8" s="487"/>
      <c r="BS8" s="18" t="s">
        <v>6</v>
      </c>
    </row>
    <row r="9" spans="1:74" s="1" customFormat="1" ht="14.45" customHeight="1" x14ac:dyDescent="0.2">
      <c r="B9" s="21"/>
      <c r="AR9" s="21"/>
      <c r="BE9" s="487"/>
      <c r="BS9" s="18" t="s">
        <v>6</v>
      </c>
    </row>
    <row r="10" spans="1:74" s="1" customFormat="1" ht="12" customHeight="1" x14ac:dyDescent="0.2">
      <c r="B10" s="21"/>
      <c r="D10" s="28" t="s">
        <v>21</v>
      </c>
      <c r="AK10" s="28" t="s">
        <v>22</v>
      </c>
      <c r="AN10" s="26" t="s">
        <v>1</v>
      </c>
      <c r="AR10" s="21"/>
      <c r="BE10" s="487"/>
      <c r="BS10" s="18" t="s">
        <v>6</v>
      </c>
    </row>
    <row r="11" spans="1:74" s="1" customFormat="1" ht="18.399999999999999" customHeight="1" x14ac:dyDescent="0.2">
      <c r="B11" s="21"/>
      <c r="E11" s="26" t="s">
        <v>19</v>
      </c>
      <c r="AK11" s="28" t="s">
        <v>23</v>
      </c>
      <c r="AN11" s="26" t="s">
        <v>1</v>
      </c>
      <c r="AR11" s="21"/>
      <c r="BE11" s="487"/>
      <c r="BS11" s="18" t="s">
        <v>6</v>
      </c>
    </row>
    <row r="12" spans="1:74" s="1" customFormat="1" ht="6.95" customHeight="1" x14ac:dyDescent="0.2">
      <c r="B12" s="21"/>
      <c r="AR12" s="21"/>
      <c r="BE12" s="487"/>
      <c r="BS12" s="18" t="s">
        <v>6</v>
      </c>
    </row>
    <row r="13" spans="1:74" s="1" customFormat="1" ht="12" customHeight="1" x14ac:dyDescent="0.2">
      <c r="B13" s="21"/>
      <c r="D13" s="28" t="s">
        <v>24</v>
      </c>
      <c r="AK13" s="28" t="s">
        <v>22</v>
      </c>
      <c r="AN13" s="30" t="s">
        <v>25</v>
      </c>
      <c r="AR13" s="21"/>
      <c r="BE13" s="487"/>
      <c r="BS13" s="18" t="s">
        <v>6</v>
      </c>
    </row>
    <row r="14" spans="1:74" ht="12.75" x14ac:dyDescent="0.2">
      <c r="B14" s="21"/>
      <c r="E14" s="492" t="s">
        <v>25</v>
      </c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28" t="s">
        <v>23</v>
      </c>
      <c r="AN14" s="30" t="s">
        <v>25</v>
      </c>
      <c r="AR14" s="21"/>
      <c r="BE14" s="487"/>
      <c r="BS14" s="18" t="s">
        <v>6</v>
      </c>
    </row>
    <row r="15" spans="1:74" s="1" customFormat="1" ht="6.95" customHeight="1" x14ac:dyDescent="0.2">
      <c r="B15" s="21"/>
      <c r="AR15" s="21"/>
      <c r="BE15" s="487"/>
      <c r="BS15" s="18" t="s">
        <v>3</v>
      </c>
    </row>
    <row r="16" spans="1:74" s="1" customFormat="1" ht="12" customHeight="1" x14ac:dyDescent="0.2">
      <c r="B16" s="21"/>
      <c r="D16" s="28" t="s">
        <v>26</v>
      </c>
      <c r="AK16" s="28" t="s">
        <v>22</v>
      </c>
      <c r="AN16" s="26" t="s">
        <v>1</v>
      </c>
      <c r="AR16" s="21"/>
      <c r="BE16" s="487"/>
      <c r="BS16" s="18" t="s">
        <v>3</v>
      </c>
    </row>
    <row r="17" spans="1:71" s="1" customFormat="1" ht="18.399999999999999" customHeight="1" x14ac:dyDescent="0.2">
      <c r="B17" s="21"/>
      <c r="E17" s="26" t="s">
        <v>19</v>
      </c>
      <c r="AK17" s="28" t="s">
        <v>23</v>
      </c>
      <c r="AN17" s="26" t="s">
        <v>1</v>
      </c>
      <c r="AR17" s="21"/>
      <c r="BE17" s="487"/>
      <c r="BS17" s="18" t="s">
        <v>27</v>
      </c>
    </row>
    <row r="18" spans="1:71" s="1" customFormat="1" ht="6.95" customHeight="1" x14ac:dyDescent="0.2">
      <c r="B18" s="21"/>
      <c r="AR18" s="21"/>
      <c r="BE18" s="487"/>
      <c r="BS18" s="18" t="s">
        <v>6</v>
      </c>
    </row>
    <row r="19" spans="1:71" s="1" customFormat="1" ht="12" customHeight="1" x14ac:dyDescent="0.2">
      <c r="B19" s="21"/>
      <c r="D19" s="28" t="s">
        <v>28</v>
      </c>
      <c r="AK19" s="28" t="s">
        <v>22</v>
      </c>
      <c r="AN19" s="26" t="s">
        <v>1</v>
      </c>
      <c r="AR19" s="21"/>
      <c r="BE19" s="487"/>
      <c r="BS19" s="18" t="s">
        <v>6</v>
      </c>
    </row>
    <row r="20" spans="1:71" s="1" customFormat="1" ht="18.399999999999999" customHeight="1" x14ac:dyDescent="0.2">
      <c r="B20" s="21"/>
      <c r="E20" s="26" t="s">
        <v>19</v>
      </c>
      <c r="AK20" s="28" t="s">
        <v>23</v>
      </c>
      <c r="AN20" s="26" t="s">
        <v>1</v>
      </c>
      <c r="AR20" s="21"/>
      <c r="BE20" s="487"/>
      <c r="BS20" s="18" t="s">
        <v>27</v>
      </c>
    </row>
    <row r="21" spans="1:71" s="1" customFormat="1" ht="6.95" customHeight="1" x14ac:dyDescent="0.2">
      <c r="B21" s="21"/>
      <c r="AR21" s="21"/>
      <c r="BE21" s="487"/>
    </row>
    <row r="22" spans="1:71" s="1" customFormat="1" ht="12" customHeight="1" x14ac:dyDescent="0.2">
      <c r="B22" s="21"/>
      <c r="D22" s="28" t="s">
        <v>29</v>
      </c>
      <c r="AR22" s="21"/>
      <c r="BE22" s="487"/>
    </row>
    <row r="23" spans="1:71" s="1" customFormat="1" ht="16.5" customHeight="1" x14ac:dyDescent="0.2">
      <c r="B23" s="21"/>
      <c r="E23" s="494" t="s">
        <v>1</v>
      </c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R23" s="21"/>
      <c r="BE23" s="487"/>
    </row>
    <row r="24" spans="1:71" s="1" customFormat="1" ht="6.95" customHeight="1" x14ac:dyDescent="0.2">
      <c r="B24" s="21"/>
      <c r="AR24" s="21"/>
      <c r="BE24" s="487"/>
    </row>
    <row r="25" spans="1:71" s="1" customFormat="1" ht="6.95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87"/>
    </row>
    <row r="26" spans="1:71" s="1" customFormat="1" ht="14.45" customHeight="1" x14ac:dyDescent="0.2">
      <c r="B26" s="21"/>
      <c r="D26" s="33" t="s">
        <v>30</v>
      </c>
      <c r="AK26" s="495">
        <f>AG94</f>
        <v>0</v>
      </c>
      <c r="AL26" s="490"/>
      <c r="AM26" s="490"/>
      <c r="AN26" s="490"/>
      <c r="AO26" s="490"/>
      <c r="AR26" s="21"/>
      <c r="BE26" s="487"/>
    </row>
    <row r="27" spans="1:71" s="1" customFormat="1" ht="14.45" customHeight="1" x14ac:dyDescent="0.2">
      <c r="B27" s="21"/>
      <c r="D27" s="33" t="s">
        <v>31</v>
      </c>
      <c r="AK27" s="495">
        <f>ROUND(AG102, 2)</f>
        <v>0</v>
      </c>
      <c r="AL27" s="495"/>
      <c r="AM27" s="495"/>
      <c r="AN27" s="495"/>
      <c r="AO27" s="495"/>
      <c r="AR27" s="21"/>
      <c r="BE27" s="487"/>
    </row>
    <row r="28" spans="1:71" s="2" customFormat="1" ht="6.95" customHeight="1" x14ac:dyDescent="0.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487"/>
    </row>
    <row r="29" spans="1:71" s="2" customFormat="1" ht="25.9" customHeight="1" x14ac:dyDescent="0.2">
      <c r="A29" s="35"/>
      <c r="B29" s="36"/>
      <c r="C29" s="35"/>
      <c r="D29" s="37" t="s">
        <v>32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96">
        <f>AK26</f>
        <v>0</v>
      </c>
      <c r="AL29" s="497"/>
      <c r="AM29" s="497"/>
      <c r="AN29" s="497"/>
      <c r="AO29" s="497"/>
      <c r="AP29" s="35"/>
      <c r="AQ29" s="35"/>
      <c r="AR29" s="36"/>
      <c r="BE29" s="487"/>
    </row>
    <row r="30" spans="1:71" s="2" customFormat="1" ht="6.95" customHeight="1" x14ac:dyDescent="0.2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487"/>
    </row>
    <row r="31" spans="1:71" s="2" customFormat="1" ht="12.75" x14ac:dyDescent="0.2">
      <c r="A31" s="35"/>
      <c r="B31" s="36"/>
      <c r="C31" s="35"/>
      <c r="D31" s="35"/>
      <c r="E31" s="35"/>
      <c r="F31" s="35"/>
      <c r="G31" s="35"/>
      <c r="H31" s="35"/>
      <c r="I31" s="35"/>
      <c r="J31" s="35"/>
      <c r="K31" s="35"/>
      <c r="L31" s="498" t="s">
        <v>33</v>
      </c>
      <c r="M31" s="498"/>
      <c r="N31" s="498"/>
      <c r="O31" s="498"/>
      <c r="P31" s="498"/>
      <c r="Q31" s="35"/>
      <c r="R31" s="35"/>
      <c r="S31" s="35"/>
      <c r="T31" s="35"/>
      <c r="U31" s="35"/>
      <c r="V31" s="35"/>
      <c r="W31" s="498" t="s">
        <v>34</v>
      </c>
      <c r="X31" s="498"/>
      <c r="Y31" s="498"/>
      <c r="Z31" s="498"/>
      <c r="AA31" s="498"/>
      <c r="AB31" s="498"/>
      <c r="AC31" s="498"/>
      <c r="AD31" s="498"/>
      <c r="AE31" s="498"/>
      <c r="AF31" s="35"/>
      <c r="AG31" s="35"/>
      <c r="AH31" s="35"/>
      <c r="AI31" s="35"/>
      <c r="AJ31" s="35"/>
      <c r="AK31" s="498" t="s">
        <v>35</v>
      </c>
      <c r="AL31" s="498"/>
      <c r="AM31" s="498"/>
      <c r="AN31" s="498"/>
      <c r="AO31" s="498"/>
      <c r="AP31" s="35"/>
      <c r="AQ31" s="35"/>
      <c r="AR31" s="36"/>
      <c r="BE31" s="487"/>
    </row>
    <row r="32" spans="1:71" s="3" customFormat="1" ht="14.45" customHeight="1" x14ac:dyDescent="0.2">
      <c r="B32" s="40"/>
      <c r="D32" s="28" t="s">
        <v>36</v>
      </c>
      <c r="F32" s="28" t="s">
        <v>37</v>
      </c>
      <c r="L32" s="499">
        <v>0.2</v>
      </c>
      <c r="M32" s="500"/>
      <c r="N32" s="500"/>
      <c r="O32" s="500"/>
      <c r="P32" s="500"/>
      <c r="W32" s="501">
        <f>ROUND(AZ94 + SUM(CD102:CD106), 2)</f>
        <v>0</v>
      </c>
      <c r="X32" s="500"/>
      <c r="Y32" s="500"/>
      <c r="Z32" s="500"/>
      <c r="AA32" s="500"/>
      <c r="AB32" s="500"/>
      <c r="AC32" s="500"/>
      <c r="AD32" s="500"/>
      <c r="AE32" s="500"/>
      <c r="AK32" s="501">
        <f>ROUND(AV94 + SUM(BY102:BY106), 2)</f>
        <v>0</v>
      </c>
      <c r="AL32" s="500"/>
      <c r="AM32" s="500"/>
      <c r="AN32" s="500"/>
      <c r="AO32" s="500"/>
      <c r="AR32" s="40"/>
      <c r="BE32" s="488"/>
    </row>
    <row r="33" spans="1:57" s="3" customFormat="1" ht="14.45" customHeight="1" x14ac:dyDescent="0.2">
      <c r="B33" s="40"/>
      <c r="F33" s="28" t="s">
        <v>38</v>
      </c>
      <c r="L33" s="499">
        <v>0.2</v>
      </c>
      <c r="M33" s="500"/>
      <c r="N33" s="500"/>
      <c r="O33" s="500"/>
      <c r="P33" s="500"/>
      <c r="W33" s="501">
        <f>AK29</f>
        <v>0</v>
      </c>
      <c r="X33" s="500"/>
      <c r="Y33" s="500"/>
      <c r="Z33" s="500"/>
      <c r="AA33" s="500"/>
      <c r="AB33" s="500"/>
      <c r="AC33" s="500"/>
      <c r="AD33" s="500"/>
      <c r="AE33" s="500"/>
      <c r="AK33" s="501">
        <f>W33*0.2</f>
        <v>0</v>
      </c>
      <c r="AL33" s="500"/>
      <c r="AM33" s="500"/>
      <c r="AN33" s="500"/>
      <c r="AO33" s="500"/>
      <c r="AR33" s="40"/>
      <c r="BE33" s="488"/>
    </row>
    <row r="34" spans="1:57" s="3" customFormat="1" ht="14.45" hidden="1" customHeight="1" x14ac:dyDescent="0.2">
      <c r="B34" s="40"/>
      <c r="F34" s="28" t="s">
        <v>39</v>
      </c>
      <c r="L34" s="499">
        <v>0.2</v>
      </c>
      <c r="M34" s="500"/>
      <c r="N34" s="500"/>
      <c r="O34" s="500"/>
      <c r="P34" s="500"/>
      <c r="W34" s="501">
        <f>ROUND(BB94 + SUM(CF102:CF106), 2)</f>
        <v>0</v>
      </c>
      <c r="X34" s="500"/>
      <c r="Y34" s="500"/>
      <c r="Z34" s="500"/>
      <c r="AA34" s="500"/>
      <c r="AB34" s="500"/>
      <c r="AC34" s="500"/>
      <c r="AD34" s="500"/>
      <c r="AE34" s="500"/>
      <c r="AK34" s="501">
        <v>0</v>
      </c>
      <c r="AL34" s="500"/>
      <c r="AM34" s="500"/>
      <c r="AN34" s="500"/>
      <c r="AO34" s="500"/>
      <c r="AR34" s="40"/>
      <c r="BE34" s="488"/>
    </row>
    <row r="35" spans="1:57" s="3" customFormat="1" ht="14.45" hidden="1" customHeight="1" x14ac:dyDescent="0.2">
      <c r="B35" s="40"/>
      <c r="F35" s="28" t="s">
        <v>40</v>
      </c>
      <c r="L35" s="499">
        <v>0.2</v>
      </c>
      <c r="M35" s="500"/>
      <c r="N35" s="500"/>
      <c r="O35" s="500"/>
      <c r="P35" s="500"/>
      <c r="W35" s="501">
        <f>ROUND(BC94 + SUM(CG102:CG106), 2)</f>
        <v>0</v>
      </c>
      <c r="X35" s="500"/>
      <c r="Y35" s="500"/>
      <c r="Z35" s="500"/>
      <c r="AA35" s="500"/>
      <c r="AB35" s="500"/>
      <c r="AC35" s="500"/>
      <c r="AD35" s="500"/>
      <c r="AE35" s="500"/>
      <c r="AK35" s="501">
        <v>0</v>
      </c>
      <c r="AL35" s="500"/>
      <c r="AM35" s="500"/>
      <c r="AN35" s="500"/>
      <c r="AO35" s="500"/>
      <c r="AR35" s="40"/>
    </row>
    <row r="36" spans="1:57" s="3" customFormat="1" ht="14.45" hidden="1" customHeight="1" x14ac:dyDescent="0.2">
      <c r="B36" s="40"/>
      <c r="F36" s="28" t="s">
        <v>41</v>
      </c>
      <c r="L36" s="499">
        <v>0</v>
      </c>
      <c r="M36" s="500"/>
      <c r="N36" s="500"/>
      <c r="O36" s="500"/>
      <c r="P36" s="500"/>
      <c r="W36" s="501">
        <f>ROUND(BD94 + SUM(CH102:CH106), 2)</f>
        <v>0</v>
      </c>
      <c r="X36" s="500"/>
      <c r="Y36" s="500"/>
      <c r="Z36" s="500"/>
      <c r="AA36" s="500"/>
      <c r="AB36" s="500"/>
      <c r="AC36" s="500"/>
      <c r="AD36" s="500"/>
      <c r="AE36" s="500"/>
      <c r="AK36" s="501">
        <v>0</v>
      </c>
      <c r="AL36" s="500"/>
      <c r="AM36" s="500"/>
      <c r="AN36" s="500"/>
      <c r="AO36" s="500"/>
      <c r="AR36" s="40"/>
    </row>
    <row r="37" spans="1:57" s="2" customFormat="1" ht="6.95" customHeight="1" x14ac:dyDescent="0.2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1:57" s="2" customFormat="1" ht="25.9" customHeight="1" x14ac:dyDescent="0.2">
      <c r="A38" s="35"/>
      <c r="B38" s="36"/>
      <c r="C38" s="41"/>
      <c r="D38" s="42" t="s">
        <v>42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43</v>
      </c>
      <c r="U38" s="43"/>
      <c r="V38" s="43"/>
      <c r="W38" s="43"/>
      <c r="X38" s="503" t="s">
        <v>44</v>
      </c>
      <c r="Y38" s="504"/>
      <c r="Z38" s="504"/>
      <c r="AA38" s="504"/>
      <c r="AB38" s="504"/>
      <c r="AC38" s="43"/>
      <c r="AD38" s="43"/>
      <c r="AE38" s="43"/>
      <c r="AF38" s="43"/>
      <c r="AG38" s="43"/>
      <c r="AH38" s="43"/>
      <c r="AI38" s="43"/>
      <c r="AJ38" s="43"/>
      <c r="AK38" s="505">
        <f>AN94</f>
        <v>0</v>
      </c>
      <c r="AL38" s="504"/>
      <c r="AM38" s="504"/>
      <c r="AN38" s="504"/>
      <c r="AO38" s="506"/>
      <c r="AP38" s="41"/>
      <c r="AQ38" s="41"/>
      <c r="AR38" s="36"/>
      <c r="BE38" s="35"/>
    </row>
    <row r="39" spans="1:57" s="2" customFormat="1" ht="6.95" customHeight="1" x14ac:dyDescent="0.2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14.45" customHeight="1" x14ac:dyDescent="0.2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5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45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5"/>
      <c r="B60" s="36"/>
      <c r="C60" s="35"/>
      <c r="D60" s="48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8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48" t="s">
        <v>47</v>
      </c>
      <c r="AI60" s="38"/>
      <c r="AJ60" s="38"/>
      <c r="AK60" s="38"/>
      <c r="AL60" s="38"/>
      <c r="AM60" s="48" t="s">
        <v>48</v>
      </c>
      <c r="AN60" s="38"/>
      <c r="AO60" s="38"/>
      <c r="AP60" s="35"/>
      <c r="AQ60" s="35"/>
      <c r="AR60" s="36"/>
      <c r="BE60" s="35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5"/>
      <c r="B64" s="36"/>
      <c r="C64" s="35"/>
      <c r="D64" s="46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50</v>
      </c>
      <c r="AI64" s="49"/>
      <c r="AJ64" s="49"/>
      <c r="AK64" s="49"/>
      <c r="AL64" s="49"/>
      <c r="AM64" s="49"/>
      <c r="AN64" s="49"/>
      <c r="AO64" s="49"/>
      <c r="AP64" s="35"/>
      <c r="AQ64" s="35"/>
      <c r="AR64" s="36"/>
      <c r="BE64" s="35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5"/>
      <c r="B75" s="36"/>
      <c r="C75" s="35"/>
      <c r="D75" s="48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48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8" t="s">
        <v>47</v>
      </c>
      <c r="AI75" s="38"/>
      <c r="AJ75" s="38"/>
      <c r="AK75" s="38"/>
      <c r="AL75" s="38"/>
      <c r="AM75" s="48" t="s">
        <v>48</v>
      </c>
      <c r="AN75" s="38"/>
      <c r="AO75" s="38"/>
      <c r="AP75" s="35"/>
      <c r="AQ75" s="35"/>
      <c r="AR75" s="36"/>
      <c r="BE75" s="35"/>
    </row>
    <row r="76" spans="1:57" s="2" customFormat="1" x14ac:dyDescent="0.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 x14ac:dyDescent="0.2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6"/>
      <c r="BE77" s="35"/>
    </row>
    <row r="81" spans="1:91" s="2" customFormat="1" ht="6.95" customHeight="1" x14ac:dyDescent="0.2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6"/>
      <c r="BE81" s="35"/>
    </row>
    <row r="82" spans="1:91" s="2" customFormat="1" ht="24.95" customHeight="1" x14ac:dyDescent="0.2">
      <c r="A82" s="35"/>
      <c r="B82" s="36"/>
      <c r="C82" s="22" t="s">
        <v>51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91" s="2" customFormat="1" ht="6.95" customHeight="1" x14ac:dyDescent="0.2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91" s="4" customFormat="1" ht="12" customHeight="1" x14ac:dyDescent="0.2">
      <c r="B84" s="54"/>
      <c r="C84" s="28" t="s">
        <v>12</v>
      </c>
      <c r="L84" s="4">
        <f>K5</f>
        <v>0</v>
      </c>
      <c r="AR84" s="54"/>
    </row>
    <row r="85" spans="1:91" s="5" customFormat="1" ht="36.950000000000003" customHeight="1" x14ac:dyDescent="0.2">
      <c r="B85" s="55"/>
      <c r="C85" s="56" t="s">
        <v>15</v>
      </c>
      <c r="L85" s="462" t="str">
        <f>K6</f>
        <v xml:space="preserve">Rekonštrukcia a zmena účelu objektu Tomášikova 25 - zariadenie starostlivosti o deti </v>
      </c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63"/>
      <c r="AO85" s="463"/>
      <c r="AR85" s="55"/>
    </row>
    <row r="86" spans="1:91" s="2" customFormat="1" ht="6.95" customHeight="1" x14ac:dyDescent="0.2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91" s="2" customFormat="1" ht="12" customHeight="1" x14ac:dyDescent="0.2">
      <c r="A87" s="35"/>
      <c r="B87" s="36"/>
      <c r="C87" s="28" t="s">
        <v>18</v>
      </c>
      <c r="D87" s="35"/>
      <c r="E87" s="35"/>
      <c r="F87" s="35"/>
      <c r="G87" s="35"/>
      <c r="H87" s="35"/>
      <c r="I87" s="35"/>
      <c r="J87" s="35"/>
      <c r="K87" s="35"/>
      <c r="L87" s="57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20</v>
      </c>
      <c r="AJ87" s="35"/>
      <c r="AK87" s="35"/>
      <c r="AL87" s="35"/>
      <c r="AM87" s="464">
        <f>IF(AN8= "","",AN8)</f>
        <v>44114</v>
      </c>
      <c r="AN87" s="464"/>
      <c r="AO87" s="35"/>
      <c r="AP87" s="35"/>
      <c r="AQ87" s="35"/>
      <c r="AR87" s="36"/>
      <c r="BE87" s="35"/>
    </row>
    <row r="88" spans="1:91" s="2" customFormat="1" ht="6.95" customHeight="1" x14ac:dyDescent="0.2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1" s="2" customFormat="1" ht="15.2" customHeight="1" x14ac:dyDescent="0.2">
      <c r="A89" s="35"/>
      <c r="B89" s="36"/>
      <c r="C89" s="28" t="s">
        <v>21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26</v>
      </c>
      <c r="AJ89" s="35"/>
      <c r="AK89" s="35"/>
      <c r="AL89" s="35"/>
      <c r="AM89" s="469" t="str">
        <f>IF(E17="","",E17)</f>
        <v xml:space="preserve"> </v>
      </c>
      <c r="AN89" s="470"/>
      <c r="AO89" s="470"/>
      <c r="AP89" s="470"/>
      <c r="AQ89" s="35"/>
      <c r="AR89" s="36"/>
      <c r="AS89" s="465" t="s">
        <v>52</v>
      </c>
      <c r="AT89" s="466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5"/>
    </row>
    <row r="90" spans="1:91" s="2" customFormat="1" ht="15.2" customHeight="1" x14ac:dyDescent="0.2">
      <c r="A90" s="35"/>
      <c r="B90" s="36"/>
      <c r="C90" s="28" t="s">
        <v>24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28</v>
      </c>
      <c r="AJ90" s="35"/>
      <c r="AK90" s="35"/>
      <c r="AL90" s="35"/>
      <c r="AM90" s="469" t="str">
        <f>IF(E20="","",E20)</f>
        <v xml:space="preserve"> </v>
      </c>
      <c r="AN90" s="470"/>
      <c r="AO90" s="470"/>
      <c r="AP90" s="470"/>
      <c r="AQ90" s="35"/>
      <c r="AR90" s="36"/>
      <c r="AS90" s="467"/>
      <c r="AT90" s="468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5"/>
    </row>
    <row r="91" spans="1:91" s="2" customFormat="1" ht="10.9" customHeight="1" x14ac:dyDescent="0.2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467"/>
      <c r="AT91" s="468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5"/>
    </row>
    <row r="92" spans="1:91" s="2" customFormat="1" ht="29.25" customHeight="1" x14ac:dyDescent="0.2">
      <c r="A92" s="35"/>
      <c r="B92" s="36"/>
      <c r="C92" s="474" t="s">
        <v>53</v>
      </c>
      <c r="D92" s="472"/>
      <c r="E92" s="472"/>
      <c r="F92" s="472"/>
      <c r="G92" s="472"/>
      <c r="H92" s="63"/>
      <c r="I92" s="471" t="s">
        <v>54</v>
      </c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5" t="s">
        <v>55</v>
      </c>
      <c r="AH92" s="472"/>
      <c r="AI92" s="472"/>
      <c r="AJ92" s="472"/>
      <c r="AK92" s="472"/>
      <c r="AL92" s="472"/>
      <c r="AM92" s="472"/>
      <c r="AN92" s="471" t="s">
        <v>56</v>
      </c>
      <c r="AO92" s="472"/>
      <c r="AP92" s="473"/>
      <c r="AQ92" s="64" t="s">
        <v>57</v>
      </c>
      <c r="AR92" s="36"/>
      <c r="AS92" s="65" t="s">
        <v>58</v>
      </c>
      <c r="AT92" s="66" t="s">
        <v>59</v>
      </c>
      <c r="AU92" s="66" t="s">
        <v>60</v>
      </c>
      <c r="AV92" s="66" t="s">
        <v>61</v>
      </c>
      <c r="AW92" s="66" t="s">
        <v>62</v>
      </c>
      <c r="AX92" s="66" t="s">
        <v>63</v>
      </c>
      <c r="AY92" s="66" t="s">
        <v>64</v>
      </c>
      <c r="AZ92" s="66" t="s">
        <v>65</v>
      </c>
      <c r="BA92" s="66" t="s">
        <v>66</v>
      </c>
      <c r="BB92" s="66" t="s">
        <v>67</v>
      </c>
      <c r="BC92" s="66" t="s">
        <v>68</v>
      </c>
      <c r="BD92" s="67" t="s">
        <v>69</v>
      </c>
      <c r="BE92" s="35"/>
    </row>
    <row r="93" spans="1:91" s="2" customFormat="1" ht="10.9" customHeight="1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5"/>
    </row>
    <row r="94" spans="1:91" s="6" customFormat="1" ht="32.450000000000003" customHeight="1" x14ac:dyDescent="0.2">
      <c r="B94" s="71"/>
      <c r="C94" s="72" t="s">
        <v>70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479">
        <f>SUM(AG95:AM100)</f>
        <v>0</v>
      </c>
      <c r="AH94" s="479"/>
      <c r="AI94" s="479"/>
      <c r="AJ94" s="479"/>
      <c r="AK94" s="479"/>
      <c r="AL94" s="479"/>
      <c r="AM94" s="479"/>
      <c r="AN94" s="480">
        <f>SUM(AN95:AP100)</f>
        <v>0</v>
      </c>
      <c r="AO94" s="480"/>
      <c r="AP94" s="480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ROUND(AZ94*L32,2)</f>
        <v>0</v>
      </c>
      <c r="AW94" s="77">
        <f>ROUND(BA94*L33,2)</f>
        <v>0</v>
      </c>
      <c r="AX94" s="77">
        <f>ROUND(BB94*L32,2)</f>
        <v>0</v>
      </c>
      <c r="AY94" s="77">
        <f>ROUND(BC94*L33,2)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71</v>
      </c>
      <c r="BT94" s="80" t="s">
        <v>72</v>
      </c>
      <c r="BU94" s="81" t="s">
        <v>73</v>
      </c>
      <c r="BV94" s="80" t="s">
        <v>74</v>
      </c>
      <c r="BW94" s="80" t="s">
        <v>4</v>
      </c>
      <c r="BX94" s="80" t="s">
        <v>75</v>
      </c>
      <c r="CL94" s="80" t="s">
        <v>1</v>
      </c>
    </row>
    <row r="95" spans="1:91" s="7" customFormat="1" ht="37.5" customHeight="1" x14ac:dyDescent="0.2">
      <c r="A95" s="82" t="s">
        <v>76</v>
      </c>
      <c r="B95" s="83"/>
      <c r="C95" s="84"/>
      <c r="D95" s="476"/>
      <c r="E95" s="476"/>
      <c r="F95" s="476"/>
      <c r="G95" s="476"/>
      <c r="H95" s="476"/>
      <c r="I95" s="86"/>
      <c r="J95" s="476" t="s">
        <v>1467</v>
      </c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7">
        <f>Arch.statika!J32</f>
        <v>0</v>
      </c>
      <c r="AH95" s="478"/>
      <c r="AI95" s="478"/>
      <c r="AJ95" s="478"/>
      <c r="AK95" s="478"/>
      <c r="AL95" s="478"/>
      <c r="AM95" s="478"/>
      <c r="AN95" s="477">
        <f>SUM(AG95,AT95)</f>
        <v>0</v>
      </c>
      <c r="AO95" s="478"/>
      <c r="AP95" s="478"/>
      <c r="AQ95" s="87" t="s">
        <v>77</v>
      </c>
      <c r="AR95" s="83"/>
      <c r="AS95" s="88">
        <v>0</v>
      </c>
      <c r="AT95" s="89">
        <f>ROUND(SUM(AV95:AW95),2)</f>
        <v>0</v>
      </c>
      <c r="AU95" s="90">
        <f>Arch.statika!P151</f>
        <v>0</v>
      </c>
      <c r="AV95" s="89">
        <f>Arch.statika!J35</f>
        <v>0</v>
      </c>
      <c r="AW95" s="89">
        <f>Arch.statika!J36</f>
        <v>0</v>
      </c>
      <c r="AX95" s="89">
        <f>Arch.statika!J37</f>
        <v>0</v>
      </c>
      <c r="AY95" s="89">
        <f>Arch.statika!J38</f>
        <v>0</v>
      </c>
      <c r="AZ95" s="89">
        <f>Arch.statika!F35</f>
        <v>0</v>
      </c>
      <c r="BA95" s="89">
        <f>Arch.statika!F36</f>
        <v>0</v>
      </c>
      <c r="BB95" s="89">
        <f>Arch.statika!F37</f>
        <v>0</v>
      </c>
      <c r="BC95" s="89">
        <f>Arch.statika!F38</f>
        <v>0</v>
      </c>
      <c r="BD95" s="91">
        <f>Arch.statika!F39</f>
        <v>0</v>
      </c>
      <c r="BT95" s="92" t="s">
        <v>78</v>
      </c>
      <c r="BV95" s="92" t="s">
        <v>74</v>
      </c>
      <c r="BW95" s="92" t="s">
        <v>79</v>
      </c>
      <c r="BX95" s="92" t="s">
        <v>4</v>
      </c>
      <c r="CL95" s="92" t="s">
        <v>1</v>
      </c>
      <c r="CM95" s="92" t="s">
        <v>72</v>
      </c>
    </row>
    <row r="96" spans="1:91" s="7" customFormat="1" ht="37.5" customHeight="1" x14ac:dyDescent="0.2">
      <c r="A96" s="82"/>
      <c r="B96" s="83"/>
      <c r="C96" s="84"/>
      <c r="D96" s="85"/>
      <c r="E96" s="85"/>
      <c r="F96" s="85"/>
      <c r="G96" s="85"/>
      <c r="H96" s="85"/>
      <c r="I96" s="86"/>
      <c r="J96" s="476" t="s">
        <v>1468</v>
      </c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476"/>
      <c r="V96" s="476"/>
      <c r="W96" s="476"/>
      <c r="X96" s="476"/>
      <c r="Y96" s="476"/>
      <c r="Z96" s="476"/>
      <c r="AA96" s="476"/>
      <c r="AB96" s="476"/>
      <c r="AC96" s="476"/>
      <c r="AD96" s="476"/>
      <c r="AE96" s="476"/>
      <c r="AF96" s="476"/>
      <c r="AG96" s="477">
        <f>Elektro!H234</f>
        <v>0</v>
      </c>
      <c r="AH96" s="478"/>
      <c r="AI96" s="478"/>
      <c r="AJ96" s="478"/>
      <c r="AK96" s="478"/>
      <c r="AL96" s="478"/>
      <c r="AM96" s="478"/>
      <c r="AN96" s="477">
        <f>AG96*1.2</f>
        <v>0</v>
      </c>
      <c r="AO96" s="478"/>
      <c r="AP96" s="478"/>
      <c r="AQ96" s="87"/>
      <c r="AR96" s="83"/>
      <c r="AS96" s="229"/>
      <c r="AT96" s="229"/>
      <c r="AU96" s="230"/>
      <c r="AV96" s="229"/>
      <c r="AW96" s="229"/>
      <c r="AX96" s="229"/>
      <c r="AY96" s="229"/>
      <c r="AZ96" s="229"/>
      <c r="BA96" s="229"/>
      <c r="BB96" s="229"/>
      <c r="BC96" s="229"/>
      <c r="BD96" s="229"/>
      <c r="BT96" s="92"/>
      <c r="BV96" s="92"/>
      <c r="BW96" s="92"/>
      <c r="BX96" s="92"/>
      <c r="CL96" s="92"/>
      <c r="CM96" s="92"/>
    </row>
    <row r="97" spans="1:91" s="7" customFormat="1" ht="37.5" customHeight="1" x14ac:dyDescent="0.2">
      <c r="A97" s="82"/>
      <c r="B97" s="83"/>
      <c r="C97" s="84"/>
      <c r="D97" s="85"/>
      <c r="E97" s="85"/>
      <c r="F97" s="85"/>
      <c r="G97" s="85"/>
      <c r="H97" s="85"/>
      <c r="I97" s="86"/>
      <c r="J97" s="476" t="s">
        <v>1469</v>
      </c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6"/>
      <c r="AE97" s="476"/>
      <c r="AF97" s="476"/>
      <c r="AG97" s="477">
        <f>'Prípojka NN'!H95</f>
        <v>0</v>
      </c>
      <c r="AH97" s="478"/>
      <c r="AI97" s="478"/>
      <c r="AJ97" s="478"/>
      <c r="AK97" s="478"/>
      <c r="AL97" s="478"/>
      <c r="AM97" s="478"/>
      <c r="AN97" s="477">
        <f t="shared" ref="AN97:AN100" si="0">AG97*1.2</f>
        <v>0</v>
      </c>
      <c r="AO97" s="478"/>
      <c r="AP97" s="478"/>
      <c r="AQ97" s="87"/>
      <c r="AR97" s="83"/>
      <c r="AS97" s="229"/>
      <c r="AT97" s="229"/>
      <c r="AU97" s="230"/>
      <c r="AV97" s="229"/>
      <c r="AW97" s="229"/>
      <c r="AX97" s="229"/>
      <c r="AY97" s="229"/>
      <c r="AZ97" s="229"/>
      <c r="BA97" s="229"/>
      <c r="BB97" s="229"/>
      <c r="BC97" s="229"/>
      <c r="BD97" s="229"/>
      <c r="BT97" s="92"/>
      <c r="BV97" s="92"/>
      <c r="BW97" s="92"/>
      <c r="BX97" s="92"/>
      <c r="CL97" s="92"/>
      <c r="CM97" s="92"/>
    </row>
    <row r="98" spans="1:91" s="7" customFormat="1" ht="37.5" customHeight="1" x14ac:dyDescent="0.2">
      <c r="A98" s="82"/>
      <c r="B98" s="83"/>
      <c r="C98" s="84"/>
      <c r="D98" s="85"/>
      <c r="E98" s="85"/>
      <c r="F98" s="85"/>
      <c r="G98" s="85"/>
      <c r="H98" s="85"/>
      <c r="I98" s="86"/>
      <c r="J98" s="476" t="s">
        <v>1470</v>
      </c>
      <c r="K98" s="476"/>
      <c r="L98" s="476"/>
      <c r="M98" s="476"/>
      <c r="N98" s="476"/>
      <c r="O98" s="476"/>
      <c r="P98" s="476"/>
      <c r="Q98" s="476"/>
      <c r="R98" s="476"/>
      <c r="S98" s="476"/>
      <c r="T98" s="476"/>
      <c r="U98" s="476"/>
      <c r="V98" s="476"/>
      <c r="W98" s="476"/>
      <c r="X98" s="476"/>
      <c r="Y98" s="476"/>
      <c r="Z98" s="476"/>
      <c r="AA98" s="476"/>
      <c r="AB98" s="476"/>
      <c r="AC98" s="476"/>
      <c r="AD98" s="476"/>
      <c r="AE98" s="476"/>
      <c r="AF98" s="476"/>
      <c r="AG98" s="477">
        <f>ÚK!I88</f>
        <v>0</v>
      </c>
      <c r="AH98" s="478"/>
      <c r="AI98" s="478"/>
      <c r="AJ98" s="478"/>
      <c r="AK98" s="478"/>
      <c r="AL98" s="478"/>
      <c r="AM98" s="478"/>
      <c r="AN98" s="477">
        <f t="shared" si="0"/>
        <v>0</v>
      </c>
      <c r="AO98" s="478"/>
      <c r="AP98" s="478"/>
      <c r="AQ98" s="87"/>
      <c r="AR98" s="83"/>
      <c r="AS98" s="229"/>
      <c r="AT98" s="229"/>
      <c r="AU98" s="230"/>
      <c r="AV98" s="229"/>
      <c r="AW98" s="229"/>
      <c r="AX98" s="229"/>
      <c r="AY98" s="229"/>
      <c r="AZ98" s="229"/>
      <c r="BA98" s="229"/>
      <c r="BB98" s="229"/>
      <c r="BC98" s="229"/>
      <c r="BD98" s="229"/>
      <c r="BT98" s="92"/>
      <c r="BV98" s="92"/>
      <c r="BW98" s="92"/>
      <c r="BX98" s="92"/>
      <c r="CL98" s="92"/>
      <c r="CM98" s="92"/>
    </row>
    <row r="99" spans="1:91" s="7" customFormat="1" ht="37.5" customHeight="1" x14ac:dyDescent="0.2">
      <c r="A99" s="82"/>
      <c r="B99" s="83"/>
      <c r="C99" s="84"/>
      <c r="D99" s="85"/>
      <c r="E99" s="85"/>
      <c r="F99" s="85"/>
      <c r="G99" s="85"/>
      <c r="H99" s="85"/>
      <c r="I99" s="86"/>
      <c r="J99" s="476" t="s">
        <v>1471</v>
      </c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7">
        <f>VZT!I20</f>
        <v>0</v>
      </c>
      <c r="AH99" s="478"/>
      <c r="AI99" s="478"/>
      <c r="AJ99" s="478"/>
      <c r="AK99" s="478"/>
      <c r="AL99" s="478"/>
      <c r="AM99" s="478"/>
      <c r="AN99" s="477">
        <f t="shared" si="0"/>
        <v>0</v>
      </c>
      <c r="AO99" s="478"/>
      <c r="AP99" s="478"/>
      <c r="AQ99" s="87"/>
      <c r="AR99" s="83"/>
      <c r="AS99" s="229"/>
      <c r="AT99" s="229"/>
      <c r="AU99" s="230"/>
      <c r="AV99" s="229"/>
      <c r="AW99" s="229"/>
      <c r="AX99" s="229"/>
      <c r="AY99" s="229"/>
      <c r="AZ99" s="229"/>
      <c r="BA99" s="229"/>
      <c r="BB99" s="229"/>
      <c r="BC99" s="229"/>
      <c r="BD99" s="229"/>
      <c r="BT99" s="92"/>
      <c r="BV99" s="92"/>
      <c r="BW99" s="92"/>
      <c r="BX99" s="92"/>
      <c r="CL99" s="92"/>
      <c r="CM99" s="92"/>
    </row>
    <row r="100" spans="1:91" s="7" customFormat="1" ht="37.5" customHeight="1" x14ac:dyDescent="0.2">
      <c r="A100" s="82"/>
      <c r="B100" s="83"/>
      <c r="C100" s="84"/>
      <c r="D100" s="85"/>
      <c r="E100" s="85"/>
      <c r="F100" s="85"/>
      <c r="G100" s="85"/>
      <c r="H100" s="85"/>
      <c r="I100" s="86"/>
      <c r="J100" s="476" t="s">
        <v>1472</v>
      </c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6"/>
      <c r="AE100" s="476"/>
      <c r="AF100" s="476"/>
      <c r="AG100" s="477">
        <f>ZTI!I108</f>
        <v>0</v>
      </c>
      <c r="AH100" s="478"/>
      <c r="AI100" s="478"/>
      <c r="AJ100" s="478"/>
      <c r="AK100" s="478"/>
      <c r="AL100" s="478"/>
      <c r="AM100" s="478"/>
      <c r="AN100" s="477">
        <f t="shared" si="0"/>
        <v>0</v>
      </c>
      <c r="AO100" s="478"/>
      <c r="AP100" s="478"/>
      <c r="AQ100" s="87"/>
      <c r="AR100" s="83"/>
      <c r="AS100" s="229"/>
      <c r="AT100" s="229"/>
      <c r="AU100" s="230"/>
      <c r="AV100" s="229"/>
      <c r="AW100" s="229"/>
      <c r="AX100" s="229"/>
      <c r="AY100" s="229"/>
      <c r="AZ100" s="229"/>
      <c r="BA100" s="229"/>
      <c r="BB100" s="229"/>
      <c r="BC100" s="229"/>
      <c r="BD100" s="229"/>
      <c r="BT100" s="92"/>
      <c r="BV100" s="92"/>
      <c r="BW100" s="92"/>
      <c r="BX100" s="92"/>
      <c r="CL100" s="92"/>
      <c r="CM100" s="92"/>
    </row>
    <row r="101" spans="1:91" x14ac:dyDescent="0.2">
      <c r="B101" s="21"/>
      <c r="AR101" s="21"/>
    </row>
    <row r="102" spans="1:91" s="2" customFormat="1" ht="30" customHeight="1" x14ac:dyDescent="0.2">
      <c r="A102" s="35"/>
      <c r="B102" s="36"/>
      <c r="C102" s="72" t="s">
        <v>80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480">
        <f>ROUND(SUM(AG103:AG106), 2)</f>
        <v>0</v>
      </c>
      <c r="AH102" s="480"/>
      <c r="AI102" s="480"/>
      <c r="AJ102" s="480"/>
      <c r="AK102" s="480"/>
      <c r="AL102" s="480"/>
      <c r="AM102" s="480"/>
      <c r="AN102" s="480">
        <f>ROUND(SUM(AN103:AN106), 2)</f>
        <v>0</v>
      </c>
      <c r="AO102" s="480"/>
      <c r="AP102" s="480"/>
      <c r="AQ102" s="93"/>
      <c r="AR102" s="36"/>
      <c r="AS102" s="65" t="s">
        <v>81</v>
      </c>
      <c r="AT102" s="66" t="s">
        <v>82</v>
      </c>
      <c r="AU102" s="66" t="s">
        <v>36</v>
      </c>
      <c r="AV102" s="67" t="s">
        <v>59</v>
      </c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91" s="2" customFormat="1" ht="19.899999999999999" customHeight="1" x14ac:dyDescent="0.2">
      <c r="A103" s="35"/>
      <c r="B103" s="36"/>
      <c r="C103" s="35"/>
      <c r="D103" s="483" t="s">
        <v>83</v>
      </c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483"/>
      <c r="AC103" s="35"/>
      <c r="AD103" s="35"/>
      <c r="AE103" s="35"/>
      <c r="AF103" s="35"/>
      <c r="AG103" s="481">
        <f>ROUND(AG94 * AS103, 2)</f>
        <v>0</v>
      </c>
      <c r="AH103" s="482"/>
      <c r="AI103" s="482"/>
      <c r="AJ103" s="482"/>
      <c r="AK103" s="482"/>
      <c r="AL103" s="482"/>
      <c r="AM103" s="482"/>
      <c r="AN103" s="482">
        <f>ROUND(AG103 + AV103, 2)</f>
        <v>0</v>
      </c>
      <c r="AO103" s="482"/>
      <c r="AP103" s="482"/>
      <c r="AQ103" s="35"/>
      <c r="AR103" s="36"/>
      <c r="AS103" s="95">
        <v>0</v>
      </c>
      <c r="AT103" s="96" t="s">
        <v>84</v>
      </c>
      <c r="AU103" s="96" t="s">
        <v>37</v>
      </c>
      <c r="AV103" s="97">
        <f>ROUND(IF(AU103="základná",AG103*L32,IF(AU103="znížená",AG103*L33,0)), 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8" t="s">
        <v>85</v>
      </c>
      <c r="BY103" s="98">
        <f>IF(AU103="základná",AV103,0)</f>
        <v>0</v>
      </c>
      <c r="BZ103" s="98">
        <f>IF(AU103="znížená",AV103,0)</f>
        <v>0</v>
      </c>
      <c r="CA103" s="98">
        <v>0</v>
      </c>
      <c r="CB103" s="98">
        <v>0</v>
      </c>
      <c r="CC103" s="98">
        <v>0</v>
      </c>
      <c r="CD103" s="98">
        <f>IF(AU103="základná",AG103,0)</f>
        <v>0</v>
      </c>
      <c r="CE103" s="98">
        <f>IF(AU103="znížená",AG103,0)</f>
        <v>0</v>
      </c>
      <c r="CF103" s="98">
        <f>IF(AU103="zákl. prenesená",AG103,0)</f>
        <v>0</v>
      </c>
      <c r="CG103" s="98">
        <f>IF(AU103="zníž. prenesená",AG103,0)</f>
        <v>0</v>
      </c>
      <c r="CH103" s="98">
        <f>IF(AU103="nulová",AG103,0)</f>
        <v>0</v>
      </c>
      <c r="CI103" s="18">
        <f>IF(AU103="základná",1,IF(AU103="znížená",2,IF(AU103="zákl. prenesená",4,IF(AU103="zníž. prenesená",5,3))))</f>
        <v>1</v>
      </c>
      <c r="CJ103" s="18">
        <f>IF(AT103="stavebná časť",1,IF(AT103="investičná časť",2,3))</f>
        <v>1</v>
      </c>
      <c r="CK103" s="18" t="str">
        <f>IF(D103="Vyplň vlastné","","x")</f>
        <v>x</v>
      </c>
    </row>
    <row r="104" spans="1:91" s="2" customFormat="1" ht="19.899999999999999" customHeight="1" x14ac:dyDescent="0.2">
      <c r="A104" s="35"/>
      <c r="B104" s="36"/>
      <c r="C104" s="35"/>
      <c r="D104" s="484" t="s">
        <v>86</v>
      </c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83"/>
      <c r="Y104" s="483"/>
      <c r="Z104" s="483"/>
      <c r="AA104" s="483"/>
      <c r="AB104" s="483"/>
      <c r="AC104" s="35"/>
      <c r="AD104" s="35"/>
      <c r="AE104" s="35"/>
      <c r="AF104" s="35"/>
      <c r="AG104" s="481">
        <f>ROUND(AG94 * AS104, 2)</f>
        <v>0</v>
      </c>
      <c r="AH104" s="482"/>
      <c r="AI104" s="482"/>
      <c r="AJ104" s="482"/>
      <c r="AK104" s="482"/>
      <c r="AL104" s="482"/>
      <c r="AM104" s="482"/>
      <c r="AN104" s="482">
        <f>ROUND(AG104 + AV104, 2)</f>
        <v>0</v>
      </c>
      <c r="AO104" s="482"/>
      <c r="AP104" s="482"/>
      <c r="AQ104" s="35"/>
      <c r="AR104" s="36"/>
      <c r="AS104" s="95">
        <v>0</v>
      </c>
      <c r="AT104" s="96" t="s">
        <v>84</v>
      </c>
      <c r="AU104" s="96" t="s">
        <v>37</v>
      </c>
      <c r="AV104" s="97">
        <f>ROUND(IF(AU104="základná",AG104*L32,IF(AU104="znížená",AG104*L33,0)), 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8" t="s">
        <v>87</v>
      </c>
      <c r="BY104" s="98">
        <f>IF(AU104="základná",AV104,0)</f>
        <v>0</v>
      </c>
      <c r="BZ104" s="98">
        <f>IF(AU104="znížená",AV104,0)</f>
        <v>0</v>
      </c>
      <c r="CA104" s="98">
        <v>0</v>
      </c>
      <c r="CB104" s="98">
        <v>0</v>
      </c>
      <c r="CC104" s="98">
        <v>0</v>
      </c>
      <c r="CD104" s="98">
        <f>IF(AU104="základná",AG104,0)</f>
        <v>0</v>
      </c>
      <c r="CE104" s="98">
        <f>IF(AU104="znížená",AG104,0)</f>
        <v>0</v>
      </c>
      <c r="CF104" s="98">
        <f>IF(AU104="zákl. prenesená",AG104,0)</f>
        <v>0</v>
      </c>
      <c r="CG104" s="98">
        <f>IF(AU104="zníž. prenesená",AG104,0)</f>
        <v>0</v>
      </c>
      <c r="CH104" s="98">
        <f>IF(AU104="nulová",AG104,0)</f>
        <v>0</v>
      </c>
      <c r="CI104" s="18">
        <f>IF(AU104="základná",1,IF(AU104="znížená",2,IF(AU104="zákl. prenesená",4,IF(AU104="zníž. prenesená",5,3))))</f>
        <v>1</v>
      </c>
      <c r="CJ104" s="18">
        <f>IF(AT104="stavebná časť",1,IF(AT104="investičná časť",2,3))</f>
        <v>1</v>
      </c>
      <c r="CK104" s="18" t="str">
        <f>IF(D104="Vyplň vlastné","","x")</f>
        <v/>
      </c>
    </row>
    <row r="105" spans="1:91" s="2" customFormat="1" ht="19.899999999999999" customHeight="1" x14ac:dyDescent="0.2">
      <c r="A105" s="35"/>
      <c r="B105" s="36"/>
      <c r="C105" s="35"/>
      <c r="D105" s="484" t="s">
        <v>86</v>
      </c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483"/>
      <c r="AC105" s="35"/>
      <c r="AD105" s="35"/>
      <c r="AE105" s="35"/>
      <c r="AF105" s="35"/>
      <c r="AG105" s="481">
        <f>ROUND(AG94 * AS105, 2)</f>
        <v>0</v>
      </c>
      <c r="AH105" s="482"/>
      <c r="AI105" s="482"/>
      <c r="AJ105" s="482"/>
      <c r="AK105" s="482"/>
      <c r="AL105" s="482"/>
      <c r="AM105" s="482"/>
      <c r="AN105" s="482">
        <f>ROUND(AG105 + AV105, 2)</f>
        <v>0</v>
      </c>
      <c r="AO105" s="482"/>
      <c r="AP105" s="482"/>
      <c r="AQ105" s="35"/>
      <c r="AR105" s="36"/>
      <c r="AS105" s="95">
        <v>0</v>
      </c>
      <c r="AT105" s="96" t="s">
        <v>84</v>
      </c>
      <c r="AU105" s="96" t="s">
        <v>37</v>
      </c>
      <c r="AV105" s="97">
        <f>ROUND(IF(AU105="základná",AG105*L32,IF(AU105="znížená",AG105*L33,0)),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87</v>
      </c>
      <c r="BY105" s="98">
        <f>IF(AU105="základná",AV105,0)</f>
        <v>0</v>
      </c>
      <c r="BZ105" s="98">
        <f>IF(AU105="znížená",AV105,0)</f>
        <v>0</v>
      </c>
      <c r="CA105" s="98">
        <v>0</v>
      </c>
      <c r="CB105" s="98">
        <v>0</v>
      </c>
      <c r="CC105" s="98">
        <v>0</v>
      </c>
      <c r="CD105" s="98">
        <f>IF(AU105="základná",AG105,0)</f>
        <v>0</v>
      </c>
      <c r="CE105" s="98">
        <f>IF(AU105="znížená",AG105,0)</f>
        <v>0</v>
      </c>
      <c r="CF105" s="98">
        <f>IF(AU105="zákl. prenesená",AG105,0)</f>
        <v>0</v>
      </c>
      <c r="CG105" s="98">
        <f>IF(AU105="zníž. prenesená",AG105,0)</f>
        <v>0</v>
      </c>
      <c r="CH105" s="98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/>
      </c>
    </row>
    <row r="106" spans="1:91" s="2" customFormat="1" ht="19.899999999999999" customHeight="1" x14ac:dyDescent="0.2">
      <c r="A106" s="35"/>
      <c r="B106" s="36"/>
      <c r="C106" s="35"/>
      <c r="D106" s="484" t="s">
        <v>86</v>
      </c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  <c r="AB106" s="483"/>
      <c r="AC106" s="35"/>
      <c r="AD106" s="35"/>
      <c r="AE106" s="35"/>
      <c r="AF106" s="35"/>
      <c r="AG106" s="481">
        <f>ROUND(AG94 * AS106, 2)</f>
        <v>0</v>
      </c>
      <c r="AH106" s="482"/>
      <c r="AI106" s="482"/>
      <c r="AJ106" s="482"/>
      <c r="AK106" s="482"/>
      <c r="AL106" s="482"/>
      <c r="AM106" s="482"/>
      <c r="AN106" s="482">
        <f>ROUND(AG106 + AV106, 2)</f>
        <v>0</v>
      </c>
      <c r="AO106" s="482"/>
      <c r="AP106" s="482"/>
      <c r="AQ106" s="35"/>
      <c r="AR106" s="36"/>
      <c r="AS106" s="99">
        <v>0</v>
      </c>
      <c r="AT106" s="100" t="s">
        <v>84</v>
      </c>
      <c r="AU106" s="100" t="s">
        <v>37</v>
      </c>
      <c r="AV106" s="101">
        <f>ROUND(IF(AU106="základná",AG106*L32,IF(AU106="znížená",AG106*L33,0)),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87</v>
      </c>
      <c r="BY106" s="98">
        <f>IF(AU106="základná",AV106,0)</f>
        <v>0</v>
      </c>
      <c r="BZ106" s="98">
        <f>IF(AU106="znížená",AV106,0)</f>
        <v>0</v>
      </c>
      <c r="CA106" s="98">
        <v>0</v>
      </c>
      <c r="CB106" s="98">
        <v>0</v>
      </c>
      <c r="CC106" s="98">
        <v>0</v>
      </c>
      <c r="CD106" s="98">
        <f>IF(AU106="základná",AG106,0)</f>
        <v>0</v>
      </c>
      <c r="CE106" s="98">
        <f>IF(AU106="znížená",AG106,0)</f>
        <v>0</v>
      </c>
      <c r="CF106" s="98">
        <f>IF(AU106="zákl. prenesená",AG106,0)</f>
        <v>0</v>
      </c>
      <c r="CG106" s="98">
        <f>IF(AU106="zníž. prenesená",AG106,0)</f>
        <v>0</v>
      </c>
      <c r="CH106" s="98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1" s="2" customFormat="1" ht="10.9" customHeight="1" x14ac:dyDescent="0.2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1" s="2" customFormat="1" ht="30" customHeight="1" x14ac:dyDescent="0.2">
      <c r="A108" s="35"/>
      <c r="B108" s="36"/>
      <c r="C108" s="102" t="s">
        <v>88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485">
        <f>ROUND(AG94 + AG102, 2)</f>
        <v>0</v>
      </c>
      <c r="AH108" s="485"/>
      <c r="AI108" s="485"/>
      <c r="AJ108" s="485"/>
      <c r="AK108" s="485"/>
      <c r="AL108" s="485"/>
      <c r="AM108" s="485"/>
      <c r="AN108" s="485">
        <f>ROUND(AN94 + AN102, 2)</f>
        <v>0</v>
      </c>
      <c r="AO108" s="485"/>
      <c r="AP108" s="485"/>
      <c r="AQ108" s="103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91" s="2" customFormat="1" ht="6.95" customHeight="1" x14ac:dyDescent="0.2">
      <c r="A109" s="35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</sheetData>
  <mergeCells count="75">
    <mergeCell ref="J100:AF100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R2:BE2"/>
    <mergeCell ref="J96:AF96"/>
    <mergeCell ref="J97:AF97"/>
    <mergeCell ref="J98:AF98"/>
    <mergeCell ref="J99:AF99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102:AM102"/>
    <mergeCell ref="AN102:AP102"/>
    <mergeCell ref="AG108:AM108"/>
    <mergeCell ref="AN108:AP108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5:AB105"/>
    <mergeCell ref="AG105:AM105"/>
    <mergeCell ref="AN105:AP105"/>
    <mergeCell ref="D106:AB106"/>
    <mergeCell ref="AG106:AM106"/>
    <mergeCell ref="AN106:AP106"/>
    <mergeCell ref="AG103:AM103"/>
    <mergeCell ref="D103:AB103"/>
    <mergeCell ref="AN103:AP103"/>
    <mergeCell ref="AG104:AM104"/>
    <mergeCell ref="D104:AB104"/>
    <mergeCell ref="AN104:AP104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é sú hodnoty základná, znížená, nulová." sqref="AU102:AU10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 xr:uid="{00000000-0002-0000-0000-000001000000}">
      <formula1>"stavebná časť, technologická časť, investičná časť"</formula1>
    </dataValidation>
  </dataValidations>
  <hyperlinks>
    <hyperlink ref="A95" location="'02 - Rekonštrukcia a zme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23"/>
  <sheetViews>
    <sheetView showGridLines="0" workbookViewId="0">
      <selection activeCell="I1329" sqref="I132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x14ac:dyDescent="0.2">
      <c r="L2" s="502" t="s">
        <v>5</v>
      </c>
      <c r="M2" s="490"/>
      <c r="N2" s="490"/>
      <c r="O2" s="490"/>
      <c r="P2" s="490"/>
      <c r="Q2" s="490"/>
      <c r="R2" s="490"/>
      <c r="S2" s="490"/>
      <c r="T2" s="490"/>
      <c r="U2" s="490"/>
      <c r="V2" s="490"/>
      <c r="AT2" s="18" t="s">
        <v>79</v>
      </c>
      <c r="AZ2" s="105" t="s">
        <v>89</v>
      </c>
      <c r="BA2" s="105" t="s">
        <v>1</v>
      </c>
      <c r="BB2" s="105" t="s">
        <v>1</v>
      </c>
      <c r="BC2" s="105" t="s">
        <v>90</v>
      </c>
      <c r="BD2" s="105" t="s">
        <v>91</v>
      </c>
    </row>
    <row r="3" spans="1:56" s="1" customForma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  <c r="AZ3" s="105" t="s">
        <v>92</v>
      </c>
      <c r="BA3" s="105" t="s">
        <v>1</v>
      </c>
      <c r="BB3" s="105" t="s">
        <v>1</v>
      </c>
      <c r="BC3" s="105" t="s">
        <v>93</v>
      </c>
      <c r="BD3" s="105" t="s">
        <v>91</v>
      </c>
    </row>
    <row r="4" spans="1:56" s="1" customFormat="1" ht="18" x14ac:dyDescent="0.2">
      <c r="B4" s="21"/>
      <c r="D4" s="22" t="s">
        <v>94</v>
      </c>
      <c r="L4" s="21"/>
      <c r="M4" s="106" t="s">
        <v>9</v>
      </c>
      <c r="AT4" s="18" t="s">
        <v>3</v>
      </c>
      <c r="AZ4" s="105" t="s">
        <v>95</v>
      </c>
      <c r="BA4" s="105" t="s">
        <v>1</v>
      </c>
      <c r="BB4" s="105" t="s">
        <v>1</v>
      </c>
      <c r="BC4" s="105" t="s">
        <v>96</v>
      </c>
      <c r="BD4" s="105" t="s">
        <v>91</v>
      </c>
    </row>
    <row r="5" spans="1:56" s="1" customFormat="1" x14ac:dyDescent="0.2">
      <c r="B5" s="21"/>
      <c r="L5" s="21"/>
      <c r="AZ5" s="105" t="s">
        <v>97</v>
      </c>
      <c r="BA5" s="105" t="s">
        <v>1</v>
      </c>
      <c r="BB5" s="105" t="s">
        <v>1</v>
      </c>
      <c r="BC5" s="105" t="s">
        <v>93</v>
      </c>
      <c r="BD5" s="105" t="s">
        <v>91</v>
      </c>
    </row>
    <row r="6" spans="1:56" s="1" customFormat="1" ht="12.75" x14ac:dyDescent="0.2">
      <c r="B6" s="21"/>
      <c r="D6" s="28" t="s">
        <v>15</v>
      </c>
      <c r="L6" s="21"/>
      <c r="AZ6" s="105" t="s">
        <v>98</v>
      </c>
      <c r="BA6" s="105" t="s">
        <v>1</v>
      </c>
      <c r="BB6" s="105" t="s">
        <v>1</v>
      </c>
      <c r="BC6" s="105" t="s">
        <v>99</v>
      </c>
      <c r="BD6" s="105" t="s">
        <v>91</v>
      </c>
    </row>
    <row r="7" spans="1:56" s="1" customFormat="1" ht="12.75" x14ac:dyDescent="0.2">
      <c r="B7" s="21"/>
      <c r="E7" s="510" t="str">
        <f>'Rekapitulácia stavby'!K6</f>
        <v xml:space="preserve">Rekonštrukcia a zmena účelu objektu Tomášikova 25 - zariadenie starostlivosti o deti </v>
      </c>
      <c r="F7" s="511"/>
      <c r="G7" s="511"/>
      <c r="H7" s="511"/>
      <c r="L7" s="21"/>
      <c r="AZ7" s="105" t="s">
        <v>100</v>
      </c>
      <c r="BA7" s="105" t="s">
        <v>1</v>
      </c>
      <c r="BB7" s="105" t="s">
        <v>1</v>
      </c>
      <c r="BC7" s="105" t="s">
        <v>101</v>
      </c>
      <c r="BD7" s="105" t="s">
        <v>91</v>
      </c>
    </row>
    <row r="8" spans="1:56" s="2" customFormat="1" ht="12.75" x14ac:dyDescent="0.2">
      <c r="A8" s="35"/>
      <c r="B8" s="36"/>
      <c r="C8" s="35"/>
      <c r="D8" s="28" t="s">
        <v>102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5" t="s">
        <v>103</v>
      </c>
      <c r="BA8" s="105" t="s">
        <v>1</v>
      </c>
      <c r="BB8" s="105" t="s">
        <v>1</v>
      </c>
      <c r="BC8" s="105" t="s">
        <v>104</v>
      </c>
      <c r="BD8" s="105" t="s">
        <v>91</v>
      </c>
    </row>
    <row r="9" spans="1:56" s="2" customFormat="1" x14ac:dyDescent="0.2">
      <c r="A9" s="35"/>
      <c r="B9" s="36"/>
      <c r="C9" s="35"/>
      <c r="D9" s="35"/>
      <c r="E9" s="462" t="s">
        <v>1467</v>
      </c>
      <c r="F9" s="508"/>
      <c r="G9" s="508"/>
      <c r="H9" s="508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5" t="s">
        <v>105</v>
      </c>
      <c r="BA9" s="105" t="s">
        <v>1</v>
      </c>
      <c r="BB9" s="105" t="s">
        <v>1</v>
      </c>
      <c r="BC9" s="105" t="s">
        <v>106</v>
      </c>
      <c r="BD9" s="105" t="s">
        <v>91</v>
      </c>
    </row>
    <row r="10" spans="1:56" s="2" customFormat="1" x14ac:dyDescent="0.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5" t="s">
        <v>107</v>
      </c>
      <c r="BA10" s="105" t="s">
        <v>1</v>
      </c>
      <c r="BB10" s="105" t="s">
        <v>1</v>
      </c>
      <c r="BC10" s="105" t="s">
        <v>108</v>
      </c>
      <c r="BD10" s="105" t="s">
        <v>91</v>
      </c>
    </row>
    <row r="11" spans="1:56" s="2" customFormat="1" ht="12.75" x14ac:dyDescent="0.2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5" t="s">
        <v>109</v>
      </c>
      <c r="BA11" s="105" t="s">
        <v>1</v>
      </c>
      <c r="BB11" s="105" t="s">
        <v>1</v>
      </c>
      <c r="BC11" s="105" t="s">
        <v>110</v>
      </c>
      <c r="BD11" s="105" t="s">
        <v>91</v>
      </c>
    </row>
    <row r="12" spans="1:56" s="2" customFormat="1" ht="12.75" x14ac:dyDescent="0.2">
      <c r="A12" s="35"/>
      <c r="B12" s="36"/>
      <c r="C12" s="35"/>
      <c r="D12" s="28" t="s">
        <v>18</v>
      </c>
      <c r="E12" s="35"/>
      <c r="F12" s="26" t="s">
        <v>111</v>
      </c>
      <c r="G12" s="35"/>
      <c r="H12" s="35"/>
      <c r="I12" s="28" t="s">
        <v>20</v>
      </c>
      <c r="J12" s="58">
        <f>'Rekapitulácia stavby'!AN8</f>
        <v>44114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5" t="s">
        <v>112</v>
      </c>
      <c r="BA12" s="105" t="s">
        <v>1</v>
      </c>
      <c r="BB12" s="105" t="s">
        <v>1</v>
      </c>
      <c r="BC12" s="105" t="s">
        <v>113</v>
      </c>
      <c r="BD12" s="105" t="s">
        <v>91</v>
      </c>
    </row>
    <row r="13" spans="1:56" s="2" customFormat="1" x14ac:dyDescent="0.2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5" t="s">
        <v>114</v>
      </c>
      <c r="BA13" s="105" t="s">
        <v>1</v>
      </c>
      <c r="BB13" s="105" t="s">
        <v>1</v>
      </c>
      <c r="BC13" s="105" t="s">
        <v>115</v>
      </c>
      <c r="BD13" s="105" t="s">
        <v>91</v>
      </c>
    </row>
    <row r="14" spans="1:56" s="2" customFormat="1" ht="12.75" x14ac:dyDescent="0.2">
      <c r="A14" s="35"/>
      <c r="B14" s="36"/>
      <c r="C14" s="35"/>
      <c r="D14" s="28" t="s">
        <v>21</v>
      </c>
      <c r="E14" s="35"/>
      <c r="F14" s="35"/>
      <c r="G14" s="35"/>
      <c r="H14" s="35"/>
      <c r="I14" s="28" t="s">
        <v>22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Z14" s="105" t="s">
        <v>116</v>
      </c>
      <c r="BA14" s="105" t="s">
        <v>1</v>
      </c>
      <c r="BB14" s="105" t="s">
        <v>1</v>
      </c>
      <c r="BC14" s="105" t="s">
        <v>117</v>
      </c>
      <c r="BD14" s="105" t="s">
        <v>91</v>
      </c>
    </row>
    <row r="15" spans="1:56" s="2" customFormat="1" ht="12.75" x14ac:dyDescent="0.2">
      <c r="A15" s="35"/>
      <c r="B15" s="36"/>
      <c r="C15" s="35"/>
      <c r="D15" s="35"/>
      <c r="E15" s="26" t="s">
        <v>118</v>
      </c>
      <c r="F15" s="35"/>
      <c r="G15" s="35"/>
      <c r="H15" s="35"/>
      <c r="I15" s="28" t="s">
        <v>23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Z15" s="105" t="s">
        <v>119</v>
      </c>
      <c r="BA15" s="105" t="s">
        <v>1</v>
      </c>
      <c r="BB15" s="105" t="s">
        <v>1</v>
      </c>
      <c r="BC15" s="105" t="s">
        <v>120</v>
      </c>
      <c r="BD15" s="105" t="s">
        <v>91</v>
      </c>
    </row>
    <row r="16" spans="1:56" s="2" customFormat="1" x14ac:dyDescent="0.2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Z16" s="105" t="s">
        <v>121</v>
      </c>
      <c r="BA16" s="105" t="s">
        <v>1</v>
      </c>
      <c r="BB16" s="105" t="s">
        <v>1</v>
      </c>
      <c r="BC16" s="105" t="s">
        <v>122</v>
      </c>
      <c r="BD16" s="105" t="s">
        <v>91</v>
      </c>
    </row>
    <row r="17" spans="1:56" s="2" customFormat="1" ht="12.75" x14ac:dyDescent="0.2">
      <c r="A17" s="35"/>
      <c r="B17" s="36"/>
      <c r="C17" s="35"/>
      <c r="D17" s="28" t="s">
        <v>24</v>
      </c>
      <c r="E17" s="35"/>
      <c r="F17" s="35"/>
      <c r="G17" s="35"/>
      <c r="H17" s="35"/>
      <c r="I17" s="28" t="s">
        <v>22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Z17" s="105" t="s">
        <v>123</v>
      </c>
      <c r="BA17" s="105" t="s">
        <v>1</v>
      </c>
      <c r="BB17" s="105" t="s">
        <v>1</v>
      </c>
      <c r="BC17" s="105" t="s">
        <v>124</v>
      </c>
      <c r="BD17" s="105" t="s">
        <v>91</v>
      </c>
    </row>
    <row r="18" spans="1:56" s="2" customFormat="1" ht="12.75" x14ac:dyDescent="0.2">
      <c r="A18" s="35"/>
      <c r="B18" s="36"/>
      <c r="C18" s="35"/>
      <c r="D18" s="35"/>
      <c r="E18" s="512" t="str">
        <f>'Rekapitulácia stavby'!E14</f>
        <v>Vyplň údaj</v>
      </c>
      <c r="F18" s="489"/>
      <c r="G18" s="489"/>
      <c r="H18" s="489"/>
      <c r="I18" s="28" t="s">
        <v>23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Z18" s="105" t="s">
        <v>125</v>
      </c>
      <c r="BA18" s="105" t="s">
        <v>1</v>
      </c>
      <c r="BB18" s="105" t="s">
        <v>1</v>
      </c>
      <c r="BC18" s="105" t="s">
        <v>126</v>
      </c>
      <c r="BD18" s="105" t="s">
        <v>91</v>
      </c>
    </row>
    <row r="19" spans="1:56" s="2" customFormat="1" x14ac:dyDescent="0.2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Z19" s="105" t="s">
        <v>127</v>
      </c>
      <c r="BA19" s="105" t="s">
        <v>1</v>
      </c>
      <c r="BB19" s="105" t="s">
        <v>1</v>
      </c>
      <c r="BC19" s="105" t="s">
        <v>128</v>
      </c>
      <c r="BD19" s="105" t="s">
        <v>91</v>
      </c>
    </row>
    <row r="20" spans="1:56" s="2" customFormat="1" ht="12.75" x14ac:dyDescent="0.2">
      <c r="A20" s="35"/>
      <c r="B20" s="36"/>
      <c r="C20" s="35"/>
      <c r="D20" s="28" t="s">
        <v>26</v>
      </c>
      <c r="E20" s="35"/>
      <c r="F20" s="35"/>
      <c r="G20" s="35"/>
      <c r="H20" s="35"/>
      <c r="I20" s="28" t="s">
        <v>22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Z20" s="105" t="s">
        <v>129</v>
      </c>
      <c r="BA20" s="105" t="s">
        <v>1</v>
      </c>
      <c r="BB20" s="105" t="s">
        <v>1</v>
      </c>
      <c r="BC20" s="105" t="s">
        <v>130</v>
      </c>
      <c r="BD20" s="105" t="s">
        <v>91</v>
      </c>
    </row>
    <row r="21" spans="1:56" s="2" customFormat="1" ht="12.75" x14ac:dyDescent="0.2">
      <c r="A21" s="35"/>
      <c r="B21" s="36"/>
      <c r="C21" s="35"/>
      <c r="D21" s="35"/>
      <c r="E21" s="26" t="s">
        <v>131</v>
      </c>
      <c r="F21" s="35"/>
      <c r="G21" s="35"/>
      <c r="H21" s="35"/>
      <c r="I21" s="28" t="s">
        <v>23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Z21" s="105" t="s">
        <v>132</v>
      </c>
      <c r="BA21" s="105" t="s">
        <v>1</v>
      </c>
      <c r="BB21" s="105" t="s">
        <v>1</v>
      </c>
      <c r="BC21" s="105" t="s">
        <v>133</v>
      </c>
      <c r="BD21" s="105" t="s">
        <v>91</v>
      </c>
    </row>
    <row r="22" spans="1:56" s="2" customFormat="1" x14ac:dyDescent="0.2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Z22" s="105" t="s">
        <v>134</v>
      </c>
      <c r="BA22" s="105" t="s">
        <v>1</v>
      </c>
      <c r="BB22" s="105" t="s">
        <v>1</v>
      </c>
      <c r="BC22" s="105" t="s">
        <v>135</v>
      </c>
      <c r="BD22" s="105" t="s">
        <v>91</v>
      </c>
    </row>
    <row r="23" spans="1:56" s="2" customFormat="1" ht="12.75" x14ac:dyDescent="0.2">
      <c r="A23" s="35"/>
      <c r="B23" s="36"/>
      <c r="C23" s="35"/>
      <c r="D23" s="28" t="s">
        <v>28</v>
      </c>
      <c r="E23" s="35"/>
      <c r="F23" s="35"/>
      <c r="G23" s="35"/>
      <c r="H23" s="35"/>
      <c r="I23" s="28" t="s">
        <v>22</v>
      </c>
      <c r="J23" s="26" t="str">
        <f>IF('Rekapitulácia stavby'!AN19="","",'Rekapitulácia stavby'!AN19)</f>
        <v/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56" s="2" customFormat="1" ht="12.75" x14ac:dyDescent="0.2">
      <c r="A24" s="35"/>
      <c r="B24" s="36"/>
      <c r="C24" s="35"/>
      <c r="D24" s="35"/>
      <c r="E24" s="26" t="str">
        <f>IF('Rekapitulácia stavby'!E20="","",'Rekapitulácia stavby'!E20)</f>
        <v xml:space="preserve"> </v>
      </c>
      <c r="F24" s="35"/>
      <c r="G24" s="35"/>
      <c r="H24" s="35"/>
      <c r="I24" s="28" t="s">
        <v>23</v>
      </c>
      <c r="J24" s="26" t="str">
        <f>IF('Rekapitulácia stavby'!AN20="","",'Rekapitulácia stavby'!AN20)</f>
        <v/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56" s="2" customFormat="1" x14ac:dyDescent="0.2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56" s="2" customFormat="1" ht="12.75" x14ac:dyDescent="0.2">
      <c r="A26" s="35"/>
      <c r="B26" s="36"/>
      <c r="C26" s="35"/>
      <c r="D26" s="28" t="s">
        <v>29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56" s="8" customFormat="1" ht="12.75" x14ac:dyDescent="0.2">
      <c r="A27" s="107"/>
      <c r="B27" s="108"/>
      <c r="C27" s="107"/>
      <c r="D27" s="107"/>
      <c r="E27" s="494" t="s">
        <v>1</v>
      </c>
      <c r="F27" s="494"/>
      <c r="G27" s="494"/>
      <c r="H27" s="494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56" s="2" customFormat="1" x14ac:dyDescent="0.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56" s="2" customFormat="1" x14ac:dyDescent="0.2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56" s="2" customFormat="1" ht="12.75" x14ac:dyDescent="0.2">
      <c r="A30" s="35"/>
      <c r="B30" s="36"/>
      <c r="C30" s="35"/>
      <c r="D30" s="26" t="s">
        <v>136</v>
      </c>
      <c r="E30" s="35"/>
      <c r="F30" s="35"/>
      <c r="G30" s="35"/>
      <c r="H30" s="35"/>
      <c r="I30" s="35"/>
      <c r="J30" s="34">
        <f>J96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56" s="2" customFormat="1" ht="12.75" x14ac:dyDescent="0.2">
      <c r="A31" s="35"/>
      <c r="B31" s="36"/>
      <c r="C31" s="35"/>
      <c r="D31" s="33" t="s">
        <v>83</v>
      </c>
      <c r="E31" s="35"/>
      <c r="F31" s="35"/>
      <c r="G31" s="35"/>
      <c r="H31" s="35"/>
      <c r="I31" s="35"/>
      <c r="J31" s="34">
        <f>J124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56" s="2" customFormat="1" ht="15.75" x14ac:dyDescent="0.2">
      <c r="A32" s="35"/>
      <c r="B32" s="36"/>
      <c r="C32" s="35"/>
      <c r="D32" s="110" t="s">
        <v>32</v>
      </c>
      <c r="E32" s="35"/>
      <c r="F32" s="35"/>
      <c r="G32" s="35"/>
      <c r="H32" s="35"/>
      <c r="I32" s="35"/>
      <c r="J32" s="74">
        <f>ROUND(J30 + J31, 2)</f>
        <v>0</v>
      </c>
      <c r="K32" s="35"/>
      <c r="L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x14ac:dyDescent="0.2">
      <c r="A33" s="35"/>
      <c r="B33" s="36"/>
      <c r="C33" s="35"/>
      <c r="D33" s="69"/>
      <c r="E33" s="69"/>
      <c r="F33" s="69"/>
      <c r="G33" s="69"/>
      <c r="H33" s="69"/>
      <c r="I33" s="69"/>
      <c r="J33" s="69"/>
      <c r="K33" s="69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2.75" x14ac:dyDescent="0.2">
      <c r="A34" s="35"/>
      <c r="B34" s="36"/>
      <c r="C34" s="35"/>
      <c r="D34" s="35"/>
      <c r="E34" s="35"/>
      <c r="F34" s="39" t="s">
        <v>34</v>
      </c>
      <c r="G34" s="35"/>
      <c r="H34" s="35"/>
      <c r="I34" s="39" t="s">
        <v>33</v>
      </c>
      <c r="J34" s="39" t="s">
        <v>35</v>
      </c>
      <c r="K34" s="35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2.75" x14ac:dyDescent="0.2">
      <c r="A35" s="35"/>
      <c r="B35" s="36"/>
      <c r="C35" s="35"/>
      <c r="D35" s="111" t="s">
        <v>36</v>
      </c>
      <c r="E35" s="28" t="s">
        <v>37</v>
      </c>
      <c r="F35" s="112">
        <f>ROUND((SUM(BE124:BE131) + SUM(BE151:BE1319)),  2)</f>
        <v>0</v>
      </c>
      <c r="G35" s="35"/>
      <c r="H35" s="35"/>
      <c r="I35" s="113">
        <v>0.2</v>
      </c>
      <c r="J35" s="112">
        <f>ROUND(((SUM(BE124:BE131) + SUM(BE151:BE1319))*I35),  2)</f>
        <v>0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2.75" x14ac:dyDescent="0.2">
      <c r="A36" s="35"/>
      <c r="B36" s="36"/>
      <c r="C36" s="35"/>
      <c r="D36" s="35"/>
      <c r="E36" s="28" t="s">
        <v>38</v>
      </c>
      <c r="F36" s="112">
        <f>ROUND((SUM(BF124:BF131) + SUM(BF151:BF1319)),  2)</f>
        <v>0</v>
      </c>
      <c r="G36" s="35"/>
      <c r="H36" s="35"/>
      <c r="I36" s="113">
        <v>0.2</v>
      </c>
      <c r="J36" s="112">
        <f>ROUND(((SUM(BF124:BF131) + SUM(BF151:BF1319))*I36),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2.75" x14ac:dyDescent="0.2">
      <c r="A37" s="35"/>
      <c r="B37" s="36"/>
      <c r="C37" s="35"/>
      <c r="D37" s="35"/>
      <c r="E37" s="28" t="s">
        <v>39</v>
      </c>
      <c r="F37" s="112">
        <f>ROUND((SUM(BG124:BG131) + SUM(BG151:BG1319)),  2)</f>
        <v>0</v>
      </c>
      <c r="G37" s="35"/>
      <c r="H37" s="35"/>
      <c r="I37" s="113">
        <v>0.2</v>
      </c>
      <c r="J37" s="112">
        <f>0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2.75" x14ac:dyDescent="0.2">
      <c r="A38" s="35"/>
      <c r="B38" s="36"/>
      <c r="C38" s="35"/>
      <c r="D38" s="35"/>
      <c r="E38" s="28" t="s">
        <v>40</v>
      </c>
      <c r="F38" s="112">
        <f>ROUND((SUM(BH124:BH131) + SUM(BH151:BH1319)),  2)</f>
        <v>0</v>
      </c>
      <c r="G38" s="35"/>
      <c r="H38" s="35"/>
      <c r="I38" s="113">
        <v>0.2</v>
      </c>
      <c r="J38" s="112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2.75" x14ac:dyDescent="0.2">
      <c r="A39" s="35"/>
      <c r="B39" s="36"/>
      <c r="C39" s="35"/>
      <c r="D39" s="35"/>
      <c r="E39" s="28" t="s">
        <v>41</v>
      </c>
      <c r="F39" s="112">
        <f>ROUND((SUM(BI124:BI131) + SUM(BI151:BI1319)),  2)</f>
        <v>0</v>
      </c>
      <c r="G39" s="35"/>
      <c r="H39" s="35"/>
      <c r="I39" s="113">
        <v>0</v>
      </c>
      <c r="J39" s="112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x14ac:dyDescent="0.2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5.75" x14ac:dyDescent="0.2">
      <c r="A41" s="35"/>
      <c r="B41" s="36"/>
      <c r="C41" s="103"/>
      <c r="D41" s="114" t="s">
        <v>42</v>
      </c>
      <c r="E41" s="63"/>
      <c r="F41" s="63"/>
      <c r="G41" s="115" t="s">
        <v>43</v>
      </c>
      <c r="H41" s="116" t="s">
        <v>44</v>
      </c>
      <c r="I41" s="63"/>
      <c r="J41" s="117">
        <f>SUM(J32:J39)</f>
        <v>0</v>
      </c>
      <c r="K41" s="118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x14ac:dyDescent="0.2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x14ac:dyDescent="0.2">
      <c r="B43" s="21"/>
      <c r="L43" s="21"/>
    </row>
    <row r="44" spans="1:31" s="1" customFormat="1" x14ac:dyDescent="0.2">
      <c r="B44" s="21"/>
      <c r="L44" s="21"/>
    </row>
    <row r="45" spans="1:31" s="1" customFormat="1" x14ac:dyDescent="0.2">
      <c r="B45" s="21"/>
      <c r="L45" s="21"/>
    </row>
    <row r="46" spans="1:31" s="1" customFormat="1" x14ac:dyDescent="0.2">
      <c r="B46" s="21"/>
      <c r="L46" s="21"/>
    </row>
    <row r="47" spans="1:31" s="1" customFormat="1" x14ac:dyDescent="0.2">
      <c r="B47" s="21"/>
      <c r="L47" s="21"/>
    </row>
    <row r="48" spans="1:31" s="1" customFormat="1" x14ac:dyDescent="0.2">
      <c r="B48" s="21"/>
      <c r="L48" s="21"/>
    </row>
    <row r="49" spans="1:31" s="1" customFormat="1" x14ac:dyDescent="0.2">
      <c r="B49" s="21"/>
      <c r="L49" s="21"/>
    </row>
    <row r="50" spans="1:31" s="2" customFormat="1" ht="12.75" x14ac:dyDescent="0.2">
      <c r="B50" s="45"/>
      <c r="D50" s="46" t="s">
        <v>45</v>
      </c>
      <c r="E50" s="47"/>
      <c r="F50" s="47"/>
      <c r="G50" s="46" t="s">
        <v>46</v>
      </c>
      <c r="H50" s="47"/>
      <c r="I50" s="47"/>
      <c r="J50" s="47"/>
      <c r="K50" s="47"/>
      <c r="L50" s="45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36"/>
      <c r="C61" s="35"/>
      <c r="D61" s="48" t="s">
        <v>47</v>
      </c>
      <c r="E61" s="38"/>
      <c r="F61" s="119" t="s">
        <v>48</v>
      </c>
      <c r="G61" s="48" t="s">
        <v>47</v>
      </c>
      <c r="H61" s="38"/>
      <c r="I61" s="38"/>
      <c r="J61" s="120" t="s">
        <v>48</v>
      </c>
      <c r="K61" s="38"/>
      <c r="L61" s="4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36"/>
      <c r="C65" s="35"/>
      <c r="D65" s="46" t="s">
        <v>49</v>
      </c>
      <c r="E65" s="49"/>
      <c r="F65" s="49"/>
      <c r="G65" s="46" t="s">
        <v>50</v>
      </c>
      <c r="H65" s="49"/>
      <c r="I65" s="49"/>
      <c r="J65" s="49"/>
      <c r="K65" s="49"/>
      <c r="L65" s="4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36"/>
      <c r="C76" s="35"/>
      <c r="D76" s="48" t="s">
        <v>47</v>
      </c>
      <c r="E76" s="38"/>
      <c r="F76" s="119" t="s">
        <v>48</v>
      </c>
      <c r="G76" s="48" t="s">
        <v>47</v>
      </c>
      <c r="H76" s="38"/>
      <c r="I76" s="38"/>
      <c r="J76" s="120" t="s">
        <v>48</v>
      </c>
      <c r="K76" s="38"/>
      <c r="L76" s="4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x14ac:dyDescent="0.2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x14ac:dyDescent="0.2">
      <c r="A81" s="35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18" x14ac:dyDescent="0.2">
      <c r="A82" s="35"/>
      <c r="B82" s="36"/>
      <c r="C82" s="22" t="s">
        <v>137</v>
      </c>
      <c r="D82" s="35"/>
      <c r="E82" s="35"/>
      <c r="F82" s="35"/>
      <c r="G82" s="35"/>
      <c r="H82" s="35"/>
      <c r="I82" s="35"/>
      <c r="J82" s="35"/>
      <c r="K82" s="35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x14ac:dyDescent="0.2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.75" x14ac:dyDescent="0.2">
      <c r="A84" s="35"/>
      <c r="B84" s="36"/>
      <c r="C84" s="28" t="s">
        <v>15</v>
      </c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2.75" x14ac:dyDescent="0.2">
      <c r="A85" s="35"/>
      <c r="B85" s="36"/>
      <c r="C85" s="35"/>
      <c r="D85" s="35"/>
      <c r="E85" s="510" t="str">
        <f>E7</f>
        <v xml:space="preserve">Rekonštrukcia a zmena účelu objektu Tomášikova 25 - zariadenie starostlivosti o deti </v>
      </c>
      <c r="F85" s="511"/>
      <c r="G85" s="511"/>
      <c r="H85" s="511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.75" x14ac:dyDescent="0.2">
      <c r="A86" s="35"/>
      <c r="B86" s="36"/>
      <c r="C86" s="28" t="s">
        <v>102</v>
      </c>
      <c r="D86" s="35"/>
      <c r="E86" s="35"/>
      <c r="F86" s="35"/>
      <c r="G86" s="35"/>
      <c r="H86" s="35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x14ac:dyDescent="0.2">
      <c r="A87" s="35"/>
      <c r="B87" s="36"/>
      <c r="C87" s="35"/>
      <c r="D87" s="35"/>
      <c r="E87" s="462" t="str">
        <f>E9</f>
        <v>Architektúra, statika</v>
      </c>
      <c r="F87" s="508"/>
      <c r="G87" s="508"/>
      <c r="H87" s="508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x14ac:dyDescent="0.2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.75" x14ac:dyDescent="0.2">
      <c r="A89" s="35"/>
      <c r="B89" s="36"/>
      <c r="C89" s="28" t="s">
        <v>18</v>
      </c>
      <c r="D89" s="35"/>
      <c r="E89" s="35"/>
      <c r="F89" s="26" t="str">
        <f>F12</f>
        <v>Tomášikova 25, Bratislava</v>
      </c>
      <c r="G89" s="35"/>
      <c r="H89" s="35"/>
      <c r="I89" s="28" t="s">
        <v>20</v>
      </c>
      <c r="J89" s="58">
        <f>IF(J12="","",J12)</f>
        <v>44114</v>
      </c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x14ac:dyDescent="0.2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2.75" x14ac:dyDescent="0.2">
      <c r="A91" s="35"/>
      <c r="B91" s="36"/>
      <c r="C91" s="28" t="s">
        <v>21</v>
      </c>
      <c r="D91" s="35"/>
      <c r="E91" s="35"/>
      <c r="F91" s="26" t="str">
        <f>E15</f>
        <v>Mestská časť Bratislava - Ružinov</v>
      </c>
      <c r="G91" s="35"/>
      <c r="H91" s="35"/>
      <c r="I91" s="28" t="s">
        <v>26</v>
      </c>
      <c r="J91" s="31" t="str">
        <f>E21</f>
        <v>Ing.Tomáš Novák</v>
      </c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2.75" x14ac:dyDescent="0.2">
      <c r="A92" s="35"/>
      <c r="B92" s="36"/>
      <c r="C92" s="28" t="s">
        <v>24</v>
      </c>
      <c r="D92" s="35"/>
      <c r="E92" s="35"/>
      <c r="F92" s="26" t="str">
        <f>IF(E18="","",E18)</f>
        <v>Vyplň údaj</v>
      </c>
      <c r="G92" s="35"/>
      <c r="H92" s="35"/>
      <c r="I92" s="28" t="s">
        <v>28</v>
      </c>
      <c r="J92" s="31" t="str">
        <f>E24</f>
        <v xml:space="preserve"> 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x14ac:dyDescent="0.2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12" x14ac:dyDescent="0.2">
      <c r="A94" s="35"/>
      <c r="B94" s="36"/>
      <c r="C94" s="121" t="s">
        <v>138</v>
      </c>
      <c r="D94" s="103"/>
      <c r="E94" s="103"/>
      <c r="F94" s="103"/>
      <c r="G94" s="103"/>
      <c r="H94" s="103"/>
      <c r="I94" s="103"/>
      <c r="J94" s="122" t="s">
        <v>139</v>
      </c>
      <c r="K94" s="103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x14ac:dyDescent="0.2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15.75" x14ac:dyDescent="0.2">
      <c r="A96" s="35"/>
      <c r="B96" s="36"/>
      <c r="C96" s="123" t="s">
        <v>140</v>
      </c>
      <c r="D96" s="35"/>
      <c r="E96" s="35"/>
      <c r="F96" s="35"/>
      <c r="G96" s="35"/>
      <c r="H96" s="35"/>
      <c r="I96" s="35"/>
      <c r="J96" s="74">
        <f>J151</f>
        <v>0</v>
      </c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141</v>
      </c>
    </row>
    <row r="97" spans="2:12" s="9" customFormat="1" ht="15" x14ac:dyDescent="0.2">
      <c r="B97" s="124"/>
      <c r="D97" s="125" t="s">
        <v>142</v>
      </c>
      <c r="E97" s="126"/>
      <c r="F97" s="126"/>
      <c r="G97" s="126"/>
      <c r="H97" s="126"/>
      <c r="I97" s="126"/>
      <c r="J97" s="127">
        <f>J152</f>
        <v>0</v>
      </c>
      <c r="L97" s="124"/>
    </row>
    <row r="98" spans="2:12" s="10" customFormat="1" ht="12.75" x14ac:dyDescent="0.2">
      <c r="B98" s="128"/>
      <c r="D98" s="129" t="s">
        <v>143</v>
      </c>
      <c r="E98" s="130"/>
      <c r="F98" s="130"/>
      <c r="G98" s="130"/>
      <c r="H98" s="130"/>
      <c r="I98" s="130"/>
      <c r="J98" s="131">
        <f>J153</f>
        <v>0</v>
      </c>
      <c r="L98" s="128"/>
    </row>
    <row r="99" spans="2:12" s="10" customFormat="1" ht="12.75" x14ac:dyDescent="0.2">
      <c r="B99" s="128"/>
      <c r="D99" s="129" t="s">
        <v>144</v>
      </c>
      <c r="E99" s="130"/>
      <c r="F99" s="130"/>
      <c r="G99" s="130"/>
      <c r="H99" s="130"/>
      <c r="I99" s="130"/>
      <c r="J99" s="131">
        <f>J181</f>
        <v>0</v>
      </c>
      <c r="L99" s="128"/>
    </row>
    <row r="100" spans="2:12" s="10" customFormat="1" ht="12.75" x14ac:dyDescent="0.2">
      <c r="B100" s="128"/>
      <c r="D100" s="129" t="s">
        <v>145</v>
      </c>
      <c r="E100" s="130"/>
      <c r="F100" s="130"/>
      <c r="G100" s="130"/>
      <c r="H100" s="130"/>
      <c r="I100" s="130"/>
      <c r="J100" s="131">
        <f>J217</f>
        <v>0</v>
      </c>
      <c r="L100" s="128"/>
    </row>
    <row r="101" spans="2:12" s="10" customFormat="1" ht="12.75" x14ac:dyDescent="0.2">
      <c r="B101" s="128"/>
      <c r="D101" s="129" t="s">
        <v>146</v>
      </c>
      <c r="E101" s="130"/>
      <c r="F101" s="130"/>
      <c r="G101" s="130"/>
      <c r="H101" s="130"/>
      <c r="I101" s="130"/>
      <c r="J101" s="131">
        <f>J249</f>
        <v>0</v>
      </c>
      <c r="L101" s="128"/>
    </row>
    <row r="102" spans="2:12" s="10" customFormat="1" ht="12.75" x14ac:dyDescent="0.2">
      <c r="B102" s="128"/>
      <c r="D102" s="129" t="s">
        <v>147</v>
      </c>
      <c r="E102" s="130"/>
      <c r="F102" s="130"/>
      <c r="G102" s="130"/>
      <c r="H102" s="130"/>
      <c r="I102" s="130"/>
      <c r="J102" s="131">
        <f>J271</f>
        <v>0</v>
      </c>
      <c r="L102" s="128"/>
    </row>
    <row r="103" spans="2:12" s="10" customFormat="1" ht="12.75" x14ac:dyDescent="0.2">
      <c r="B103" s="128"/>
      <c r="D103" s="129" t="s">
        <v>148</v>
      </c>
      <c r="E103" s="130"/>
      <c r="F103" s="130"/>
      <c r="G103" s="130"/>
      <c r="H103" s="130"/>
      <c r="I103" s="130"/>
      <c r="J103" s="131">
        <f>J326</f>
        <v>0</v>
      </c>
      <c r="L103" s="128"/>
    </row>
    <row r="104" spans="2:12" s="10" customFormat="1" ht="12.75" x14ac:dyDescent="0.2">
      <c r="B104" s="128"/>
      <c r="D104" s="129" t="s">
        <v>149</v>
      </c>
      <c r="E104" s="130"/>
      <c r="F104" s="130"/>
      <c r="G104" s="130"/>
      <c r="H104" s="130"/>
      <c r="I104" s="130"/>
      <c r="J104" s="131">
        <f>J693</f>
        <v>0</v>
      </c>
      <c r="L104" s="128"/>
    </row>
    <row r="105" spans="2:12" s="10" customFormat="1" ht="12.75" x14ac:dyDescent="0.2">
      <c r="B105" s="128"/>
      <c r="D105" s="129" t="s">
        <v>150</v>
      </c>
      <c r="E105" s="130"/>
      <c r="F105" s="130"/>
      <c r="G105" s="130"/>
      <c r="H105" s="130"/>
      <c r="I105" s="130"/>
      <c r="J105" s="131">
        <f>J950</f>
        <v>0</v>
      </c>
      <c r="L105" s="128"/>
    </row>
    <row r="106" spans="2:12" s="9" customFormat="1" ht="15" x14ac:dyDescent="0.2">
      <c r="B106" s="124"/>
      <c r="D106" s="125" t="s">
        <v>151</v>
      </c>
      <c r="E106" s="126"/>
      <c r="F106" s="126"/>
      <c r="G106" s="126"/>
      <c r="H106" s="126"/>
      <c r="I106" s="126"/>
      <c r="J106" s="127">
        <f>J952</f>
        <v>0</v>
      </c>
      <c r="L106" s="124"/>
    </row>
    <row r="107" spans="2:12" s="10" customFormat="1" ht="12.75" x14ac:dyDescent="0.2">
      <c r="B107" s="128"/>
      <c r="D107" s="129" t="s">
        <v>152</v>
      </c>
      <c r="E107" s="130"/>
      <c r="F107" s="130"/>
      <c r="G107" s="130"/>
      <c r="H107" s="130"/>
      <c r="I107" s="130"/>
      <c r="J107" s="131">
        <f>J953</f>
        <v>0</v>
      </c>
      <c r="L107" s="128"/>
    </row>
    <row r="108" spans="2:12" s="10" customFormat="1" ht="12.75" x14ac:dyDescent="0.2">
      <c r="B108" s="128"/>
      <c r="D108" s="129" t="s">
        <v>153</v>
      </c>
      <c r="E108" s="130"/>
      <c r="F108" s="130"/>
      <c r="G108" s="130"/>
      <c r="H108" s="130"/>
      <c r="I108" s="130"/>
      <c r="J108" s="131">
        <f>J1006</f>
        <v>0</v>
      </c>
      <c r="L108" s="128"/>
    </row>
    <row r="109" spans="2:12" s="10" customFormat="1" ht="12.75" x14ac:dyDescent="0.2">
      <c r="B109" s="128"/>
      <c r="D109" s="129" t="s">
        <v>154</v>
      </c>
      <c r="E109" s="130"/>
      <c r="F109" s="130"/>
      <c r="G109" s="130"/>
      <c r="H109" s="130"/>
      <c r="I109" s="130"/>
      <c r="J109" s="131">
        <f>J1041</f>
        <v>0</v>
      </c>
      <c r="L109" s="128"/>
    </row>
    <row r="110" spans="2:12" s="10" customFormat="1" ht="12.75" x14ac:dyDescent="0.2">
      <c r="B110" s="128"/>
      <c r="D110" s="129" t="s">
        <v>155</v>
      </c>
      <c r="E110" s="130"/>
      <c r="F110" s="130"/>
      <c r="G110" s="130"/>
      <c r="H110" s="130"/>
      <c r="I110" s="130"/>
      <c r="J110" s="131">
        <f>J1049</f>
        <v>0</v>
      </c>
      <c r="L110" s="128"/>
    </row>
    <row r="111" spans="2:12" s="10" customFormat="1" ht="12.75" x14ac:dyDescent="0.2">
      <c r="B111" s="128"/>
      <c r="D111" s="129" t="s">
        <v>156</v>
      </c>
      <c r="E111" s="130"/>
      <c r="F111" s="130"/>
      <c r="G111" s="130"/>
      <c r="H111" s="130"/>
      <c r="I111" s="130"/>
      <c r="J111" s="131">
        <f>J1056</f>
        <v>0</v>
      </c>
      <c r="L111" s="128"/>
    </row>
    <row r="112" spans="2:12" s="10" customFormat="1" ht="12.75" x14ac:dyDescent="0.2">
      <c r="B112" s="128"/>
      <c r="D112" s="129" t="s">
        <v>157</v>
      </c>
      <c r="E112" s="130"/>
      <c r="F112" s="130"/>
      <c r="G112" s="130"/>
      <c r="H112" s="130"/>
      <c r="I112" s="130"/>
      <c r="J112" s="131">
        <f>J1063</f>
        <v>0</v>
      </c>
      <c r="L112" s="128"/>
    </row>
    <row r="113" spans="1:65" s="10" customFormat="1" ht="12.75" x14ac:dyDescent="0.2">
      <c r="B113" s="128"/>
      <c r="D113" s="129" t="s">
        <v>158</v>
      </c>
      <c r="E113" s="130"/>
      <c r="F113" s="130"/>
      <c r="G113" s="130"/>
      <c r="H113" s="130"/>
      <c r="I113" s="130"/>
      <c r="J113" s="131">
        <f>J1091</f>
        <v>0</v>
      </c>
      <c r="L113" s="128"/>
    </row>
    <row r="114" spans="1:65" s="10" customFormat="1" ht="12.75" x14ac:dyDescent="0.2">
      <c r="B114" s="128"/>
      <c r="D114" s="129" t="s">
        <v>159</v>
      </c>
      <c r="E114" s="130"/>
      <c r="F114" s="130"/>
      <c r="G114" s="130"/>
      <c r="H114" s="130"/>
      <c r="I114" s="130"/>
      <c r="J114" s="131">
        <f>J1125</f>
        <v>0</v>
      </c>
      <c r="L114" s="128"/>
    </row>
    <row r="115" spans="1:65" s="10" customFormat="1" ht="12.75" x14ac:dyDescent="0.2">
      <c r="B115" s="128"/>
      <c r="D115" s="129" t="s">
        <v>160</v>
      </c>
      <c r="E115" s="130"/>
      <c r="F115" s="130"/>
      <c r="G115" s="130"/>
      <c r="H115" s="130"/>
      <c r="I115" s="130"/>
      <c r="J115" s="131">
        <f>J1151</f>
        <v>0</v>
      </c>
      <c r="L115" s="128"/>
    </row>
    <row r="116" spans="1:65" s="10" customFormat="1" ht="12.75" x14ac:dyDescent="0.2">
      <c r="B116" s="128"/>
      <c r="D116" s="129" t="s">
        <v>161</v>
      </c>
      <c r="E116" s="130"/>
      <c r="F116" s="130"/>
      <c r="G116" s="130"/>
      <c r="H116" s="130"/>
      <c r="I116" s="130"/>
      <c r="J116" s="131">
        <f>J1156</f>
        <v>0</v>
      </c>
      <c r="L116" s="128"/>
    </row>
    <row r="117" spans="1:65" s="10" customFormat="1" ht="12.75" x14ac:dyDescent="0.2">
      <c r="B117" s="128"/>
      <c r="D117" s="129" t="s">
        <v>162</v>
      </c>
      <c r="E117" s="130"/>
      <c r="F117" s="130"/>
      <c r="G117" s="130"/>
      <c r="H117" s="130"/>
      <c r="I117" s="130"/>
      <c r="J117" s="131">
        <f>J1230</f>
        <v>0</v>
      </c>
      <c r="L117" s="128"/>
    </row>
    <row r="118" spans="1:65" s="10" customFormat="1" ht="12.75" x14ac:dyDescent="0.2">
      <c r="B118" s="128"/>
      <c r="D118" s="129" t="s">
        <v>163</v>
      </c>
      <c r="E118" s="130"/>
      <c r="F118" s="130"/>
      <c r="G118" s="130"/>
      <c r="H118" s="130"/>
      <c r="I118" s="130"/>
      <c r="J118" s="131">
        <f>J1274</f>
        <v>0</v>
      </c>
      <c r="L118" s="128"/>
    </row>
    <row r="119" spans="1:65" s="10" customFormat="1" ht="12.75" x14ac:dyDescent="0.2">
      <c r="B119" s="128"/>
      <c r="D119" s="129" t="s">
        <v>164</v>
      </c>
      <c r="E119" s="130"/>
      <c r="F119" s="130"/>
      <c r="G119" s="130"/>
      <c r="H119" s="130"/>
      <c r="I119" s="130"/>
      <c r="J119" s="131">
        <f>J1305</f>
        <v>0</v>
      </c>
      <c r="L119" s="128"/>
    </row>
    <row r="120" spans="1:65" s="9" customFormat="1" ht="15" x14ac:dyDescent="0.2">
      <c r="B120" s="124"/>
      <c r="D120" s="125" t="s">
        <v>165</v>
      </c>
      <c r="E120" s="126"/>
      <c r="F120" s="126"/>
      <c r="G120" s="126"/>
      <c r="H120" s="126"/>
      <c r="I120" s="126"/>
      <c r="J120" s="127">
        <f>J1315</f>
        <v>0</v>
      </c>
      <c r="L120" s="124"/>
    </row>
    <row r="121" spans="1:65" s="10" customFormat="1" ht="12.75" x14ac:dyDescent="0.2">
      <c r="B121" s="128"/>
      <c r="D121" s="129" t="s">
        <v>166</v>
      </c>
      <c r="E121" s="130"/>
      <c r="F121" s="130"/>
      <c r="G121" s="130"/>
      <c r="H121" s="130"/>
      <c r="I121" s="130"/>
      <c r="J121" s="131">
        <f>J1316</f>
        <v>0</v>
      </c>
      <c r="L121" s="128"/>
    </row>
    <row r="122" spans="1:65" s="2" customFormat="1" x14ac:dyDescent="0.2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x14ac:dyDescent="0.2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5.75" x14ac:dyDescent="0.2">
      <c r="A124" s="35"/>
      <c r="B124" s="36"/>
      <c r="C124" s="123" t="s">
        <v>167</v>
      </c>
      <c r="D124" s="35"/>
      <c r="E124" s="35"/>
      <c r="F124" s="35"/>
      <c r="G124" s="35"/>
      <c r="H124" s="35"/>
      <c r="I124" s="35"/>
      <c r="J124" s="132">
        <f>ROUND(J125 + J126 + J127 + J128 + J129 + J130,2)</f>
        <v>0</v>
      </c>
      <c r="K124" s="35"/>
      <c r="L124" s="45"/>
      <c r="N124" s="133" t="s">
        <v>36</v>
      </c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12.75" x14ac:dyDescent="0.2">
      <c r="A125" s="35"/>
      <c r="B125" s="134"/>
      <c r="C125" s="135"/>
      <c r="D125" s="484" t="s">
        <v>168</v>
      </c>
      <c r="E125" s="509"/>
      <c r="F125" s="509"/>
      <c r="G125" s="135"/>
      <c r="H125" s="135"/>
      <c r="I125" s="135"/>
      <c r="J125" s="94">
        <v>0</v>
      </c>
      <c r="K125" s="135"/>
      <c r="L125" s="137"/>
      <c r="M125" s="138"/>
      <c r="N125" s="139" t="s">
        <v>38</v>
      </c>
      <c r="O125" s="138"/>
      <c r="P125" s="138"/>
      <c r="Q125" s="138"/>
      <c r="R125" s="138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40" t="s">
        <v>169</v>
      </c>
      <c r="AZ125" s="138"/>
      <c r="BA125" s="138"/>
      <c r="BB125" s="138"/>
      <c r="BC125" s="138"/>
      <c r="BD125" s="138"/>
      <c r="BE125" s="141">
        <f t="shared" ref="BE125:BE130" si="0">IF(N125="základná",J125,0)</f>
        <v>0</v>
      </c>
      <c r="BF125" s="141">
        <f t="shared" ref="BF125:BF130" si="1">IF(N125="znížená",J125,0)</f>
        <v>0</v>
      </c>
      <c r="BG125" s="141">
        <f t="shared" ref="BG125:BG130" si="2">IF(N125="zákl. prenesená",J125,0)</f>
        <v>0</v>
      </c>
      <c r="BH125" s="141">
        <f t="shared" ref="BH125:BH130" si="3">IF(N125="zníž. prenesená",J125,0)</f>
        <v>0</v>
      </c>
      <c r="BI125" s="141">
        <f t="shared" ref="BI125:BI130" si="4">IF(N125="nulová",J125,0)</f>
        <v>0</v>
      </c>
      <c r="BJ125" s="140" t="s">
        <v>91</v>
      </c>
      <c r="BK125" s="138"/>
      <c r="BL125" s="138"/>
      <c r="BM125" s="138"/>
    </row>
    <row r="126" spans="1:65" s="2" customFormat="1" ht="12.75" x14ac:dyDescent="0.2">
      <c r="A126" s="35"/>
      <c r="B126" s="134"/>
      <c r="C126" s="135"/>
      <c r="D126" s="484" t="s">
        <v>170</v>
      </c>
      <c r="E126" s="509"/>
      <c r="F126" s="509"/>
      <c r="G126" s="135"/>
      <c r="H126" s="135"/>
      <c r="I126" s="135"/>
      <c r="J126" s="94">
        <v>0</v>
      </c>
      <c r="K126" s="135"/>
      <c r="L126" s="137"/>
      <c r="M126" s="138"/>
      <c r="N126" s="139" t="s">
        <v>38</v>
      </c>
      <c r="O126" s="138"/>
      <c r="P126" s="138"/>
      <c r="Q126" s="138"/>
      <c r="R126" s="138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40" t="s">
        <v>169</v>
      </c>
      <c r="AZ126" s="138"/>
      <c r="BA126" s="138"/>
      <c r="BB126" s="138"/>
      <c r="BC126" s="138"/>
      <c r="BD126" s="138"/>
      <c r="BE126" s="141">
        <f t="shared" si="0"/>
        <v>0</v>
      </c>
      <c r="BF126" s="141">
        <f t="shared" si="1"/>
        <v>0</v>
      </c>
      <c r="BG126" s="141">
        <f t="shared" si="2"/>
        <v>0</v>
      </c>
      <c r="BH126" s="141">
        <f t="shared" si="3"/>
        <v>0</v>
      </c>
      <c r="BI126" s="141">
        <f t="shared" si="4"/>
        <v>0</v>
      </c>
      <c r="BJ126" s="140" t="s">
        <v>91</v>
      </c>
      <c r="BK126" s="138"/>
      <c r="BL126" s="138"/>
      <c r="BM126" s="138"/>
    </row>
    <row r="127" spans="1:65" s="2" customFormat="1" ht="12.75" x14ac:dyDescent="0.2">
      <c r="A127" s="35"/>
      <c r="B127" s="134"/>
      <c r="C127" s="135"/>
      <c r="D127" s="484" t="s">
        <v>171</v>
      </c>
      <c r="E127" s="509"/>
      <c r="F127" s="509"/>
      <c r="G127" s="135"/>
      <c r="H127" s="135"/>
      <c r="I127" s="135"/>
      <c r="J127" s="94">
        <v>0</v>
      </c>
      <c r="K127" s="135"/>
      <c r="L127" s="137"/>
      <c r="M127" s="138"/>
      <c r="N127" s="139" t="s">
        <v>38</v>
      </c>
      <c r="O127" s="138"/>
      <c r="P127" s="138"/>
      <c r="Q127" s="138"/>
      <c r="R127" s="138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40" t="s">
        <v>169</v>
      </c>
      <c r="AZ127" s="138"/>
      <c r="BA127" s="138"/>
      <c r="BB127" s="138"/>
      <c r="BC127" s="138"/>
      <c r="BD127" s="138"/>
      <c r="BE127" s="141">
        <f t="shared" si="0"/>
        <v>0</v>
      </c>
      <c r="BF127" s="141">
        <f t="shared" si="1"/>
        <v>0</v>
      </c>
      <c r="BG127" s="141">
        <f t="shared" si="2"/>
        <v>0</v>
      </c>
      <c r="BH127" s="141">
        <f t="shared" si="3"/>
        <v>0</v>
      </c>
      <c r="BI127" s="141">
        <f t="shared" si="4"/>
        <v>0</v>
      </c>
      <c r="BJ127" s="140" t="s">
        <v>91</v>
      </c>
      <c r="BK127" s="138"/>
      <c r="BL127" s="138"/>
      <c r="BM127" s="138"/>
    </row>
    <row r="128" spans="1:65" s="2" customFormat="1" ht="12.75" x14ac:dyDescent="0.2">
      <c r="A128" s="35"/>
      <c r="B128" s="134"/>
      <c r="C128" s="135"/>
      <c r="D128" s="484" t="s">
        <v>172</v>
      </c>
      <c r="E128" s="509"/>
      <c r="F128" s="509"/>
      <c r="G128" s="135"/>
      <c r="H128" s="135"/>
      <c r="I128" s="135"/>
      <c r="J128" s="94">
        <v>0</v>
      </c>
      <c r="K128" s="135"/>
      <c r="L128" s="137"/>
      <c r="M128" s="138"/>
      <c r="N128" s="139" t="s">
        <v>38</v>
      </c>
      <c r="O128" s="138"/>
      <c r="P128" s="138"/>
      <c r="Q128" s="138"/>
      <c r="R128" s="138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40" t="s">
        <v>169</v>
      </c>
      <c r="AZ128" s="138"/>
      <c r="BA128" s="138"/>
      <c r="BB128" s="138"/>
      <c r="BC128" s="138"/>
      <c r="BD128" s="138"/>
      <c r="BE128" s="141">
        <f t="shared" si="0"/>
        <v>0</v>
      </c>
      <c r="BF128" s="141">
        <f t="shared" si="1"/>
        <v>0</v>
      </c>
      <c r="BG128" s="141">
        <f t="shared" si="2"/>
        <v>0</v>
      </c>
      <c r="BH128" s="141">
        <f t="shared" si="3"/>
        <v>0</v>
      </c>
      <c r="BI128" s="141">
        <f t="shared" si="4"/>
        <v>0</v>
      </c>
      <c r="BJ128" s="140" t="s">
        <v>91</v>
      </c>
      <c r="BK128" s="138"/>
      <c r="BL128" s="138"/>
      <c r="BM128" s="138"/>
    </row>
    <row r="129" spans="1:65" s="2" customFormat="1" ht="12.75" x14ac:dyDescent="0.2">
      <c r="A129" s="35"/>
      <c r="B129" s="134"/>
      <c r="C129" s="135"/>
      <c r="D129" s="484" t="s">
        <v>173</v>
      </c>
      <c r="E129" s="509"/>
      <c r="F129" s="509"/>
      <c r="G129" s="135"/>
      <c r="H129" s="135"/>
      <c r="I129" s="135"/>
      <c r="J129" s="94">
        <v>0</v>
      </c>
      <c r="K129" s="135"/>
      <c r="L129" s="137"/>
      <c r="M129" s="138"/>
      <c r="N129" s="139" t="s">
        <v>38</v>
      </c>
      <c r="O129" s="138"/>
      <c r="P129" s="138"/>
      <c r="Q129" s="138"/>
      <c r="R129" s="138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40" t="s">
        <v>169</v>
      </c>
      <c r="AZ129" s="138"/>
      <c r="BA129" s="138"/>
      <c r="BB129" s="138"/>
      <c r="BC129" s="138"/>
      <c r="BD129" s="138"/>
      <c r="BE129" s="141">
        <f t="shared" si="0"/>
        <v>0</v>
      </c>
      <c r="BF129" s="141">
        <f t="shared" si="1"/>
        <v>0</v>
      </c>
      <c r="BG129" s="141">
        <f t="shared" si="2"/>
        <v>0</v>
      </c>
      <c r="BH129" s="141">
        <f t="shared" si="3"/>
        <v>0</v>
      </c>
      <c r="BI129" s="141">
        <f t="shared" si="4"/>
        <v>0</v>
      </c>
      <c r="BJ129" s="140" t="s">
        <v>91</v>
      </c>
      <c r="BK129" s="138"/>
      <c r="BL129" s="138"/>
      <c r="BM129" s="138"/>
    </row>
    <row r="130" spans="1:65" s="2" customFormat="1" ht="12.75" x14ac:dyDescent="0.2">
      <c r="A130" s="35"/>
      <c r="B130" s="134"/>
      <c r="C130" s="135"/>
      <c r="D130" s="136" t="s">
        <v>174</v>
      </c>
      <c r="E130" s="135"/>
      <c r="F130" s="135"/>
      <c r="G130" s="135"/>
      <c r="H130" s="135"/>
      <c r="I130" s="135"/>
      <c r="J130" s="94">
        <f>ROUND(J30*T130,2)</f>
        <v>0</v>
      </c>
      <c r="K130" s="135"/>
      <c r="L130" s="137"/>
      <c r="M130" s="138"/>
      <c r="N130" s="139" t="s">
        <v>38</v>
      </c>
      <c r="O130" s="138"/>
      <c r="P130" s="138"/>
      <c r="Q130" s="138"/>
      <c r="R130" s="138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40" t="s">
        <v>175</v>
      </c>
      <c r="AZ130" s="138"/>
      <c r="BA130" s="138"/>
      <c r="BB130" s="138"/>
      <c r="BC130" s="138"/>
      <c r="BD130" s="138"/>
      <c r="BE130" s="141">
        <f t="shared" si="0"/>
        <v>0</v>
      </c>
      <c r="BF130" s="141">
        <f t="shared" si="1"/>
        <v>0</v>
      </c>
      <c r="BG130" s="141">
        <f t="shared" si="2"/>
        <v>0</v>
      </c>
      <c r="BH130" s="141">
        <f t="shared" si="3"/>
        <v>0</v>
      </c>
      <c r="BI130" s="141">
        <f t="shared" si="4"/>
        <v>0</v>
      </c>
      <c r="BJ130" s="140" t="s">
        <v>91</v>
      </c>
      <c r="BK130" s="138"/>
      <c r="BL130" s="138"/>
      <c r="BM130" s="138"/>
    </row>
    <row r="131" spans="1:65" s="2" customFormat="1" x14ac:dyDescent="0.2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75" x14ac:dyDescent="0.2">
      <c r="A132" s="35"/>
      <c r="B132" s="36"/>
      <c r="C132" s="102" t="s">
        <v>88</v>
      </c>
      <c r="D132" s="103"/>
      <c r="E132" s="103"/>
      <c r="F132" s="103"/>
      <c r="G132" s="103"/>
      <c r="H132" s="103"/>
      <c r="I132" s="103"/>
      <c r="J132" s="104">
        <f>ROUND(J96+J124,2)</f>
        <v>0</v>
      </c>
      <c r="K132" s="103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x14ac:dyDescent="0.2">
      <c r="A133" s="35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7" spans="1:65" s="2" customFormat="1" x14ac:dyDescent="0.2">
      <c r="A137" s="35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2" customFormat="1" ht="18" x14ac:dyDescent="0.2">
      <c r="A138" s="35"/>
      <c r="B138" s="36"/>
      <c r="C138" s="22" t="s">
        <v>176</v>
      </c>
      <c r="D138" s="35"/>
      <c r="E138" s="35"/>
      <c r="F138" s="35"/>
      <c r="G138" s="35"/>
      <c r="H138" s="35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65" s="2" customFormat="1" x14ac:dyDescent="0.2">
      <c r="A139" s="35"/>
      <c r="B139" s="36"/>
      <c r="C139" s="35"/>
      <c r="D139" s="35"/>
      <c r="E139" s="35"/>
      <c r="F139" s="35"/>
      <c r="G139" s="35"/>
      <c r="H139" s="35"/>
      <c r="I139" s="35"/>
      <c r="J139" s="35"/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65" s="2" customFormat="1" ht="12.75" x14ac:dyDescent="0.2">
      <c r="A140" s="35"/>
      <c r="B140" s="36"/>
      <c r="C140" s="28" t="s">
        <v>15</v>
      </c>
      <c r="D140" s="35"/>
      <c r="E140" s="35"/>
      <c r="F140" s="35"/>
      <c r="G140" s="35"/>
      <c r="H140" s="35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65" s="2" customFormat="1" ht="12.75" x14ac:dyDescent="0.2">
      <c r="A141" s="35"/>
      <c r="B141" s="36"/>
      <c r="C141" s="35"/>
      <c r="D141" s="35"/>
      <c r="E141" s="510" t="str">
        <f>E7</f>
        <v xml:space="preserve">Rekonštrukcia a zmena účelu objektu Tomášikova 25 - zariadenie starostlivosti o deti </v>
      </c>
      <c r="F141" s="511"/>
      <c r="G141" s="511"/>
      <c r="H141" s="511"/>
      <c r="I141" s="35"/>
      <c r="J141" s="35"/>
      <c r="K141" s="35"/>
      <c r="L141" s="4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65" s="2" customFormat="1" ht="12.75" x14ac:dyDescent="0.2">
      <c r="A142" s="35"/>
      <c r="B142" s="36"/>
      <c r="C142" s="28" t="s">
        <v>102</v>
      </c>
      <c r="D142" s="35"/>
      <c r="E142" s="35"/>
      <c r="F142" s="35"/>
      <c r="G142" s="35"/>
      <c r="H142" s="35"/>
      <c r="I142" s="35"/>
      <c r="J142" s="35"/>
      <c r="K142" s="35"/>
      <c r="L142" s="4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65" s="2" customFormat="1" x14ac:dyDescent="0.2">
      <c r="A143" s="35"/>
      <c r="B143" s="36"/>
      <c r="C143" s="35"/>
      <c r="D143" s="35"/>
      <c r="E143" s="462" t="str">
        <f>E9</f>
        <v>Architektúra, statika</v>
      </c>
      <c r="F143" s="508"/>
      <c r="G143" s="508"/>
      <c r="H143" s="508"/>
      <c r="I143" s="35"/>
      <c r="J143" s="35"/>
      <c r="K143" s="35"/>
      <c r="L143" s="4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65" s="2" customFormat="1" x14ac:dyDescent="0.2">
      <c r="A144" s="35"/>
      <c r="B144" s="36"/>
      <c r="C144" s="35"/>
      <c r="D144" s="35"/>
      <c r="E144" s="35"/>
      <c r="F144" s="35"/>
      <c r="G144" s="35"/>
      <c r="H144" s="35"/>
      <c r="I144" s="35"/>
      <c r="J144" s="35"/>
      <c r="K144" s="35"/>
      <c r="L144" s="4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2.75" x14ac:dyDescent="0.2">
      <c r="A145" s="35"/>
      <c r="B145" s="36"/>
      <c r="C145" s="28" t="s">
        <v>18</v>
      </c>
      <c r="D145" s="35"/>
      <c r="E145" s="35"/>
      <c r="F145" s="26" t="str">
        <f>F12</f>
        <v>Tomášikova 25, Bratislava</v>
      </c>
      <c r="G145" s="35"/>
      <c r="H145" s="35"/>
      <c r="I145" s="28" t="s">
        <v>20</v>
      </c>
      <c r="J145" s="58">
        <f>IF(J12="","",J12)</f>
        <v>44114</v>
      </c>
      <c r="K145" s="35"/>
      <c r="L145" s="4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x14ac:dyDescent="0.2">
      <c r="A146" s="35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4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2" customFormat="1" ht="12.75" x14ac:dyDescent="0.2">
      <c r="A147" s="35"/>
      <c r="B147" s="36"/>
      <c r="C147" s="28" t="s">
        <v>21</v>
      </c>
      <c r="D147" s="35"/>
      <c r="E147" s="35"/>
      <c r="F147" s="26" t="str">
        <f>E15</f>
        <v>Mestská časť Bratislava - Ružinov</v>
      </c>
      <c r="G147" s="35"/>
      <c r="H147" s="35"/>
      <c r="I147" s="28" t="s">
        <v>26</v>
      </c>
      <c r="J147" s="31" t="str">
        <f>E21</f>
        <v>Ing.Tomáš Novák</v>
      </c>
      <c r="K147" s="35"/>
      <c r="L147" s="4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65" s="2" customFormat="1" ht="12.75" x14ac:dyDescent="0.2">
      <c r="A148" s="35"/>
      <c r="B148" s="36"/>
      <c r="C148" s="28" t="s">
        <v>24</v>
      </c>
      <c r="D148" s="35"/>
      <c r="E148" s="35"/>
      <c r="F148" s="26" t="str">
        <f>IF(E18="","",E18)</f>
        <v>Vyplň údaj</v>
      </c>
      <c r="G148" s="35"/>
      <c r="H148" s="35"/>
      <c r="I148" s="28" t="s">
        <v>28</v>
      </c>
      <c r="J148" s="31" t="str">
        <f>E24</f>
        <v xml:space="preserve"> </v>
      </c>
      <c r="K148" s="35"/>
      <c r="L148" s="4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65" s="2" customFormat="1" x14ac:dyDescent="0.2">
      <c r="A149" s="35"/>
      <c r="B149" s="36"/>
      <c r="C149" s="35"/>
      <c r="D149" s="35"/>
      <c r="E149" s="35"/>
      <c r="F149" s="35"/>
      <c r="G149" s="35"/>
      <c r="H149" s="35"/>
      <c r="I149" s="35"/>
      <c r="J149" s="35"/>
      <c r="K149" s="35"/>
      <c r="L149" s="4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65" s="11" customFormat="1" ht="24" x14ac:dyDescent="0.2">
      <c r="A150" s="142"/>
      <c r="B150" s="143"/>
      <c r="C150" s="144" t="s">
        <v>177</v>
      </c>
      <c r="D150" s="145" t="s">
        <v>57</v>
      </c>
      <c r="E150" s="145" t="s">
        <v>53</v>
      </c>
      <c r="F150" s="145" t="s">
        <v>54</v>
      </c>
      <c r="G150" s="145" t="s">
        <v>178</v>
      </c>
      <c r="H150" s="145" t="s">
        <v>179</v>
      </c>
      <c r="I150" s="145" t="s">
        <v>180</v>
      </c>
      <c r="J150" s="146" t="s">
        <v>139</v>
      </c>
      <c r="K150" s="147" t="s">
        <v>181</v>
      </c>
      <c r="L150" s="148"/>
      <c r="M150" s="65" t="s">
        <v>1</v>
      </c>
      <c r="N150" s="66" t="s">
        <v>36</v>
      </c>
      <c r="O150" s="66" t="s">
        <v>182</v>
      </c>
      <c r="P150" s="66" t="s">
        <v>183</v>
      </c>
      <c r="Q150" s="66" t="s">
        <v>184</v>
      </c>
      <c r="R150" s="66" t="s">
        <v>185</v>
      </c>
      <c r="S150" s="66" t="s">
        <v>186</v>
      </c>
      <c r="T150" s="67" t="s">
        <v>187</v>
      </c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</row>
    <row r="151" spans="1:65" s="2" customFormat="1" ht="15.75" x14ac:dyDescent="0.25">
      <c r="A151" s="35"/>
      <c r="B151" s="36"/>
      <c r="C151" s="72" t="s">
        <v>136</v>
      </c>
      <c r="D151" s="35"/>
      <c r="E151" s="35"/>
      <c r="F151" s="35"/>
      <c r="G151" s="35"/>
      <c r="H151" s="35"/>
      <c r="I151" s="35"/>
      <c r="J151" s="149">
        <f>BK151</f>
        <v>0</v>
      </c>
      <c r="K151" s="35"/>
      <c r="L151" s="36"/>
      <c r="M151" s="68"/>
      <c r="N151" s="59"/>
      <c r="O151" s="69"/>
      <c r="P151" s="150">
        <f>P152+P952+P1315</f>
        <v>0</v>
      </c>
      <c r="Q151" s="69"/>
      <c r="R151" s="150">
        <f>R152+R952+R1315</f>
        <v>149.16730978000001</v>
      </c>
      <c r="S151" s="69"/>
      <c r="T151" s="151">
        <f>T152+T952+T1315</f>
        <v>110.37198200000002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71</v>
      </c>
      <c r="AU151" s="18" t="s">
        <v>141</v>
      </c>
      <c r="BK151" s="152">
        <f>BK152+BK952+BK1315</f>
        <v>0</v>
      </c>
    </row>
    <row r="152" spans="1:65" s="12" customFormat="1" ht="15" x14ac:dyDescent="0.2">
      <c r="B152" s="153"/>
      <c r="D152" s="154" t="s">
        <v>71</v>
      </c>
      <c r="E152" s="155" t="s">
        <v>188</v>
      </c>
      <c r="F152" s="155" t="s">
        <v>189</v>
      </c>
      <c r="I152" s="156"/>
      <c r="J152" s="157">
        <f>BK152</f>
        <v>0</v>
      </c>
      <c r="L152" s="153"/>
      <c r="M152" s="158"/>
      <c r="N152" s="159"/>
      <c r="O152" s="159"/>
      <c r="P152" s="160">
        <f>P153+P181+P217+P249+P271+P326+P693+P950</f>
        <v>0</v>
      </c>
      <c r="Q152" s="159"/>
      <c r="R152" s="160">
        <f>R153+R181+R217+R249+R271+R326+R693+R950</f>
        <v>127.26463731000001</v>
      </c>
      <c r="S152" s="159"/>
      <c r="T152" s="161">
        <f>T153+T181+T217+T249+T271+T326+T693+T950</f>
        <v>106.61034500000002</v>
      </c>
      <c r="AR152" s="154" t="s">
        <v>78</v>
      </c>
      <c r="AT152" s="162" t="s">
        <v>71</v>
      </c>
      <c r="AU152" s="162" t="s">
        <v>72</v>
      </c>
      <c r="AY152" s="154" t="s">
        <v>190</v>
      </c>
      <c r="BK152" s="163">
        <f>BK153+BK181+BK217+BK249+BK271+BK326+BK693+BK950</f>
        <v>0</v>
      </c>
    </row>
    <row r="153" spans="1:65" s="12" customFormat="1" ht="12.75" x14ac:dyDescent="0.2">
      <c r="B153" s="153"/>
      <c r="D153" s="154" t="s">
        <v>71</v>
      </c>
      <c r="E153" s="164" t="s">
        <v>78</v>
      </c>
      <c r="F153" s="164" t="s">
        <v>191</v>
      </c>
      <c r="I153" s="156"/>
      <c r="J153" s="165">
        <f>BK153</f>
        <v>0</v>
      </c>
      <c r="L153" s="153"/>
      <c r="M153" s="158"/>
      <c r="N153" s="159"/>
      <c r="O153" s="159"/>
      <c r="P153" s="160">
        <f>SUM(P154:P180)</f>
        <v>0</v>
      </c>
      <c r="Q153" s="159"/>
      <c r="R153" s="160">
        <f>SUM(R154:R180)</f>
        <v>0</v>
      </c>
      <c r="S153" s="159"/>
      <c r="T153" s="161">
        <f>SUM(T154:T180)</f>
        <v>16.654625000000003</v>
      </c>
      <c r="AR153" s="154" t="s">
        <v>78</v>
      </c>
      <c r="AT153" s="162" t="s">
        <v>71</v>
      </c>
      <c r="AU153" s="162" t="s">
        <v>78</v>
      </c>
      <c r="AY153" s="154" t="s">
        <v>190</v>
      </c>
      <c r="BK153" s="163">
        <f>SUM(BK154:BK180)</f>
        <v>0</v>
      </c>
    </row>
    <row r="154" spans="1:65" s="2" customFormat="1" ht="24" x14ac:dyDescent="0.2">
      <c r="A154" s="35"/>
      <c r="B154" s="134"/>
      <c r="C154" s="166" t="s">
        <v>78</v>
      </c>
      <c r="D154" s="166" t="s">
        <v>192</v>
      </c>
      <c r="E154" s="167" t="s">
        <v>193</v>
      </c>
      <c r="F154" s="168" t="s">
        <v>194</v>
      </c>
      <c r="G154" s="169" t="s">
        <v>195</v>
      </c>
      <c r="H154" s="170">
        <v>10</v>
      </c>
      <c r="I154" s="171"/>
      <c r="J154" s="172">
        <f>ROUND(I154*H154,2)</f>
        <v>0</v>
      </c>
      <c r="K154" s="173"/>
      <c r="L154" s="36"/>
      <c r="M154" s="174" t="s">
        <v>1</v>
      </c>
      <c r="N154" s="175" t="s">
        <v>38</v>
      </c>
      <c r="O154" s="61"/>
      <c r="P154" s="176">
        <f>O154*H154</f>
        <v>0</v>
      </c>
      <c r="Q154" s="176">
        <v>0</v>
      </c>
      <c r="R154" s="176">
        <f>Q154*H154</f>
        <v>0</v>
      </c>
      <c r="S154" s="176">
        <v>0.26</v>
      </c>
      <c r="T154" s="177">
        <f>S154*H154</f>
        <v>2.6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8" t="s">
        <v>196</v>
      </c>
      <c r="AT154" s="178" t="s">
        <v>192</v>
      </c>
      <c r="AU154" s="178" t="s">
        <v>91</v>
      </c>
      <c r="AY154" s="18" t="s">
        <v>190</v>
      </c>
      <c r="BE154" s="98">
        <f>IF(N154="základná",J154,0)</f>
        <v>0</v>
      </c>
      <c r="BF154" s="98">
        <f>IF(N154="znížená",J154,0)</f>
        <v>0</v>
      </c>
      <c r="BG154" s="98">
        <f>IF(N154="zákl. prenesená",J154,0)</f>
        <v>0</v>
      </c>
      <c r="BH154" s="98">
        <f>IF(N154="zníž. prenesená",J154,0)</f>
        <v>0</v>
      </c>
      <c r="BI154" s="98">
        <f>IF(N154="nulová",J154,0)</f>
        <v>0</v>
      </c>
      <c r="BJ154" s="18" t="s">
        <v>91</v>
      </c>
      <c r="BK154" s="98">
        <f>ROUND(I154*H154,2)</f>
        <v>0</v>
      </c>
      <c r="BL154" s="18" t="s">
        <v>196</v>
      </c>
      <c r="BM154" s="178" t="s">
        <v>197</v>
      </c>
    </row>
    <row r="155" spans="1:65" s="13" customFormat="1" x14ac:dyDescent="0.2">
      <c r="B155" s="179"/>
      <c r="D155" s="180" t="s">
        <v>198</v>
      </c>
      <c r="E155" s="181" t="s">
        <v>1</v>
      </c>
      <c r="F155" s="182" t="s">
        <v>199</v>
      </c>
      <c r="H155" s="181" t="s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1" t="s">
        <v>198</v>
      </c>
      <c r="AU155" s="181" t="s">
        <v>91</v>
      </c>
      <c r="AV155" s="13" t="s">
        <v>78</v>
      </c>
      <c r="AW155" s="13" t="s">
        <v>27</v>
      </c>
      <c r="AX155" s="13" t="s">
        <v>72</v>
      </c>
      <c r="AY155" s="181" t="s">
        <v>190</v>
      </c>
    </row>
    <row r="156" spans="1:65" s="13" customFormat="1" x14ac:dyDescent="0.2">
      <c r="B156" s="179"/>
      <c r="D156" s="180" t="s">
        <v>198</v>
      </c>
      <c r="E156" s="181" t="s">
        <v>1</v>
      </c>
      <c r="F156" s="182" t="s">
        <v>200</v>
      </c>
      <c r="H156" s="181" t="s">
        <v>1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1" t="s">
        <v>198</v>
      </c>
      <c r="AU156" s="181" t="s">
        <v>91</v>
      </c>
      <c r="AV156" s="13" t="s">
        <v>78</v>
      </c>
      <c r="AW156" s="13" t="s">
        <v>27</v>
      </c>
      <c r="AX156" s="13" t="s">
        <v>72</v>
      </c>
      <c r="AY156" s="181" t="s">
        <v>190</v>
      </c>
    </row>
    <row r="157" spans="1:65" s="14" customFormat="1" x14ac:dyDescent="0.2">
      <c r="B157" s="187"/>
      <c r="D157" s="180" t="s">
        <v>198</v>
      </c>
      <c r="E157" s="188" t="s">
        <v>1</v>
      </c>
      <c r="F157" s="189" t="s">
        <v>201</v>
      </c>
      <c r="H157" s="190">
        <v>7.65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198</v>
      </c>
      <c r="AU157" s="188" t="s">
        <v>91</v>
      </c>
      <c r="AV157" s="14" t="s">
        <v>91</v>
      </c>
      <c r="AW157" s="14" t="s">
        <v>27</v>
      </c>
      <c r="AX157" s="14" t="s">
        <v>72</v>
      </c>
      <c r="AY157" s="188" t="s">
        <v>190</v>
      </c>
    </row>
    <row r="158" spans="1:65" s="13" customFormat="1" x14ac:dyDescent="0.2">
      <c r="B158" s="179"/>
      <c r="D158" s="180" t="s">
        <v>198</v>
      </c>
      <c r="E158" s="181" t="s">
        <v>1</v>
      </c>
      <c r="F158" s="182" t="s">
        <v>202</v>
      </c>
      <c r="H158" s="181" t="s">
        <v>1</v>
      </c>
      <c r="I158" s="183"/>
      <c r="L158" s="179"/>
      <c r="M158" s="184"/>
      <c r="N158" s="185"/>
      <c r="O158" s="185"/>
      <c r="P158" s="185"/>
      <c r="Q158" s="185"/>
      <c r="R158" s="185"/>
      <c r="S158" s="185"/>
      <c r="T158" s="186"/>
      <c r="AT158" s="181" t="s">
        <v>198</v>
      </c>
      <c r="AU158" s="181" t="s">
        <v>91</v>
      </c>
      <c r="AV158" s="13" t="s">
        <v>78</v>
      </c>
      <c r="AW158" s="13" t="s">
        <v>27</v>
      </c>
      <c r="AX158" s="13" t="s">
        <v>72</v>
      </c>
      <c r="AY158" s="181" t="s">
        <v>190</v>
      </c>
    </row>
    <row r="159" spans="1:65" s="14" customFormat="1" x14ac:dyDescent="0.2">
      <c r="B159" s="187"/>
      <c r="D159" s="180" t="s">
        <v>198</v>
      </c>
      <c r="E159" s="188" t="s">
        <v>1</v>
      </c>
      <c r="F159" s="189" t="s">
        <v>203</v>
      </c>
      <c r="H159" s="190">
        <v>2.35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198</v>
      </c>
      <c r="AU159" s="188" t="s">
        <v>91</v>
      </c>
      <c r="AV159" s="14" t="s">
        <v>91</v>
      </c>
      <c r="AW159" s="14" t="s">
        <v>27</v>
      </c>
      <c r="AX159" s="14" t="s">
        <v>72</v>
      </c>
      <c r="AY159" s="188" t="s">
        <v>190</v>
      </c>
    </row>
    <row r="160" spans="1:65" s="15" customFormat="1" x14ac:dyDescent="0.2">
      <c r="B160" s="195"/>
      <c r="D160" s="180" t="s">
        <v>198</v>
      </c>
      <c r="E160" s="196" t="s">
        <v>1</v>
      </c>
      <c r="F160" s="197" t="s">
        <v>204</v>
      </c>
      <c r="H160" s="198">
        <v>10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198</v>
      </c>
      <c r="AU160" s="196" t="s">
        <v>91</v>
      </c>
      <c r="AV160" s="15" t="s">
        <v>196</v>
      </c>
      <c r="AW160" s="15" t="s">
        <v>27</v>
      </c>
      <c r="AX160" s="15" t="s">
        <v>78</v>
      </c>
      <c r="AY160" s="196" t="s">
        <v>190</v>
      </c>
    </row>
    <row r="161" spans="1:65" s="2" customFormat="1" ht="24" x14ac:dyDescent="0.2">
      <c r="A161" s="35"/>
      <c r="B161" s="134"/>
      <c r="C161" s="166" t="s">
        <v>91</v>
      </c>
      <c r="D161" s="166" t="s">
        <v>192</v>
      </c>
      <c r="E161" s="167" t="s">
        <v>205</v>
      </c>
      <c r="F161" s="168" t="s">
        <v>206</v>
      </c>
      <c r="G161" s="169" t="s">
        <v>195</v>
      </c>
      <c r="H161" s="170">
        <v>62.465000000000003</v>
      </c>
      <c r="I161" s="171"/>
      <c r="J161" s="172">
        <f>ROUND(I161*H161,2)</f>
        <v>0</v>
      </c>
      <c r="K161" s="173"/>
      <c r="L161" s="36"/>
      <c r="M161" s="174" t="s">
        <v>1</v>
      </c>
      <c r="N161" s="175" t="s">
        <v>38</v>
      </c>
      <c r="O161" s="61"/>
      <c r="P161" s="176">
        <f>O161*H161</f>
        <v>0</v>
      </c>
      <c r="Q161" s="176">
        <v>0</v>
      </c>
      <c r="R161" s="176">
        <f>Q161*H161</f>
        <v>0</v>
      </c>
      <c r="S161" s="176">
        <v>0.22500000000000001</v>
      </c>
      <c r="T161" s="177">
        <f>S161*H161</f>
        <v>14.054625000000001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78" t="s">
        <v>196</v>
      </c>
      <c r="AT161" s="178" t="s">
        <v>192</v>
      </c>
      <c r="AU161" s="178" t="s">
        <v>91</v>
      </c>
      <c r="AY161" s="18" t="s">
        <v>190</v>
      </c>
      <c r="BE161" s="98">
        <f>IF(N161="základná",J161,0)</f>
        <v>0</v>
      </c>
      <c r="BF161" s="98">
        <f>IF(N161="znížená",J161,0)</f>
        <v>0</v>
      </c>
      <c r="BG161" s="98">
        <f>IF(N161="zákl. prenesená",J161,0)</f>
        <v>0</v>
      </c>
      <c r="BH161" s="98">
        <f>IF(N161="zníž. prenesená",J161,0)</f>
        <v>0</v>
      </c>
      <c r="BI161" s="98">
        <f>IF(N161="nulová",J161,0)</f>
        <v>0</v>
      </c>
      <c r="BJ161" s="18" t="s">
        <v>91</v>
      </c>
      <c r="BK161" s="98">
        <f>ROUND(I161*H161,2)</f>
        <v>0</v>
      </c>
      <c r="BL161" s="18" t="s">
        <v>196</v>
      </c>
      <c r="BM161" s="178" t="s">
        <v>207</v>
      </c>
    </row>
    <row r="162" spans="1:65" s="13" customFormat="1" x14ac:dyDescent="0.2">
      <c r="B162" s="179"/>
      <c r="D162" s="180" t="s">
        <v>198</v>
      </c>
      <c r="E162" s="181" t="s">
        <v>1</v>
      </c>
      <c r="F162" s="182" t="s">
        <v>208</v>
      </c>
      <c r="H162" s="181" t="s">
        <v>1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1" t="s">
        <v>198</v>
      </c>
      <c r="AU162" s="181" t="s">
        <v>91</v>
      </c>
      <c r="AV162" s="13" t="s">
        <v>78</v>
      </c>
      <c r="AW162" s="13" t="s">
        <v>27</v>
      </c>
      <c r="AX162" s="13" t="s">
        <v>72</v>
      </c>
      <c r="AY162" s="181" t="s">
        <v>190</v>
      </c>
    </row>
    <row r="163" spans="1:65" s="14" customFormat="1" x14ac:dyDescent="0.2">
      <c r="B163" s="187"/>
      <c r="D163" s="180" t="s">
        <v>198</v>
      </c>
      <c r="E163" s="188" t="s">
        <v>1</v>
      </c>
      <c r="F163" s="189" t="s">
        <v>209</v>
      </c>
      <c r="H163" s="190">
        <v>43.115000000000002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198</v>
      </c>
      <c r="AU163" s="188" t="s">
        <v>91</v>
      </c>
      <c r="AV163" s="14" t="s">
        <v>91</v>
      </c>
      <c r="AW163" s="14" t="s">
        <v>27</v>
      </c>
      <c r="AX163" s="14" t="s">
        <v>72</v>
      </c>
      <c r="AY163" s="188" t="s">
        <v>190</v>
      </c>
    </row>
    <row r="164" spans="1:65" s="13" customFormat="1" x14ac:dyDescent="0.2">
      <c r="B164" s="179"/>
      <c r="D164" s="180" t="s">
        <v>198</v>
      </c>
      <c r="E164" s="181" t="s">
        <v>1</v>
      </c>
      <c r="F164" s="182" t="s">
        <v>210</v>
      </c>
      <c r="H164" s="181" t="s">
        <v>1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1" t="s">
        <v>198</v>
      </c>
      <c r="AU164" s="181" t="s">
        <v>91</v>
      </c>
      <c r="AV164" s="13" t="s">
        <v>78</v>
      </c>
      <c r="AW164" s="13" t="s">
        <v>27</v>
      </c>
      <c r="AX164" s="13" t="s">
        <v>72</v>
      </c>
      <c r="AY164" s="181" t="s">
        <v>190</v>
      </c>
    </row>
    <row r="165" spans="1:65" s="14" customFormat="1" x14ac:dyDescent="0.2">
      <c r="B165" s="187"/>
      <c r="D165" s="180" t="s">
        <v>198</v>
      </c>
      <c r="E165" s="188" t="s">
        <v>1</v>
      </c>
      <c r="F165" s="189" t="s">
        <v>211</v>
      </c>
      <c r="H165" s="190">
        <v>19.350000000000001</v>
      </c>
      <c r="I165" s="191"/>
      <c r="L165" s="187"/>
      <c r="M165" s="192"/>
      <c r="N165" s="193"/>
      <c r="O165" s="193"/>
      <c r="P165" s="193"/>
      <c r="Q165" s="193"/>
      <c r="R165" s="193"/>
      <c r="S165" s="193"/>
      <c r="T165" s="194"/>
      <c r="AT165" s="188" t="s">
        <v>198</v>
      </c>
      <c r="AU165" s="188" t="s">
        <v>91</v>
      </c>
      <c r="AV165" s="14" t="s">
        <v>91</v>
      </c>
      <c r="AW165" s="14" t="s">
        <v>27</v>
      </c>
      <c r="AX165" s="14" t="s">
        <v>72</v>
      </c>
      <c r="AY165" s="188" t="s">
        <v>190</v>
      </c>
    </row>
    <row r="166" spans="1:65" s="15" customFormat="1" x14ac:dyDescent="0.2">
      <c r="B166" s="195"/>
      <c r="D166" s="180" t="s">
        <v>198</v>
      </c>
      <c r="E166" s="196" t="s">
        <v>1</v>
      </c>
      <c r="F166" s="197" t="s">
        <v>204</v>
      </c>
      <c r="H166" s="198">
        <v>62.465000000000003</v>
      </c>
      <c r="I166" s="199"/>
      <c r="L166" s="195"/>
      <c r="M166" s="200"/>
      <c r="N166" s="201"/>
      <c r="O166" s="201"/>
      <c r="P166" s="201"/>
      <c r="Q166" s="201"/>
      <c r="R166" s="201"/>
      <c r="S166" s="201"/>
      <c r="T166" s="202"/>
      <c r="AT166" s="196" t="s">
        <v>198</v>
      </c>
      <c r="AU166" s="196" t="s">
        <v>91</v>
      </c>
      <c r="AV166" s="15" t="s">
        <v>196</v>
      </c>
      <c r="AW166" s="15" t="s">
        <v>27</v>
      </c>
      <c r="AX166" s="15" t="s">
        <v>78</v>
      </c>
      <c r="AY166" s="196" t="s">
        <v>190</v>
      </c>
    </row>
    <row r="167" spans="1:65" s="2" customFormat="1" ht="24" x14ac:dyDescent="0.2">
      <c r="A167" s="35"/>
      <c r="B167" s="134"/>
      <c r="C167" s="166" t="s">
        <v>212</v>
      </c>
      <c r="D167" s="166" t="s">
        <v>192</v>
      </c>
      <c r="E167" s="167" t="s">
        <v>213</v>
      </c>
      <c r="F167" s="168" t="s">
        <v>214</v>
      </c>
      <c r="G167" s="169" t="s">
        <v>215</v>
      </c>
      <c r="H167" s="170">
        <v>17.893999999999998</v>
      </c>
      <c r="I167" s="171"/>
      <c r="J167" s="172">
        <f>ROUND(I167*H167,2)</f>
        <v>0</v>
      </c>
      <c r="K167" s="173"/>
      <c r="L167" s="36"/>
      <c r="M167" s="174" t="s">
        <v>1</v>
      </c>
      <c r="N167" s="175" t="s">
        <v>38</v>
      </c>
      <c r="O167" s="61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8" t="s">
        <v>196</v>
      </c>
      <c r="AT167" s="178" t="s">
        <v>192</v>
      </c>
      <c r="AU167" s="178" t="s">
        <v>91</v>
      </c>
      <c r="AY167" s="18" t="s">
        <v>190</v>
      </c>
      <c r="BE167" s="98">
        <f>IF(N167="základná",J167,0)</f>
        <v>0</v>
      </c>
      <c r="BF167" s="98">
        <f>IF(N167="znížená",J167,0)</f>
        <v>0</v>
      </c>
      <c r="BG167" s="98">
        <f>IF(N167="zákl. prenesená",J167,0)</f>
        <v>0</v>
      </c>
      <c r="BH167" s="98">
        <f>IF(N167="zníž. prenesená",J167,0)</f>
        <v>0</v>
      </c>
      <c r="BI167" s="98">
        <f>IF(N167="nulová",J167,0)</f>
        <v>0</v>
      </c>
      <c r="BJ167" s="18" t="s">
        <v>91</v>
      </c>
      <c r="BK167" s="98">
        <f>ROUND(I167*H167,2)</f>
        <v>0</v>
      </c>
      <c r="BL167" s="18" t="s">
        <v>196</v>
      </c>
      <c r="BM167" s="178" t="s">
        <v>216</v>
      </c>
    </row>
    <row r="168" spans="1:65" s="13" customFormat="1" x14ac:dyDescent="0.2">
      <c r="B168" s="179"/>
      <c r="D168" s="180" t="s">
        <v>198</v>
      </c>
      <c r="E168" s="181" t="s">
        <v>1</v>
      </c>
      <c r="F168" s="182" t="s">
        <v>217</v>
      </c>
      <c r="H168" s="181" t="s">
        <v>1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1" t="s">
        <v>198</v>
      </c>
      <c r="AU168" s="181" t="s">
        <v>91</v>
      </c>
      <c r="AV168" s="13" t="s">
        <v>78</v>
      </c>
      <c r="AW168" s="13" t="s">
        <v>27</v>
      </c>
      <c r="AX168" s="13" t="s">
        <v>72</v>
      </c>
      <c r="AY168" s="181" t="s">
        <v>190</v>
      </c>
    </row>
    <row r="169" spans="1:65" s="14" customFormat="1" x14ac:dyDescent="0.2">
      <c r="B169" s="187"/>
      <c r="D169" s="180" t="s">
        <v>198</v>
      </c>
      <c r="E169" s="188" t="s">
        <v>1</v>
      </c>
      <c r="F169" s="189" t="s">
        <v>218</v>
      </c>
      <c r="H169" s="190">
        <v>15.09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198</v>
      </c>
      <c r="AU169" s="188" t="s">
        <v>91</v>
      </c>
      <c r="AV169" s="14" t="s">
        <v>91</v>
      </c>
      <c r="AW169" s="14" t="s">
        <v>27</v>
      </c>
      <c r="AX169" s="14" t="s">
        <v>72</v>
      </c>
      <c r="AY169" s="188" t="s">
        <v>190</v>
      </c>
    </row>
    <row r="170" spans="1:65" s="13" customFormat="1" x14ac:dyDescent="0.2">
      <c r="B170" s="179"/>
      <c r="D170" s="180" t="s">
        <v>198</v>
      </c>
      <c r="E170" s="181" t="s">
        <v>1</v>
      </c>
      <c r="F170" s="182" t="s">
        <v>219</v>
      </c>
      <c r="H170" s="181" t="s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1" t="s">
        <v>198</v>
      </c>
      <c r="AU170" s="181" t="s">
        <v>91</v>
      </c>
      <c r="AV170" s="13" t="s">
        <v>78</v>
      </c>
      <c r="AW170" s="13" t="s">
        <v>27</v>
      </c>
      <c r="AX170" s="13" t="s">
        <v>72</v>
      </c>
      <c r="AY170" s="181" t="s">
        <v>190</v>
      </c>
    </row>
    <row r="171" spans="1:65" s="14" customFormat="1" x14ac:dyDescent="0.2">
      <c r="B171" s="187"/>
      <c r="D171" s="180" t="s">
        <v>198</v>
      </c>
      <c r="E171" s="188" t="s">
        <v>1</v>
      </c>
      <c r="F171" s="189" t="s">
        <v>220</v>
      </c>
      <c r="H171" s="190">
        <v>2.8039999999999998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198</v>
      </c>
      <c r="AU171" s="188" t="s">
        <v>91</v>
      </c>
      <c r="AV171" s="14" t="s">
        <v>91</v>
      </c>
      <c r="AW171" s="14" t="s">
        <v>27</v>
      </c>
      <c r="AX171" s="14" t="s">
        <v>72</v>
      </c>
      <c r="AY171" s="188" t="s">
        <v>190</v>
      </c>
    </row>
    <row r="172" spans="1:65" s="15" customFormat="1" x14ac:dyDescent="0.2">
      <c r="B172" s="195"/>
      <c r="D172" s="180" t="s">
        <v>198</v>
      </c>
      <c r="E172" s="196" t="s">
        <v>97</v>
      </c>
      <c r="F172" s="197" t="s">
        <v>204</v>
      </c>
      <c r="H172" s="198">
        <v>17.893999999999998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198</v>
      </c>
      <c r="AU172" s="196" t="s">
        <v>91</v>
      </c>
      <c r="AV172" s="15" t="s">
        <v>196</v>
      </c>
      <c r="AW172" s="15" t="s">
        <v>27</v>
      </c>
      <c r="AX172" s="15" t="s">
        <v>78</v>
      </c>
      <c r="AY172" s="196" t="s">
        <v>190</v>
      </c>
    </row>
    <row r="173" spans="1:65" s="2" customFormat="1" ht="36" x14ac:dyDescent="0.2">
      <c r="A173" s="35"/>
      <c r="B173" s="134"/>
      <c r="C173" s="166" t="s">
        <v>196</v>
      </c>
      <c r="D173" s="166" t="s">
        <v>192</v>
      </c>
      <c r="E173" s="167" t="s">
        <v>221</v>
      </c>
      <c r="F173" s="168" t="s">
        <v>222</v>
      </c>
      <c r="G173" s="169" t="s">
        <v>215</v>
      </c>
      <c r="H173" s="170">
        <v>17.893999999999998</v>
      </c>
      <c r="I173" s="171"/>
      <c r="J173" s="172">
        <f>ROUND(I173*H173,2)</f>
        <v>0</v>
      </c>
      <c r="K173" s="173"/>
      <c r="L173" s="36"/>
      <c r="M173" s="174" t="s">
        <v>1</v>
      </c>
      <c r="N173" s="175" t="s">
        <v>38</v>
      </c>
      <c r="O173" s="61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8" t="s">
        <v>196</v>
      </c>
      <c r="AT173" s="178" t="s">
        <v>192</v>
      </c>
      <c r="AU173" s="178" t="s">
        <v>91</v>
      </c>
      <c r="AY173" s="18" t="s">
        <v>190</v>
      </c>
      <c r="BE173" s="98">
        <f>IF(N173="základná",J173,0)</f>
        <v>0</v>
      </c>
      <c r="BF173" s="98">
        <f>IF(N173="znížená",J173,0)</f>
        <v>0</v>
      </c>
      <c r="BG173" s="98">
        <f>IF(N173="zákl. prenesená",J173,0)</f>
        <v>0</v>
      </c>
      <c r="BH173" s="98">
        <f>IF(N173="zníž. prenesená",J173,0)</f>
        <v>0</v>
      </c>
      <c r="BI173" s="98">
        <f>IF(N173="nulová",J173,0)</f>
        <v>0</v>
      </c>
      <c r="BJ173" s="18" t="s">
        <v>91</v>
      </c>
      <c r="BK173" s="98">
        <f>ROUND(I173*H173,2)</f>
        <v>0</v>
      </c>
      <c r="BL173" s="18" t="s">
        <v>196</v>
      </c>
      <c r="BM173" s="178" t="s">
        <v>223</v>
      </c>
    </row>
    <row r="174" spans="1:65" s="14" customFormat="1" x14ac:dyDescent="0.2">
      <c r="B174" s="187"/>
      <c r="D174" s="180" t="s">
        <v>198</v>
      </c>
      <c r="E174" s="188" t="s">
        <v>1</v>
      </c>
      <c r="F174" s="189" t="s">
        <v>97</v>
      </c>
      <c r="H174" s="190">
        <v>17.893999999999998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198</v>
      </c>
      <c r="AU174" s="188" t="s">
        <v>91</v>
      </c>
      <c r="AV174" s="14" t="s">
        <v>91</v>
      </c>
      <c r="AW174" s="14" t="s">
        <v>27</v>
      </c>
      <c r="AX174" s="14" t="s">
        <v>72</v>
      </c>
      <c r="AY174" s="188" t="s">
        <v>190</v>
      </c>
    </row>
    <row r="175" spans="1:65" s="15" customFormat="1" x14ac:dyDescent="0.2">
      <c r="B175" s="195"/>
      <c r="D175" s="180" t="s">
        <v>198</v>
      </c>
      <c r="E175" s="196" t="s">
        <v>92</v>
      </c>
      <c r="F175" s="197" t="s">
        <v>204</v>
      </c>
      <c r="H175" s="198">
        <v>17.893999999999998</v>
      </c>
      <c r="I175" s="199"/>
      <c r="L175" s="195"/>
      <c r="M175" s="200"/>
      <c r="N175" s="201"/>
      <c r="O175" s="201"/>
      <c r="P175" s="201"/>
      <c r="Q175" s="201"/>
      <c r="R175" s="201"/>
      <c r="S175" s="201"/>
      <c r="T175" s="202"/>
      <c r="AT175" s="196" t="s">
        <v>198</v>
      </c>
      <c r="AU175" s="196" t="s">
        <v>91</v>
      </c>
      <c r="AV175" s="15" t="s">
        <v>196</v>
      </c>
      <c r="AW175" s="15" t="s">
        <v>27</v>
      </c>
      <c r="AX175" s="15" t="s">
        <v>78</v>
      </c>
      <c r="AY175" s="196" t="s">
        <v>190</v>
      </c>
    </row>
    <row r="176" spans="1:65" s="2" customFormat="1" ht="36" x14ac:dyDescent="0.2">
      <c r="A176" s="35"/>
      <c r="B176" s="134"/>
      <c r="C176" s="166" t="s">
        <v>224</v>
      </c>
      <c r="D176" s="166" t="s">
        <v>192</v>
      </c>
      <c r="E176" s="167" t="s">
        <v>225</v>
      </c>
      <c r="F176" s="168" t="s">
        <v>226</v>
      </c>
      <c r="G176" s="169" t="s">
        <v>215</v>
      </c>
      <c r="H176" s="170">
        <v>125.258</v>
      </c>
      <c r="I176" s="171"/>
      <c r="J176" s="172">
        <f>ROUND(I176*H176,2)</f>
        <v>0</v>
      </c>
      <c r="K176" s="173"/>
      <c r="L176" s="36"/>
      <c r="M176" s="174" t="s">
        <v>1</v>
      </c>
      <c r="N176" s="175" t="s">
        <v>38</v>
      </c>
      <c r="O176" s="61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8" t="s">
        <v>196</v>
      </c>
      <c r="AT176" s="178" t="s">
        <v>192</v>
      </c>
      <c r="AU176" s="178" t="s">
        <v>91</v>
      </c>
      <c r="AY176" s="18" t="s">
        <v>190</v>
      </c>
      <c r="BE176" s="98">
        <f>IF(N176="základná",J176,0)</f>
        <v>0</v>
      </c>
      <c r="BF176" s="98">
        <f>IF(N176="znížená",J176,0)</f>
        <v>0</v>
      </c>
      <c r="BG176" s="98">
        <f>IF(N176="zákl. prenesená",J176,0)</f>
        <v>0</v>
      </c>
      <c r="BH176" s="98">
        <f>IF(N176="zníž. prenesená",J176,0)</f>
        <v>0</v>
      </c>
      <c r="BI176" s="98">
        <f>IF(N176="nulová",J176,0)</f>
        <v>0</v>
      </c>
      <c r="BJ176" s="18" t="s">
        <v>91</v>
      </c>
      <c r="BK176" s="98">
        <f>ROUND(I176*H176,2)</f>
        <v>0</v>
      </c>
      <c r="BL176" s="18" t="s">
        <v>196</v>
      </c>
      <c r="BM176" s="178" t="s">
        <v>227</v>
      </c>
    </row>
    <row r="177" spans="1:65" s="14" customFormat="1" x14ac:dyDescent="0.2">
      <c r="B177" s="187"/>
      <c r="D177" s="180" t="s">
        <v>198</v>
      </c>
      <c r="E177" s="188" t="s">
        <v>1</v>
      </c>
      <c r="F177" s="189" t="s">
        <v>92</v>
      </c>
      <c r="H177" s="190">
        <v>17.893999999999998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198</v>
      </c>
      <c r="AU177" s="188" t="s">
        <v>91</v>
      </c>
      <c r="AV177" s="14" t="s">
        <v>91</v>
      </c>
      <c r="AW177" s="14" t="s">
        <v>27</v>
      </c>
      <c r="AX177" s="14" t="s">
        <v>78</v>
      </c>
      <c r="AY177" s="188" t="s">
        <v>190</v>
      </c>
    </row>
    <row r="178" spans="1:65" s="14" customFormat="1" x14ac:dyDescent="0.2">
      <c r="B178" s="187"/>
      <c r="D178" s="180" t="s">
        <v>198</v>
      </c>
      <c r="F178" s="189" t="s">
        <v>228</v>
      </c>
      <c r="H178" s="190">
        <v>125.258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198</v>
      </c>
      <c r="AU178" s="188" t="s">
        <v>91</v>
      </c>
      <c r="AV178" s="14" t="s">
        <v>91</v>
      </c>
      <c r="AW178" s="14" t="s">
        <v>3</v>
      </c>
      <c r="AX178" s="14" t="s">
        <v>78</v>
      </c>
      <c r="AY178" s="188" t="s">
        <v>190</v>
      </c>
    </row>
    <row r="179" spans="1:65" s="2" customFormat="1" ht="24" x14ac:dyDescent="0.2">
      <c r="A179" s="35"/>
      <c r="B179" s="134"/>
      <c r="C179" s="166" t="s">
        <v>229</v>
      </c>
      <c r="D179" s="166" t="s">
        <v>192</v>
      </c>
      <c r="E179" s="167" t="s">
        <v>230</v>
      </c>
      <c r="F179" s="168" t="s">
        <v>231</v>
      </c>
      <c r="G179" s="169" t="s">
        <v>232</v>
      </c>
      <c r="H179" s="170">
        <v>26.841000000000001</v>
      </c>
      <c r="I179" s="171"/>
      <c r="J179" s="172">
        <f>ROUND(I179*H179,2)</f>
        <v>0</v>
      </c>
      <c r="K179" s="173"/>
      <c r="L179" s="36"/>
      <c r="M179" s="174" t="s">
        <v>1</v>
      </c>
      <c r="N179" s="175" t="s">
        <v>38</v>
      </c>
      <c r="O179" s="61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8" t="s">
        <v>196</v>
      </c>
      <c r="AT179" s="178" t="s">
        <v>192</v>
      </c>
      <c r="AU179" s="178" t="s">
        <v>91</v>
      </c>
      <c r="AY179" s="18" t="s">
        <v>190</v>
      </c>
      <c r="BE179" s="98">
        <f>IF(N179="základná",J179,0)</f>
        <v>0</v>
      </c>
      <c r="BF179" s="98">
        <f>IF(N179="znížená",J179,0)</f>
        <v>0</v>
      </c>
      <c r="BG179" s="98">
        <f>IF(N179="zákl. prenesená",J179,0)</f>
        <v>0</v>
      </c>
      <c r="BH179" s="98">
        <f>IF(N179="zníž. prenesená",J179,0)</f>
        <v>0</v>
      </c>
      <c r="BI179" s="98">
        <f>IF(N179="nulová",J179,0)</f>
        <v>0</v>
      </c>
      <c r="BJ179" s="18" t="s">
        <v>91</v>
      </c>
      <c r="BK179" s="98">
        <f>ROUND(I179*H179,2)</f>
        <v>0</v>
      </c>
      <c r="BL179" s="18" t="s">
        <v>196</v>
      </c>
      <c r="BM179" s="178" t="s">
        <v>233</v>
      </c>
    </row>
    <row r="180" spans="1:65" s="14" customFormat="1" x14ac:dyDescent="0.2">
      <c r="B180" s="187"/>
      <c r="D180" s="180" t="s">
        <v>198</v>
      </c>
      <c r="E180" s="188" t="s">
        <v>1</v>
      </c>
      <c r="F180" s="189" t="s">
        <v>234</v>
      </c>
      <c r="H180" s="190">
        <v>26.841000000000001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198</v>
      </c>
      <c r="AU180" s="188" t="s">
        <v>91</v>
      </c>
      <c r="AV180" s="14" t="s">
        <v>91</v>
      </c>
      <c r="AW180" s="14" t="s">
        <v>27</v>
      </c>
      <c r="AX180" s="14" t="s">
        <v>78</v>
      </c>
      <c r="AY180" s="188" t="s">
        <v>190</v>
      </c>
    </row>
    <row r="181" spans="1:65" s="12" customFormat="1" ht="12.75" x14ac:dyDescent="0.2">
      <c r="B181" s="153"/>
      <c r="D181" s="154" t="s">
        <v>71</v>
      </c>
      <c r="E181" s="164" t="s">
        <v>91</v>
      </c>
      <c r="F181" s="164" t="s">
        <v>235</v>
      </c>
      <c r="I181" s="156"/>
      <c r="J181" s="165">
        <f>BK181</f>
        <v>0</v>
      </c>
      <c r="L181" s="153"/>
      <c r="M181" s="158"/>
      <c r="N181" s="159"/>
      <c r="O181" s="159"/>
      <c r="P181" s="160">
        <f>SUM(P182:P216)</f>
        <v>0</v>
      </c>
      <c r="Q181" s="159"/>
      <c r="R181" s="160">
        <f>SUM(R182:R216)</f>
        <v>6.45973051</v>
      </c>
      <c r="S181" s="159"/>
      <c r="T181" s="161">
        <f>SUM(T182:T216)</f>
        <v>0</v>
      </c>
      <c r="AR181" s="154" t="s">
        <v>78</v>
      </c>
      <c r="AT181" s="162" t="s">
        <v>71</v>
      </c>
      <c r="AU181" s="162" t="s">
        <v>78</v>
      </c>
      <c r="AY181" s="154" t="s">
        <v>190</v>
      </c>
      <c r="BK181" s="163">
        <f>SUM(BK182:BK216)</f>
        <v>0</v>
      </c>
    </row>
    <row r="182" spans="1:65" s="2" customFormat="1" ht="24" x14ac:dyDescent="0.2">
      <c r="A182" s="35"/>
      <c r="B182" s="134"/>
      <c r="C182" s="166" t="s">
        <v>236</v>
      </c>
      <c r="D182" s="166" t="s">
        <v>192</v>
      </c>
      <c r="E182" s="167" t="s">
        <v>237</v>
      </c>
      <c r="F182" s="168" t="s">
        <v>238</v>
      </c>
      <c r="G182" s="169" t="s">
        <v>215</v>
      </c>
      <c r="H182" s="170">
        <v>1.905</v>
      </c>
      <c r="I182" s="171"/>
      <c r="J182" s="172">
        <f>ROUND(I182*H182,2)</f>
        <v>0</v>
      </c>
      <c r="K182" s="173"/>
      <c r="L182" s="36"/>
      <c r="M182" s="174" t="s">
        <v>1</v>
      </c>
      <c r="N182" s="175" t="s">
        <v>38</v>
      </c>
      <c r="O182" s="61"/>
      <c r="P182" s="176">
        <f>O182*H182</f>
        <v>0</v>
      </c>
      <c r="Q182" s="176">
        <v>2.2151299999999998</v>
      </c>
      <c r="R182" s="176">
        <f>Q182*H182</f>
        <v>4.2198226499999993</v>
      </c>
      <c r="S182" s="176">
        <v>0</v>
      </c>
      <c r="T182" s="17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8" t="s">
        <v>196</v>
      </c>
      <c r="AT182" s="178" t="s">
        <v>192</v>
      </c>
      <c r="AU182" s="178" t="s">
        <v>91</v>
      </c>
      <c r="AY182" s="18" t="s">
        <v>190</v>
      </c>
      <c r="BE182" s="98">
        <f>IF(N182="základná",J182,0)</f>
        <v>0</v>
      </c>
      <c r="BF182" s="98">
        <f>IF(N182="znížená",J182,0)</f>
        <v>0</v>
      </c>
      <c r="BG182" s="98">
        <f>IF(N182="zákl. prenesená",J182,0)</f>
        <v>0</v>
      </c>
      <c r="BH182" s="98">
        <f>IF(N182="zníž. prenesená",J182,0)</f>
        <v>0</v>
      </c>
      <c r="BI182" s="98">
        <f>IF(N182="nulová",J182,0)</f>
        <v>0</v>
      </c>
      <c r="BJ182" s="18" t="s">
        <v>91</v>
      </c>
      <c r="BK182" s="98">
        <f>ROUND(I182*H182,2)</f>
        <v>0</v>
      </c>
      <c r="BL182" s="18" t="s">
        <v>196</v>
      </c>
      <c r="BM182" s="178" t="s">
        <v>239</v>
      </c>
    </row>
    <row r="183" spans="1:65" s="13" customFormat="1" x14ac:dyDescent="0.2">
      <c r="B183" s="179"/>
      <c r="D183" s="180" t="s">
        <v>198</v>
      </c>
      <c r="E183" s="181" t="s">
        <v>1</v>
      </c>
      <c r="F183" s="182" t="s">
        <v>240</v>
      </c>
      <c r="H183" s="181" t="s">
        <v>1</v>
      </c>
      <c r="I183" s="183"/>
      <c r="L183" s="179"/>
      <c r="M183" s="184"/>
      <c r="N183" s="185"/>
      <c r="O183" s="185"/>
      <c r="P183" s="185"/>
      <c r="Q183" s="185"/>
      <c r="R183" s="185"/>
      <c r="S183" s="185"/>
      <c r="T183" s="186"/>
      <c r="AT183" s="181" t="s">
        <v>198</v>
      </c>
      <c r="AU183" s="181" t="s">
        <v>91</v>
      </c>
      <c r="AV183" s="13" t="s">
        <v>78</v>
      </c>
      <c r="AW183" s="13" t="s">
        <v>27</v>
      </c>
      <c r="AX183" s="13" t="s">
        <v>72</v>
      </c>
      <c r="AY183" s="181" t="s">
        <v>190</v>
      </c>
    </row>
    <row r="184" spans="1:65" s="14" customFormat="1" x14ac:dyDescent="0.2">
      <c r="B184" s="187"/>
      <c r="D184" s="180" t="s">
        <v>198</v>
      </c>
      <c r="E184" s="188" t="s">
        <v>1</v>
      </c>
      <c r="F184" s="189" t="s">
        <v>241</v>
      </c>
      <c r="H184" s="190">
        <v>1.05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198</v>
      </c>
      <c r="AU184" s="188" t="s">
        <v>91</v>
      </c>
      <c r="AV184" s="14" t="s">
        <v>91</v>
      </c>
      <c r="AW184" s="14" t="s">
        <v>27</v>
      </c>
      <c r="AX184" s="14" t="s">
        <v>72</v>
      </c>
      <c r="AY184" s="188" t="s">
        <v>190</v>
      </c>
    </row>
    <row r="185" spans="1:65" s="13" customFormat="1" x14ac:dyDescent="0.2">
      <c r="B185" s="179"/>
      <c r="D185" s="180" t="s">
        <v>198</v>
      </c>
      <c r="E185" s="181" t="s">
        <v>1</v>
      </c>
      <c r="F185" s="182" t="s">
        <v>242</v>
      </c>
      <c r="H185" s="181" t="s">
        <v>1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1" t="s">
        <v>198</v>
      </c>
      <c r="AU185" s="181" t="s">
        <v>91</v>
      </c>
      <c r="AV185" s="13" t="s">
        <v>78</v>
      </c>
      <c r="AW185" s="13" t="s">
        <v>27</v>
      </c>
      <c r="AX185" s="13" t="s">
        <v>72</v>
      </c>
      <c r="AY185" s="181" t="s">
        <v>190</v>
      </c>
    </row>
    <row r="186" spans="1:65" s="14" customFormat="1" x14ac:dyDescent="0.2">
      <c r="B186" s="187"/>
      <c r="D186" s="180" t="s">
        <v>198</v>
      </c>
      <c r="E186" s="188" t="s">
        <v>1</v>
      </c>
      <c r="F186" s="189" t="s">
        <v>243</v>
      </c>
      <c r="H186" s="190">
        <v>0.85499999999999998</v>
      </c>
      <c r="I186" s="191"/>
      <c r="L186" s="187"/>
      <c r="M186" s="192"/>
      <c r="N186" s="193"/>
      <c r="O186" s="193"/>
      <c r="P186" s="193"/>
      <c r="Q186" s="193"/>
      <c r="R186" s="193"/>
      <c r="S186" s="193"/>
      <c r="T186" s="194"/>
      <c r="AT186" s="188" t="s">
        <v>198</v>
      </c>
      <c r="AU186" s="188" t="s">
        <v>91</v>
      </c>
      <c r="AV186" s="14" t="s">
        <v>91</v>
      </c>
      <c r="AW186" s="14" t="s">
        <v>27</v>
      </c>
      <c r="AX186" s="14" t="s">
        <v>72</v>
      </c>
      <c r="AY186" s="188" t="s">
        <v>190</v>
      </c>
    </row>
    <row r="187" spans="1:65" s="15" customFormat="1" x14ac:dyDescent="0.2">
      <c r="B187" s="195"/>
      <c r="D187" s="180" t="s">
        <v>198</v>
      </c>
      <c r="E187" s="196" t="s">
        <v>125</v>
      </c>
      <c r="F187" s="197" t="s">
        <v>204</v>
      </c>
      <c r="H187" s="198">
        <v>1.905</v>
      </c>
      <c r="I187" s="199"/>
      <c r="L187" s="195"/>
      <c r="M187" s="200"/>
      <c r="N187" s="201"/>
      <c r="O187" s="201"/>
      <c r="P187" s="201"/>
      <c r="Q187" s="201"/>
      <c r="R187" s="201"/>
      <c r="S187" s="201"/>
      <c r="T187" s="202"/>
      <c r="AT187" s="196" t="s">
        <v>198</v>
      </c>
      <c r="AU187" s="196" t="s">
        <v>91</v>
      </c>
      <c r="AV187" s="15" t="s">
        <v>196</v>
      </c>
      <c r="AW187" s="15" t="s">
        <v>27</v>
      </c>
      <c r="AX187" s="15" t="s">
        <v>78</v>
      </c>
      <c r="AY187" s="196" t="s">
        <v>190</v>
      </c>
    </row>
    <row r="188" spans="1:65" s="2" customFormat="1" ht="24" x14ac:dyDescent="0.2">
      <c r="A188" s="35"/>
      <c r="B188" s="134"/>
      <c r="C188" s="166" t="s">
        <v>244</v>
      </c>
      <c r="D188" s="166" t="s">
        <v>192</v>
      </c>
      <c r="E188" s="167" t="s">
        <v>245</v>
      </c>
      <c r="F188" s="168" t="s">
        <v>246</v>
      </c>
      <c r="G188" s="169" t="s">
        <v>195</v>
      </c>
      <c r="H188" s="170">
        <v>7.8879999999999999</v>
      </c>
      <c r="I188" s="171"/>
      <c r="J188" s="172">
        <f>ROUND(I188*H188,2)</f>
        <v>0</v>
      </c>
      <c r="K188" s="173"/>
      <c r="L188" s="36"/>
      <c r="M188" s="174" t="s">
        <v>1</v>
      </c>
      <c r="N188" s="175" t="s">
        <v>38</v>
      </c>
      <c r="O188" s="61"/>
      <c r="P188" s="176">
        <f>O188*H188</f>
        <v>0</v>
      </c>
      <c r="Q188" s="176">
        <v>6.7000000000000002E-4</v>
      </c>
      <c r="R188" s="176">
        <f>Q188*H188</f>
        <v>5.28496E-3</v>
      </c>
      <c r="S188" s="176">
        <v>0</v>
      </c>
      <c r="T188" s="17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78" t="s">
        <v>196</v>
      </c>
      <c r="AT188" s="178" t="s">
        <v>192</v>
      </c>
      <c r="AU188" s="178" t="s">
        <v>91</v>
      </c>
      <c r="AY188" s="18" t="s">
        <v>190</v>
      </c>
      <c r="BE188" s="98">
        <f>IF(N188="základná",J188,0)</f>
        <v>0</v>
      </c>
      <c r="BF188" s="98">
        <f>IF(N188="znížená",J188,0)</f>
        <v>0</v>
      </c>
      <c r="BG188" s="98">
        <f>IF(N188="zákl. prenesená",J188,0)</f>
        <v>0</v>
      </c>
      <c r="BH188" s="98">
        <f>IF(N188="zníž. prenesená",J188,0)</f>
        <v>0</v>
      </c>
      <c r="BI188" s="98">
        <f>IF(N188="nulová",J188,0)</f>
        <v>0</v>
      </c>
      <c r="BJ188" s="18" t="s">
        <v>91</v>
      </c>
      <c r="BK188" s="98">
        <f>ROUND(I188*H188,2)</f>
        <v>0</v>
      </c>
      <c r="BL188" s="18" t="s">
        <v>196</v>
      </c>
      <c r="BM188" s="178" t="s">
        <v>247</v>
      </c>
    </row>
    <row r="189" spans="1:65" s="13" customFormat="1" x14ac:dyDescent="0.2">
      <c r="B189" s="179"/>
      <c r="D189" s="180" t="s">
        <v>198</v>
      </c>
      <c r="E189" s="181" t="s">
        <v>1</v>
      </c>
      <c r="F189" s="182" t="s">
        <v>240</v>
      </c>
      <c r="H189" s="181" t="s">
        <v>1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1" t="s">
        <v>198</v>
      </c>
      <c r="AU189" s="181" t="s">
        <v>91</v>
      </c>
      <c r="AV189" s="13" t="s">
        <v>78</v>
      </c>
      <c r="AW189" s="13" t="s">
        <v>27</v>
      </c>
      <c r="AX189" s="13" t="s">
        <v>72</v>
      </c>
      <c r="AY189" s="181" t="s">
        <v>190</v>
      </c>
    </row>
    <row r="190" spans="1:65" s="14" customFormat="1" x14ac:dyDescent="0.2">
      <c r="B190" s="187"/>
      <c r="D190" s="180" t="s">
        <v>198</v>
      </c>
      <c r="E190" s="188" t="s">
        <v>1</v>
      </c>
      <c r="F190" s="189" t="s">
        <v>248</v>
      </c>
      <c r="H190" s="190">
        <v>1.8160000000000001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198</v>
      </c>
      <c r="AU190" s="188" t="s">
        <v>91</v>
      </c>
      <c r="AV190" s="14" t="s">
        <v>91</v>
      </c>
      <c r="AW190" s="14" t="s">
        <v>27</v>
      </c>
      <c r="AX190" s="14" t="s">
        <v>72</v>
      </c>
      <c r="AY190" s="188" t="s">
        <v>190</v>
      </c>
    </row>
    <row r="191" spans="1:65" s="14" customFormat="1" x14ac:dyDescent="0.2">
      <c r="B191" s="187"/>
      <c r="D191" s="180" t="s">
        <v>198</v>
      </c>
      <c r="E191" s="188" t="s">
        <v>1</v>
      </c>
      <c r="F191" s="189" t="s">
        <v>249</v>
      </c>
      <c r="H191" s="190">
        <v>3.7919999999999998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198</v>
      </c>
      <c r="AU191" s="188" t="s">
        <v>91</v>
      </c>
      <c r="AV191" s="14" t="s">
        <v>91</v>
      </c>
      <c r="AW191" s="14" t="s">
        <v>27</v>
      </c>
      <c r="AX191" s="14" t="s">
        <v>72</v>
      </c>
      <c r="AY191" s="188" t="s">
        <v>190</v>
      </c>
    </row>
    <row r="192" spans="1:65" s="13" customFormat="1" x14ac:dyDescent="0.2">
      <c r="B192" s="179"/>
      <c r="D192" s="180" t="s">
        <v>198</v>
      </c>
      <c r="E192" s="181" t="s">
        <v>1</v>
      </c>
      <c r="F192" s="182" t="s">
        <v>242</v>
      </c>
      <c r="H192" s="181" t="s">
        <v>1</v>
      </c>
      <c r="I192" s="183"/>
      <c r="L192" s="179"/>
      <c r="M192" s="184"/>
      <c r="N192" s="185"/>
      <c r="O192" s="185"/>
      <c r="P192" s="185"/>
      <c r="Q192" s="185"/>
      <c r="R192" s="185"/>
      <c r="S192" s="185"/>
      <c r="T192" s="186"/>
      <c r="AT192" s="181" t="s">
        <v>198</v>
      </c>
      <c r="AU192" s="181" t="s">
        <v>91</v>
      </c>
      <c r="AV192" s="13" t="s">
        <v>78</v>
      </c>
      <c r="AW192" s="13" t="s">
        <v>27</v>
      </c>
      <c r="AX192" s="13" t="s">
        <v>72</v>
      </c>
      <c r="AY192" s="181" t="s">
        <v>190</v>
      </c>
    </row>
    <row r="193" spans="1:65" s="14" customFormat="1" x14ac:dyDescent="0.2">
      <c r="B193" s="187"/>
      <c r="D193" s="180" t="s">
        <v>198</v>
      </c>
      <c r="E193" s="188" t="s">
        <v>1</v>
      </c>
      <c r="F193" s="189" t="s">
        <v>250</v>
      </c>
      <c r="H193" s="190">
        <v>2.2799999999999998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198</v>
      </c>
      <c r="AU193" s="188" t="s">
        <v>91</v>
      </c>
      <c r="AV193" s="14" t="s">
        <v>91</v>
      </c>
      <c r="AW193" s="14" t="s">
        <v>27</v>
      </c>
      <c r="AX193" s="14" t="s">
        <v>72</v>
      </c>
      <c r="AY193" s="188" t="s">
        <v>190</v>
      </c>
    </row>
    <row r="194" spans="1:65" s="15" customFormat="1" x14ac:dyDescent="0.2">
      <c r="B194" s="195"/>
      <c r="D194" s="180" t="s">
        <v>198</v>
      </c>
      <c r="E194" s="196" t="s">
        <v>1</v>
      </c>
      <c r="F194" s="197" t="s">
        <v>204</v>
      </c>
      <c r="H194" s="198">
        <v>7.8879999999999999</v>
      </c>
      <c r="I194" s="199"/>
      <c r="L194" s="195"/>
      <c r="M194" s="200"/>
      <c r="N194" s="201"/>
      <c r="O194" s="201"/>
      <c r="P194" s="201"/>
      <c r="Q194" s="201"/>
      <c r="R194" s="201"/>
      <c r="S194" s="201"/>
      <c r="T194" s="202"/>
      <c r="AT194" s="196" t="s">
        <v>198</v>
      </c>
      <c r="AU194" s="196" t="s">
        <v>91</v>
      </c>
      <c r="AV194" s="15" t="s">
        <v>196</v>
      </c>
      <c r="AW194" s="15" t="s">
        <v>27</v>
      </c>
      <c r="AX194" s="15" t="s">
        <v>78</v>
      </c>
      <c r="AY194" s="196" t="s">
        <v>190</v>
      </c>
    </row>
    <row r="195" spans="1:65" s="2" customFormat="1" ht="24" x14ac:dyDescent="0.2">
      <c r="A195" s="35"/>
      <c r="B195" s="134"/>
      <c r="C195" s="166" t="s">
        <v>251</v>
      </c>
      <c r="D195" s="166" t="s">
        <v>192</v>
      </c>
      <c r="E195" s="167" t="s">
        <v>252</v>
      </c>
      <c r="F195" s="168" t="s">
        <v>253</v>
      </c>
      <c r="G195" s="169" t="s">
        <v>195</v>
      </c>
      <c r="H195" s="170">
        <v>7.8879999999999999</v>
      </c>
      <c r="I195" s="171"/>
      <c r="J195" s="172">
        <f>ROUND(I195*H195,2)</f>
        <v>0</v>
      </c>
      <c r="K195" s="173"/>
      <c r="L195" s="36"/>
      <c r="M195" s="174" t="s">
        <v>1</v>
      </c>
      <c r="N195" s="175" t="s">
        <v>38</v>
      </c>
      <c r="O195" s="61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8" t="s">
        <v>196</v>
      </c>
      <c r="AT195" s="178" t="s">
        <v>192</v>
      </c>
      <c r="AU195" s="178" t="s">
        <v>91</v>
      </c>
      <c r="AY195" s="18" t="s">
        <v>190</v>
      </c>
      <c r="BE195" s="98">
        <f>IF(N195="základná",J195,0)</f>
        <v>0</v>
      </c>
      <c r="BF195" s="98">
        <f>IF(N195="znížená",J195,0)</f>
        <v>0</v>
      </c>
      <c r="BG195" s="98">
        <f>IF(N195="zákl. prenesená",J195,0)</f>
        <v>0</v>
      </c>
      <c r="BH195" s="98">
        <f>IF(N195="zníž. prenesená",J195,0)</f>
        <v>0</v>
      </c>
      <c r="BI195" s="98">
        <f>IF(N195="nulová",J195,0)</f>
        <v>0</v>
      </c>
      <c r="BJ195" s="18" t="s">
        <v>91</v>
      </c>
      <c r="BK195" s="98">
        <f>ROUND(I195*H195,2)</f>
        <v>0</v>
      </c>
      <c r="BL195" s="18" t="s">
        <v>196</v>
      </c>
      <c r="BM195" s="178" t="s">
        <v>254</v>
      </c>
    </row>
    <row r="196" spans="1:65" s="2" customFormat="1" ht="12" x14ac:dyDescent="0.2">
      <c r="A196" s="35"/>
      <c r="B196" s="134"/>
      <c r="C196" s="166" t="s">
        <v>255</v>
      </c>
      <c r="D196" s="166" t="s">
        <v>192</v>
      </c>
      <c r="E196" s="167" t="s">
        <v>256</v>
      </c>
      <c r="F196" s="168" t="s">
        <v>257</v>
      </c>
      <c r="G196" s="169" t="s">
        <v>232</v>
      </c>
      <c r="H196" s="170">
        <v>9.5000000000000001E-2</v>
      </c>
      <c r="I196" s="171"/>
      <c r="J196" s="172">
        <f>ROUND(I196*H196,2)</f>
        <v>0</v>
      </c>
      <c r="K196" s="173"/>
      <c r="L196" s="36"/>
      <c r="M196" s="174" t="s">
        <v>1</v>
      </c>
      <c r="N196" s="175" t="s">
        <v>38</v>
      </c>
      <c r="O196" s="61"/>
      <c r="P196" s="176">
        <f>O196*H196</f>
        <v>0</v>
      </c>
      <c r="Q196" s="176">
        <v>1.01895</v>
      </c>
      <c r="R196" s="176">
        <f>Q196*H196</f>
        <v>9.6800250000000004E-2</v>
      </c>
      <c r="S196" s="176">
        <v>0</v>
      </c>
      <c r="T196" s="17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78" t="s">
        <v>196</v>
      </c>
      <c r="AT196" s="178" t="s">
        <v>192</v>
      </c>
      <c r="AU196" s="178" t="s">
        <v>91</v>
      </c>
      <c r="AY196" s="18" t="s">
        <v>190</v>
      </c>
      <c r="BE196" s="98">
        <f>IF(N196="základná",J196,0)</f>
        <v>0</v>
      </c>
      <c r="BF196" s="98">
        <f>IF(N196="znížená",J196,0)</f>
        <v>0</v>
      </c>
      <c r="BG196" s="98">
        <f>IF(N196="zákl. prenesená",J196,0)</f>
        <v>0</v>
      </c>
      <c r="BH196" s="98">
        <f>IF(N196="zníž. prenesená",J196,0)</f>
        <v>0</v>
      </c>
      <c r="BI196" s="98">
        <f>IF(N196="nulová",J196,0)</f>
        <v>0</v>
      </c>
      <c r="BJ196" s="18" t="s">
        <v>91</v>
      </c>
      <c r="BK196" s="98">
        <f>ROUND(I196*H196,2)</f>
        <v>0</v>
      </c>
      <c r="BL196" s="18" t="s">
        <v>196</v>
      </c>
      <c r="BM196" s="178" t="s">
        <v>258</v>
      </c>
    </row>
    <row r="197" spans="1:65" s="13" customFormat="1" x14ac:dyDescent="0.2">
      <c r="B197" s="179"/>
      <c r="D197" s="180" t="s">
        <v>198</v>
      </c>
      <c r="E197" s="181" t="s">
        <v>1</v>
      </c>
      <c r="F197" s="182" t="s">
        <v>259</v>
      </c>
      <c r="H197" s="181" t="s">
        <v>1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1" t="s">
        <v>198</v>
      </c>
      <c r="AU197" s="181" t="s">
        <v>91</v>
      </c>
      <c r="AV197" s="13" t="s">
        <v>78</v>
      </c>
      <c r="AW197" s="13" t="s">
        <v>27</v>
      </c>
      <c r="AX197" s="13" t="s">
        <v>72</v>
      </c>
      <c r="AY197" s="181" t="s">
        <v>190</v>
      </c>
    </row>
    <row r="198" spans="1:65" s="14" customFormat="1" x14ac:dyDescent="0.2">
      <c r="B198" s="187"/>
      <c r="D198" s="180" t="s">
        <v>198</v>
      </c>
      <c r="E198" s="188" t="s">
        <v>1</v>
      </c>
      <c r="F198" s="189" t="s">
        <v>260</v>
      </c>
      <c r="H198" s="190">
        <v>9.5000000000000001E-2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198</v>
      </c>
      <c r="AU198" s="188" t="s">
        <v>91</v>
      </c>
      <c r="AV198" s="14" t="s">
        <v>91</v>
      </c>
      <c r="AW198" s="14" t="s">
        <v>27</v>
      </c>
      <c r="AX198" s="14" t="s">
        <v>72</v>
      </c>
      <c r="AY198" s="188" t="s">
        <v>190</v>
      </c>
    </row>
    <row r="199" spans="1:65" s="15" customFormat="1" x14ac:dyDescent="0.2">
      <c r="B199" s="195"/>
      <c r="D199" s="180" t="s">
        <v>198</v>
      </c>
      <c r="E199" s="196" t="s">
        <v>1</v>
      </c>
      <c r="F199" s="197" t="s">
        <v>204</v>
      </c>
      <c r="H199" s="198">
        <v>9.5000000000000001E-2</v>
      </c>
      <c r="I199" s="199"/>
      <c r="L199" s="195"/>
      <c r="M199" s="200"/>
      <c r="N199" s="201"/>
      <c r="O199" s="201"/>
      <c r="P199" s="201"/>
      <c r="Q199" s="201"/>
      <c r="R199" s="201"/>
      <c r="S199" s="201"/>
      <c r="T199" s="202"/>
      <c r="AT199" s="196" t="s">
        <v>198</v>
      </c>
      <c r="AU199" s="196" t="s">
        <v>91</v>
      </c>
      <c r="AV199" s="15" t="s">
        <v>196</v>
      </c>
      <c r="AW199" s="15" t="s">
        <v>27</v>
      </c>
      <c r="AX199" s="15" t="s">
        <v>78</v>
      </c>
      <c r="AY199" s="196" t="s">
        <v>190</v>
      </c>
    </row>
    <row r="200" spans="1:65" s="2" customFormat="1" ht="24" x14ac:dyDescent="0.2">
      <c r="A200" s="35"/>
      <c r="B200" s="134"/>
      <c r="C200" s="166" t="s">
        <v>261</v>
      </c>
      <c r="D200" s="166" t="s">
        <v>192</v>
      </c>
      <c r="E200" s="167" t="s">
        <v>262</v>
      </c>
      <c r="F200" s="168" t="s">
        <v>263</v>
      </c>
      <c r="G200" s="169" t="s">
        <v>215</v>
      </c>
      <c r="H200" s="170">
        <v>0.94099999999999995</v>
      </c>
      <c r="I200" s="171"/>
      <c r="J200" s="172">
        <f>ROUND(I200*H200,2)</f>
        <v>0</v>
      </c>
      <c r="K200" s="173"/>
      <c r="L200" s="36"/>
      <c r="M200" s="174" t="s">
        <v>1</v>
      </c>
      <c r="N200" s="175" t="s">
        <v>38</v>
      </c>
      <c r="O200" s="61"/>
      <c r="P200" s="176">
        <f>O200*H200</f>
        <v>0</v>
      </c>
      <c r="Q200" s="176">
        <v>2.2151299999999998</v>
      </c>
      <c r="R200" s="176">
        <f>Q200*H200</f>
        <v>2.0844373299999996</v>
      </c>
      <c r="S200" s="176">
        <v>0</v>
      </c>
      <c r="T200" s="17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8" t="s">
        <v>196</v>
      </c>
      <c r="AT200" s="178" t="s">
        <v>192</v>
      </c>
      <c r="AU200" s="178" t="s">
        <v>91</v>
      </c>
      <c r="AY200" s="18" t="s">
        <v>190</v>
      </c>
      <c r="BE200" s="98">
        <f>IF(N200="základná",J200,0)</f>
        <v>0</v>
      </c>
      <c r="BF200" s="98">
        <f>IF(N200="znížená",J200,0)</f>
        <v>0</v>
      </c>
      <c r="BG200" s="98">
        <f>IF(N200="zákl. prenesená",J200,0)</f>
        <v>0</v>
      </c>
      <c r="BH200" s="98">
        <f>IF(N200="zníž. prenesená",J200,0)</f>
        <v>0</v>
      </c>
      <c r="BI200" s="98">
        <f>IF(N200="nulová",J200,0)</f>
        <v>0</v>
      </c>
      <c r="BJ200" s="18" t="s">
        <v>91</v>
      </c>
      <c r="BK200" s="98">
        <f>ROUND(I200*H200,2)</f>
        <v>0</v>
      </c>
      <c r="BL200" s="18" t="s">
        <v>196</v>
      </c>
      <c r="BM200" s="178" t="s">
        <v>264</v>
      </c>
    </row>
    <row r="201" spans="1:65" s="13" customFormat="1" x14ac:dyDescent="0.2">
      <c r="B201" s="179"/>
      <c r="D201" s="180" t="s">
        <v>198</v>
      </c>
      <c r="E201" s="181" t="s">
        <v>1</v>
      </c>
      <c r="F201" s="182" t="s">
        <v>265</v>
      </c>
      <c r="H201" s="181" t="s">
        <v>1</v>
      </c>
      <c r="I201" s="183"/>
      <c r="L201" s="179"/>
      <c r="M201" s="184"/>
      <c r="N201" s="185"/>
      <c r="O201" s="185"/>
      <c r="P201" s="185"/>
      <c r="Q201" s="185"/>
      <c r="R201" s="185"/>
      <c r="S201" s="185"/>
      <c r="T201" s="186"/>
      <c r="AT201" s="181" t="s">
        <v>198</v>
      </c>
      <c r="AU201" s="181" t="s">
        <v>91</v>
      </c>
      <c r="AV201" s="13" t="s">
        <v>78</v>
      </c>
      <c r="AW201" s="13" t="s">
        <v>27</v>
      </c>
      <c r="AX201" s="13" t="s">
        <v>72</v>
      </c>
      <c r="AY201" s="181" t="s">
        <v>190</v>
      </c>
    </row>
    <row r="202" spans="1:65" s="14" customFormat="1" x14ac:dyDescent="0.2">
      <c r="B202" s="187"/>
      <c r="D202" s="180" t="s">
        <v>198</v>
      </c>
      <c r="E202" s="188" t="s">
        <v>1</v>
      </c>
      <c r="F202" s="189" t="s">
        <v>266</v>
      </c>
      <c r="H202" s="190">
        <v>0.20399999999999999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198</v>
      </c>
      <c r="AU202" s="188" t="s">
        <v>91</v>
      </c>
      <c r="AV202" s="14" t="s">
        <v>91</v>
      </c>
      <c r="AW202" s="14" t="s">
        <v>27</v>
      </c>
      <c r="AX202" s="14" t="s">
        <v>72</v>
      </c>
      <c r="AY202" s="188" t="s">
        <v>190</v>
      </c>
    </row>
    <row r="203" spans="1:65" s="14" customFormat="1" x14ac:dyDescent="0.2">
      <c r="B203" s="187"/>
      <c r="D203" s="180" t="s">
        <v>198</v>
      </c>
      <c r="E203" s="188" t="s">
        <v>1</v>
      </c>
      <c r="F203" s="189" t="s">
        <v>267</v>
      </c>
      <c r="H203" s="190">
        <v>0.29799999999999999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198</v>
      </c>
      <c r="AU203" s="188" t="s">
        <v>91</v>
      </c>
      <c r="AV203" s="14" t="s">
        <v>91</v>
      </c>
      <c r="AW203" s="14" t="s">
        <v>27</v>
      </c>
      <c r="AX203" s="14" t="s">
        <v>72</v>
      </c>
      <c r="AY203" s="188" t="s">
        <v>190</v>
      </c>
    </row>
    <row r="204" spans="1:65" s="14" customFormat="1" x14ac:dyDescent="0.2">
      <c r="B204" s="187"/>
      <c r="D204" s="180" t="s">
        <v>198</v>
      </c>
      <c r="E204" s="188" t="s">
        <v>1</v>
      </c>
      <c r="F204" s="189" t="s">
        <v>268</v>
      </c>
      <c r="H204" s="190">
        <v>0.439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198</v>
      </c>
      <c r="AU204" s="188" t="s">
        <v>91</v>
      </c>
      <c r="AV204" s="14" t="s">
        <v>91</v>
      </c>
      <c r="AW204" s="14" t="s">
        <v>27</v>
      </c>
      <c r="AX204" s="14" t="s">
        <v>72</v>
      </c>
      <c r="AY204" s="188" t="s">
        <v>190</v>
      </c>
    </row>
    <row r="205" spans="1:65" s="15" customFormat="1" x14ac:dyDescent="0.2">
      <c r="B205" s="195"/>
      <c r="D205" s="180" t="s">
        <v>198</v>
      </c>
      <c r="E205" s="196" t="s">
        <v>127</v>
      </c>
      <c r="F205" s="197" t="s">
        <v>204</v>
      </c>
      <c r="H205" s="198">
        <v>0.94099999999999995</v>
      </c>
      <c r="I205" s="199"/>
      <c r="L205" s="195"/>
      <c r="M205" s="200"/>
      <c r="N205" s="201"/>
      <c r="O205" s="201"/>
      <c r="P205" s="201"/>
      <c r="Q205" s="201"/>
      <c r="R205" s="201"/>
      <c r="S205" s="201"/>
      <c r="T205" s="202"/>
      <c r="AT205" s="196" t="s">
        <v>198</v>
      </c>
      <c r="AU205" s="196" t="s">
        <v>91</v>
      </c>
      <c r="AV205" s="15" t="s">
        <v>196</v>
      </c>
      <c r="AW205" s="15" t="s">
        <v>27</v>
      </c>
      <c r="AX205" s="15" t="s">
        <v>78</v>
      </c>
      <c r="AY205" s="196" t="s">
        <v>190</v>
      </c>
    </row>
    <row r="206" spans="1:65" s="2" customFormat="1" ht="24" x14ac:dyDescent="0.2">
      <c r="A206" s="35"/>
      <c r="B206" s="134"/>
      <c r="C206" s="166" t="s">
        <v>269</v>
      </c>
      <c r="D206" s="166" t="s">
        <v>192</v>
      </c>
      <c r="E206" s="167" t="s">
        <v>270</v>
      </c>
      <c r="F206" s="168" t="s">
        <v>271</v>
      </c>
      <c r="G206" s="169" t="s">
        <v>195</v>
      </c>
      <c r="H206" s="170">
        <v>8.2010000000000005</v>
      </c>
      <c r="I206" s="171"/>
      <c r="J206" s="172">
        <f>ROUND(I206*H206,2)</f>
        <v>0</v>
      </c>
      <c r="K206" s="173"/>
      <c r="L206" s="36"/>
      <c r="M206" s="174" t="s">
        <v>1</v>
      </c>
      <c r="N206" s="175" t="s">
        <v>38</v>
      </c>
      <c r="O206" s="61"/>
      <c r="P206" s="176">
        <f>O206*H206</f>
        <v>0</v>
      </c>
      <c r="Q206" s="176">
        <v>6.7000000000000002E-4</v>
      </c>
      <c r="R206" s="176">
        <f>Q206*H206</f>
        <v>5.4946700000000001E-3</v>
      </c>
      <c r="S206" s="176">
        <v>0</v>
      </c>
      <c r="T206" s="17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8" t="s">
        <v>196</v>
      </c>
      <c r="AT206" s="178" t="s">
        <v>192</v>
      </c>
      <c r="AU206" s="178" t="s">
        <v>91</v>
      </c>
      <c r="AY206" s="18" t="s">
        <v>190</v>
      </c>
      <c r="BE206" s="98">
        <f>IF(N206="základná",J206,0)</f>
        <v>0</v>
      </c>
      <c r="BF206" s="98">
        <f>IF(N206="znížená",J206,0)</f>
        <v>0</v>
      </c>
      <c r="BG206" s="98">
        <f>IF(N206="zákl. prenesená",J206,0)</f>
        <v>0</v>
      </c>
      <c r="BH206" s="98">
        <f>IF(N206="zníž. prenesená",J206,0)</f>
        <v>0</v>
      </c>
      <c r="BI206" s="98">
        <f>IF(N206="nulová",J206,0)</f>
        <v>0</v>
      </c>
      <c r="BJ206" s="18" t="s">
        <v>91</v>
      </c>
      <c r="BK206" s="98">
        <f>ROUND(I206*H206,2)</f>
        <v>0</v>
      </c>
      <c r="BL206" s="18" t="s">
        <v>196</v>
      </c>
      <c r="BM206" s="178" t="s">
        <v>272</v>
      </c>
    </row>
    <row r="207" spans="1:65" s="13" customFormat="1" x14ac:dyDescent="0.2">
      <c r="B207" s="179"/>
      <c r="D207" s="180" t="s">
        <v>198</v>
      </c>
      <c r="E207" s="181" t="s">
        <v>1</v>
      </c>
      <c r="F207" s="182" t="s">
        <v>265</v>
      </c>
      <c r="H207" s="181" t="s">
        <v>1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1" t="s">
        <v>198</v>
      </c>
      <c r="AU207" s="181" t="s">
        <v>91</v>
      </c>
      <c r="AV207" s="13" t="s">
        <v>78</v>
      </c>
      <c r="AW207" s="13" t="s">
        <v>27</v>
      </c>
      <c r="AX207" s="13" t="s">
        <v>72</v>
      </c>
      <c r="AY207" s="181" t="s">
        <v>190</v>
      </c>
    </row>
    <row r="208" spans="1:65" s="14" customFormat="1" x14ac:dyDescent="0.2">
      <c r="B208" s="187"/>
      <c r="D208" s="180" t="s">
        <v>198</v>
      </c>
      <c r="E208" s="188" t="s">
        <v>1</v>
      </c>
      <c r="F208" s="189" t="s">
        <v>273</v>
      </c>
      <c r="H208" s="190">
        <v>1.9079999999999999</v>
      </c>
      <c r="I208" s="191"/>
      <c r="L208" s="187"/>
      <c r="M208" s="192"/>
      <c r="N208" s="193"/>
      <c r="O208" s="193"/>
      <c r="P208" s="193"/>
      <c r="Q208" s="193"/>
      <c r="R208" s="193"/>
      <c r="S208" s="193"/>
      <c r="T208" s="194"/>
      <c r="AT208" s="188" t="s">
        <v>198</v>
      </c>
      <c r="AU208" s="188" t="s">
        <v>91</v>
      </c>
      <c r="AV208" s="14" t="s">
        <v>91</v>
      </c>
      <c r="AW208" s="14" t="s">
        <v>27</v>
      </c>
      <c r="AX208" s="14" t="s">
        <v>72</v>
      </c>
      <c r="AY208" s="188" t="s">
        <v>190</v>
      </c>
    </row>
    <row r="209" spans="1:65" s="14" customFormat="1" x14ac:dyDescent="0.2">
      <c r="B209" s="187"/>
      <c r="D209" s="180" t="s">
        <v>198</v>
      </c>
      <c r="E209" s="188" t="s">
        <v>1</v>
      </c>
      <c r="F209" s="189" t="s">
        <v>274</v>
      </c>
      <c r="H209" s="190">
        <v>2.7829999999999999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198</v>
      </c>
      <c r="AU209" s="188" t="s">
        <v>91</v>
      </c>
      <c r="AV209" s="14" t="s">
        <v>91</v>
      </c>
      <c r="AW209" s="14" t="s">
        <v>27</v>
      </c>
      <c r="AX209" s="14" t="s">
        <v>72</v>
      </c>
      <c r="AY209" s="188" t="s">
        <v>190</v>
      </c>
    </row>
    <row r="210" spans="1:65" s="14" customFormat="1" x14ac:dyDescent="0.2">
      <c r="B210" s="187"/>
      <c r="D210" s="180" t="s">
        <v>198</v>
      </c>
      <c r="E210" s="188" t="s">
        <v>1</v>
      </c>
      <c r="F210" s="189" t="s">
        <v>275</v>
      </c>
      <c r="H210" s="190">
        <v>3.51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198</v>
      </c>
      <c r="AU210" s="188" t="s">
        <v>91</v>
      </c>
      <c r="AV210" s="14" t="s">
        <v>91</v>
      </c>
      <c r="AW210" s="14" t="s">
        <v>27</v>
      </c>
      <c r="AX210" s="14" t="s">
        <v>72</v>
      </c>
      <c r="AY210" s="188" t="s">
        <v>190</v>
      </c>
    </row>
    <row r="211" spans="1:65" s="15" customFormat="1" x14ac:dyDescent="0.2">
      <c r="B211" s="195"/>
      <c r="D211" s="180" t="s">
        <v>198</v>
      </c>
      <c r="E211" s="196" t="s">
        <v>1</v>
      </c>
      <c r="F211" s="197" t="s">
        <v>204</v>
      </c>
      <c r="H211" s="198">
        <v>8.2010000000000005</v>
      </c>
      <c r="I211" s="199"/>
      <c r="L211" s="195"/>
      <c r="M211" s="200"/>
      <c r="N211" s="201"/>
      <c r="O211" s="201"/>
      <c r="P211" s="201"/>
      <c r="Q211" s="201"/>
      <c r="R211" s="201"/>
      <c r="S211" s="201"/>
      <c r="T211" s="202"/>
      <c r="AT211" s="196" t="s">
        <v>198</v>
      </c>
      <c r="AU211" s="196" t="s">
        <v>91</v>
      </c>
      <c r="AV211" s="15" t="s">
        <v>196</v>
      </c>
      <c r="AW211" s="15" t="s">
        <v>27</v>
      </c>
      <c r="AX211" s="15" t="s">
        <v>78</v>
      </c>
      <c r="AY211" s="196" t="s">
        <v>190</v>
      </c>
    </row>
    <row r="212" spans="1:65" s="2" customFormat="1" ht="24" x14ac:dyDescent="0.2">
      <c r="A212" s="35"/>
      <c r="B212" s="134"/>
      <c r="C212" s="166" t="s">
        <v>276</v>
      </c>
      <c r="D212" s="166" t="s">
        <v>192</v>
      </c>
      <c r="E212" s="167" t="s">
        <v>277</v>
      </c>
      <c r="F212" s="168" t="s">
        <v>278</v>
      </c>
      <c r="G212" s="169" t="s">
        <v>195</v>
      </c>
      <c r="H212" s="170">
        <v>8.2010000000000005</v>
      </c>
      <c r="I212" s="171"/>
      <c r="J212" s="172">
        <f>ROUND(I212*H212,2)</f>
        <v>0</v>
      </c>
      <c r="K212" s="173"/>
      <c r="L212" s="36"/>
      <c r="M212" s="174" t="s">
        <v>1</v>
      </c>
      <c r="N212" s="175" t="s">
        <v>38</v>
      </c>
      <c r="O212" s="61"/>
      <c r="P212" s="176">
        <f>O212*H212</f>
        <v>0</v>
      </c>
      <c r="Q212" s="176">
        <v>0</v>
      </c>
      <c r="R212" s="176">
        <f>Q212*H212</f>
        <v>0</v>
      </c>
      <c r="S212" s="176">
        <v>0</v>
      </c>
      <c r="T212" s="17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78" t="s">
        <v>196</v>
      </c>
      <c r="AT212" s="178" t="s">
        <v>192</v>
      </c>
      <c r="AU212" s="178" t="s">
        <v>91</v>
      </c>
      <c r="AY212" s="18" t="s">
        <v>190</v>
      </c>
      <c r="BE212" s="98">
        <f>IF(N212="základná",J212,0)</f>
        <v>0</v>
      </c>
      <c r="BF212" s="98">
        <f>IF(N212="znížená",J212,0)</f>
        <v>0</v>
      </c>
      <c r="BG212" s="98">
        <f>IF(N212="zákl. prenesená",J212,0)</f>
        <v>0</v>
      </c>
      <c r="BH212" s="98">
        <f>IF(N212="zníž. prenesená",J212,0)</f>
        <v>0</v>
      </c>
      <c r="BI212" s="98">
        <f>IF(N212="nulová",J212,0)</f>
        <v>0</v>
      </c>
      <c r="BJ212" s="18" t="s">
        <v>91</v>
      </c>
      <c r="BK212" s="98">
        <f>ROUND(I212*H212,2)</f>
        <v>0</v>
      </c>
      <c r="BL212" s="18" t="s">
        <v>196</v>
      </c>
      <c r="BM212" s="178" t="s">
        <v>279</v>
      </c>
    </row>
    <row r="213" spans="1:65" s="2" customFormat="1" ht="12" x14ac:dyDescent="0.2">
      <c r="A213" s="35"/>
      <c r="B213" s="134"/>
      <c r="C213" s="166" t="s">
        <v>280</v>
      </c>
      <c r="D213" s="166" t="s">
        <v>192</v>
      </c>
      <c r="E213" s="167" t="s">
        <v>281</v>
      </c>
      <c r="F213" s="168" t="s">
        <v>282</v>
      </c>
      <c r="G213" s="169" t="s">
        <v>232</v>
      </c>
      <c r="H213" s="170">
        <v>4.7E-2</v>
      </c>
      <c r="I213" s="171"/>
      <c r="J213" s="172">
        <f>ROUND(I213*H213,2)</f>
        <v>0</v>
      </c>
      <c r="K213" s="173"/>
      <c r="L213" s="36"/>
      <c r="M213" s="174" t="s">
        <v>1</v>
      </c>
      <c r="N213" s="175" t="s">
        <v>38</v>
      </c>
      <c r="O213" s="61"/>
      <c r="P213" s="176">
        <f>O213*H213</f>
        <v>0</v>
      </c>
      <c r="Q213" s="176">
        <v>1.01895</v>
      </c>
      <c r="R213" s="176">
        <f>Q213*H213</f>
        <v>4.789065E-2</v>
      </c>
      <c r="S213" s="176">
        <v>0</v>
      </c>
      <c r="T213" s="17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78" t="s">
        <v>196</v>
      </c>
      <c r="AT213" s="178" t="s">
        <v>192</v>
      </c>
      <c r="AU213" s="178" t="s">
        <v>91</v>
      </c>
      <c r="AY213" s="18" t="s">
        <v>190</v>
      </c>
      <c r="BE213" s="98">
        <f>IF(N213="základná",J213,0)</f>
        <v>0</v>
      </c>
      <c r="BF213" s="98">
        <f>IF(N213="znížená",J213,0)</f>
        <v>0</v>
      </c>
      <c r="BG213" s="98">
        <f>IF(N213="zákl. prenesená",J213,0)</f>
        <v>0</v>
      </c>
      <c r="BH213" s="98">
        <f>IF(N213="zníž. prenesená",J213,0)</f>
        <v>0</v>
      </c>
      <c r="BI213" s="98">
        <f>IF(N213="nulová",J213,0)</f>
        <v>0</v>
      </c>
      <c r="BJ213" s="18" t="s">
        <v>91</v>
      </c>
      <c r="BK213" s="98">
        <f>ROUND(I213*H213,2)</f>
        <v>0</v>
      </c>
      <c r="BL213" s="18" t="s">
        <v>196</v>
      </c>
      <c r="BM213" s="178" t="s">
        <v>283</v>
      </c>
    </row>
    <row r="214" spans="1:65" s="13" customFormat="1" x14ac:dyDescent="0.2">
      <c r="B214" s="179"/>
      <c r="D214" s="180" t="s">
        <v>198</v>
      </c>
      <c r="E214" s="181" t="s">
        <v>1</v>
      </c>
      <c r="F214" s="182" t="s">
        <v>259</v>
      </c>
      <c r="H214" s="181" t="s">
        <v>1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1" t="s">
        <v>198</v>
      </c>
      <c r="AU214" s="181" t="s">
        <v>91</v>
      </c>
      <c r="AV214" s="13" t="s">
        <v>78</v>
      </c>
      <c r="AW214" s="13" t="s">
        <v>27</v>
      </c>
      <c r="AX214" s="13" t="s">
        <v>72</v>
      </c>
      <c r="AY214" s="181" t="s">
        <v>190</v>
      </c>
    </row>
    <row r="215" spans="1:65" s="14" customFormat="1" x14ac:dyDescent="0.2">
      <c r="B215" s="187"/>
      <c r="D215" s="180" t="s">
        <v>198</v>
      </c>
      <c r="E215" s="188" t="s">
        <v>1</v>
      </c>
      <c r="F215" s="189" t="s">
        <v>284</v>
      </c>
      <c r="H215" s="190">
        <v>4.7E-2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198</v>
      </c>
      <c r="AU215" s="188" t="s">
        <v>91</v>
      </c>
      <c r="AV215" s="14" t="s">
        <v>91</v>
      </c>
      <c r="AW215" s="14" t="s">
        <v>27</v>
      </c>
      <c r="AX215" s="14" t="s">
        <v>72</v>
      </c>
      <c r="AY215" s="188" t="s">
        <v>190</v>
      </c>
    </row>
    <row r="216" spans="1:65" s="15" customFormat="1" x14ac:dyDescent="0.2">
      <c r="B216" s="195"/>
      <c r="D216" s="180" t="s">
        <v>198</v>
      </c>
      <c r="E216" s="196" t="s">
        <v>1</v>
      </c>
      <c r="F216" s="197" t="s">
        <v>204</v>
      </c>
      <c r="H216" s="198">
        <v>4.7E-2</v>
      </c>
      <c r="I216" s="199"/>
      <c r="L216" s="195"/>
      <c r="M216" s="200"/>
      <c r="N216" s="201"/>
      <c r="O216" s="201"/>
      <c r="P216" s="201"/>
      <c r="Q216" s="201"/>
      <c r="R216" s="201"/>
      <c r="S216" s="201"/>
      <c r="T216" s="202"/>
      <c r="AT216" s="196" t="s">
        <v>198</v>
      </c>
      <c r="AU216" s="196" t="s">
        <v>91</v>
      </c>
      <c r="AV216" s="15" t="s">
        <v>196</v>
      </c>
      <c r="AW216" s="15" t="s">
        <v>27</v>
      </c>
      <c r="AX216" s="15" t="s">
        <v>78</v>
      </c>
      <c r="AY216" s="196" t="s">
        <v>190</v>
      </c>
    </row>
    <row r="217" spans="1:65" s="12" customFormat="1" ht="12.75" x14ac:dyDescent="0.2">
      <c r="B217" s="153"/>
      <c r="D217" s="154" t="s">
        <v>71</v>
      </c>
      <c r="E217" s="164" t="s">
        <v>212</v>
      </c>
      <c r="F217" s="164" t="s">
        <v>285</v>
      </c>
      <c r="I217" s="156"/>
      <c r="J217" s="165">
        <f>BK217</f>
        <v>0</v>
      </c>
      <c r="L217" s="153"/>
      <c r="M217" s="158"/>
      <c r="N217" s="159"/>
      <c r="O217" s="159"/>
      <c r="P217" s="160">
        <f>SUM(P218:P248)</f>
        <v>0</v>
      </c>
      <c r="Q217" s="159"/>
      <c r="R217" s="160">
        <f>SUM(R218:R248)</f>
        <v>7.7450802000000003</v>
      </c>
      <c r="S217" s="159"/>
      <c r="T217" s="161">
        <f>SUM(T218:T248)</f>
        <v>0</v>
      </c>
      <c r="AR217" s="154" t="s">
        <v>78</v>
      </c>
      <c r="AT217" s="162" t="s">
        <v>71</v>
      </c>
      <c r="AU217" s="162" t="s">
        <v>78</v>
      </c>
      <c r="AY217" s="154" t="s">
        <v>190</v>
      </c>
      <c r="BK217" s="163">
        <f>SUM(BK218:BK248)</f>
        <v>0</v>
      </c>
    </row>
    <row r="218" spans="1:65" s="2" customFormat="1" ht="24" x14ac:dyDescent="0.2">
      <c r="A218" s="35"/>
      <c r="B218" s="134"/>
      <c r="C218" s="166" t="s">
        <v>286</v>
      </c>
      <c r="D218" s="166" t="s">
        <v>192</v>
      </c>
      <c r="E218" s="167" t="s">
        <v>287</v>
      </c>
      <c r="F218" s="168" t="s">
        <v>288</v>
      </c>
      <c r="G218" s="169" t="s">
        <v>289</v>
      </c>
      <c r="H218" s="170">
        <v>13</v>
      </c>
      <c r="I218" s="171"/>
      <c r="J218" s="172">
        <f>ROUND(I218*H218,2)</f>
        <v>0</v>
      </c>
      <c r="K218" s="173"/>
      <c r="L218" s="36"/>
      <c r="M218" s="174" t="s">
        <v>1</v>
      </c>
      <c r="N218" s="175" t="s">
        <v>38</v>
      </c>
      <c r="O218" s="61"/>
      <c r="P218" s="176">
        <f>O218*H218</f>
        <v>0</v>
      </c>
      <c r="Q218" s="176">
        <v>2.273E-2</v>
      </c>
      <c r="R218" s="176">
        <f>Q218*H218</f>
        <v>0.29549000000000003</v>
      </c>
      <c r="S218" s="176">
        <v>0</v>
      </c>
      <c r="T218" s="17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78" t="s">
        <v>196</v>
      </c>
      <c r="AT218" s="178" t="s">
        <v>192</v>
      </c>
      <c r="AU218" s="178" t="s">
        <v>91</v>
      </c>
      <c r="AY218" s="18" t="s">
        <v>190</v>
      </c>
      <c r="BE218" s="98">
        <f>IF(N218="základná",J218,0)</f>
        <v>0</v>
      </c>
      <c r="BF218" s="98">
        <f>IF(N218="znížená",J218,0)</f>
        <v>0</v>
      </c>
      <c r="BG218" s="98">
        <f>IF(N218="zákl. prenesená",J218,0)</f>
        <v>0</v>
      </c>
      <c r="BH218" s="98">
        <f>IF(N218="zníž. prenesená",J218,0)</f>
        <v>0</v>
      </c>
      <c r="BI218" s="98">
        <f>IF(N218="nulová",J218,0)</f>
        <v>0</v>
      </c>
      <c r="BJ218" s="18" t="s">
        <v>91</v>
      </c>
      <c r="BK218" s="98">
        <f>ROUND(I218*H218,2)</f>
        <v>0</v>
      </c>
      <c r="BL218" s="18" t="s">
        <v>196</v>
      </c>
      <c r="BM218" s="178" t="s">
        <v>290</v>
      </c>
    </row>
    <row r="219" spans="1:65" s="13" customFormat="1" x14ac:dyDescent="0.2">
      <c r="B219" s="179"/>
      <c r="D219" s="180" t="s">
        <v>198</v>
      </c>
      <c r="E219" s="181" t="s">
        <v>1</v>
      </c>
      <c r="F219" s="182" t="s">
        <v>291</v>
      </c>
      <c r="H219" s="181" t="s">
        <v>1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1" t="s">
        <v>198</v>
      </c>
      <c r="AU219" s="181" t="s">
        <v>91</v>
      </c>
      <c r="AV219" s="13" t="s">
        <v>78</v>
      </c>
      <c r="AW219" s="13" t="s">
        <v>27</v>
      </c>
      <c r="AX219" s="13" t="s">
        <v>72</v>
      </c>
      <c r="AY219" s="181" t="s">
        <v>190</v>
      </c>
    </row>
    <row r="220" spans="1:65" s="14" customFormat="1" x14ac:dyDescent="0.2">
      <c r="B220" s="187"/>
      <c r="D220" s="180" t="s">
        <v>198</v>
      </c>
      <c r="E220" s="188" t="s">
        <v>1</v>
      </c>
      <c r="F220" s="189" t="s">
        <v>276</v>
      </c>
      <c r="H220" s="190">
        <v>13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198</v>
      </c>
      <c r="AU220" s="188" t="s">
        <v>91</v>
      </c>
      <c r="AV220" s="14" t="s">
        <v>91</v>
      </c>
      <c r="AW220" s="14" t="s">
        <v>27</v>
      </c>
      <c r="AX220" s="14" t="s">
        <v>72</v>
      </c>
      <c r="AY220" s="188" t="s">
        <v>190</v>
      </c>
    </row>
    <row r="221" spans="1:65" s="15" customFormat="1" x14ac:dyDescent="0.2">
      <c r="B221" s="195"/>
      <c r="D221" s="180" t="s">
        <v>198</v>
      </c>
      <c r="E221" s="196" t="s">
        <v>1</v>
      </c>
      <c r="F221" s="197" t="s">
        <v>204</v>
      </c>
      <c r="H221" s="198">
        <v>13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198</v>
      </c>
      <c r="AU221" s="196" t="s">
        <v>91</v>
      </c>
      <c r="AV221" s="15" t="s">
        <v>196</v>
      </c>
      <c r="AW221" s="15" t="s">
        <v>27</v>
      </c>
      <c r="AX221" s="15" t="s">
        <v>78</v>
      </c>
      <c r="AY221" s="196" t="s">
        <v>190</v>
      </c>
    </row>
    <row r="222" spans="1:65" s="2" customFormat="1" ht="36" x14ac:dyDescent="0.2">
      <c r="A222" s="35"/>
      <c r="B222" s="134"/>
      <c r="C222" s="166" t="s">
        <v>292</v>
      </c>
      <c r="D222" s="166" t="s">
        <v>192</v>
      </c>
      <c r="E222" s="167" t="s">
        <v>293</v>
      </c>
      <c r="F222" s="168" t="s">
        <v>294</v>
      </c>
      <c r="G222" s="169" t="s">
        <v>195</v>
      </c>
      <c r="H222" s="170">
        <v>11.34</v>
      </c>
      <c r="I222" s="171"/>
      <c r="J222" s="172">
        <f>ROUND(I222*H222,2)</f>
        <v>0</v>
      </c>
      <c r="K222" s="173"/>
      <c r="L222" s="36"/>
      <c r="M222" s="174" t="s">
        <v>1</v>
      </c>
      <c r="N222" s="175" t="s">
        <v>38</v>
      </c>
      <c r="O222" s="61"/>
      <c r="P222" s="176">
        <f>O222*H222</f>
        <v>0</v>
      </c>
      <c r="Q222" s="176">
        <v>0.32136999999999999</v>
      </c>
      <c r="R222" s="176">
        <f>Q222*H222</f>
        <v>3.6443357999999999</v>
      </c>
      <c r="S222" s="176">
        <v>0</v>
      </c>
      <c r="T222" s="17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78" t="s">
        <v>196</v>
      </c>
      <c r="AT222" s="178" t="s">
        <v>192</v>
      </c>
      <c r="AU222" s="178" t="s">
        <v>91</v>
      </c>
      <c r="AY222" s="18" t="s">
        <v>190</v>
      </c>
      <c r="BE222" s="98">
        <f>IF(N222="základná",J222,0)</f>
        <v>0</v>
      </c>
      <c r="BF222" s="98">
        <f>IF(N222="znížená",J222,0)</f>
        <v>0</v>
      </c>
      <c r="BG222" s="98">
        <f>IF(N222="zákl. prenesená",J222,0)</f>
        <v>0</v>
      </c>
      <c r="BH222" s="98">
        <f>IF(N222="zníž. prenesená",J222,0)</f>
        <v>0</v>
      </c>
      <c r="BI222" s="98">
        <f>IF(N222="nulová",J222,0)</f>
        <v>0</v>
      </c>
      <c r="BJ222" s="18" t="s">
        <v>91</v>
      </c>
      <c r="BK222" s="98">
        <f>ROUND(I222*H222,2)</f>
        <v>0</v>
      </c>
      <c r="BL222" s="18" t="s">
        <v>196</v>
      </c>
      <c r="BM222" s="178" t="s">
        <v>295</v>
      </c>
    </row>
    <row r="223" spans="1:65" s="14" customFormat="1" x14ac:dyDescent="0.2">
      <c r="B223" s="187"/>
      <c r="D223" s="180" t="s">
        <v>198</v>
      </c>
      <c r="E223" s="188" t="s">
        <v>1</v>
      </c>
      <c r="F223" s="189" t="s">
        <v>296</v>
      </c>
      <c r="H223" s="190">
        <v>7.56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198</v>
      </c>
      <c r="AU223" s="188" t="s">
        <v>91</v>
      </c>
      <c r="AV223" s="14" t="s">
        <v>91</v>
      </c>
      <c r="AW223" s="14" t="s">
        <v>27</v>
      </c>
      <c r="AX223" s="14" t="s">
        <v>72</v>
      </c>
      <c r="AY223" s="188" t="s">
        <v>190</v>
      </c>
    </row>
    <row r="224" spans="1:65" s="14" customFormat="1" x14ac:dyDescent="0.2">
      <c r="B224" s="187"/>
      <c r="D224" s="180" t="s">
        <v>198</v>
      </c>
      <c r="E224" s="188" t="s">
        <v>1</v>
      </c>
      <c r="F224" s="189" t="s">
        <v>297</v>
      </c>
      <c r="H224" s="190">
        <v>1.365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198</v>
      </c>
      <c r="AU224" s="188" t="s">
        <v>91</v>
      </c>
      <c r="AV224" s="14" t="s">
        <v>91</v>
      </c>
      <c r="AW224" s="14" t="s">
        <v>27</v>
      </c>
      <c r="AX224" s="14" t="s">
        <v>72</v>
      </c>
      <c r="AY224" s="188" t="s">
        <v>190</v>
      </c>
    </row>
    <row r="225" spans="1:65" s="14" customFormat="1" x14ac:dyDescent="0.2">
      <c r="B225" s="187"/>
      <c r="D225" s="180" t="s">
        <v>198</v>
      </c>
      <c r="E225" s="188" t="s">
        <v>1</v>
      </c>
      <c r="F225" s="189" t="s">
        <v>298</v>
      </c>
      <c r="H225" s="190">
        <v>2.94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198</v>
      </c>
      <c r="AU225" s="188" t="s">
        <v>91</v>
      </c>
      <c r="AV225" s="14" t="s">
        <v>91</v>
      </c>
      <c r="AW225" s="14" t="s">
        <v>27</v>
      </c>
      <c r="AX225" s="14" t="s">
        <v>72</v>
      </c>
      <c r="AY225" s="188" t="s">
        <v>190</v>
      </c>
    </row>
    <row r="226" spans="1:65" s="14" customFormat="1" x14ac:dyDescent="0.2">
      <c r="B226" s="187"/>
      <c r="D226" s="180" t="s">
        <v>198</v>
      </c>
      <c r="E226" s="188" t="s">
        <v>1</v>
      </c>
      <c r="F226" s="189" t="s">
        <v>299</v>
      </c>
      <c r="H226" s="190">
        <v>1.365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198</v>
      </c>
      <c r="AU226" s="188" t="s">
        <v>91</v>
      </c>
      <c r="AV226" s="14" t="s">
        <v>91</v>
      </c>
      <c r="AW226" s="14" t="s">
        <v>27</v>
      </c>
      <c r="AX226" s="14" t="s">
        <v>72</v>
      </c>
      <c r="AY226" s="188" t="s">
        <v>190</v>
      </c>
    </row>
    <row r="227" spans="1:65" s="13" customFormat="1" x14ac:dyDescent="0.2">
      <c r="B227" s="179"/>
      <c r="D227" s="180" t="s">
        <v>198</v>
      </c>
      <c r="E227" s="181" t="s">
        <v>1</v>
      </c>
      <c r="F227" s="182" t="s">
        <v>300</v>
      </c>
      <c r="H227" s="181" t="s">
        <v>1</v>
      </c>
      <c r="I227" s="183"/>
      <c r="L227" s="179"/>
      <c r="M227" s="184"/>
      <c r="N227" s="185"/>
      <c r="O227" s="185"/>
      <c r="P227" s="185"/>
      <c r="Q227" s="185"/>
      <c r="R227" s="185"/>
      <c r="S227" s="185"/>
      <c r="T227" s="186"/>
      <c r="AT227" s="181" t="s">
        <v>198</v>
      </c>
      <c r="AU227" s="181" t="s">
        <v>91</v>
      </c>
      <c r="AV227" s="13" t="s">
        <v>78</v>
      </c>
      <c r="AW227" s="13" t="s">
        <v>27</v>
      </c>
      <c r="AX227" s="13" t="s">
        <v>72</v>
      </c>
      <c r="AY227" s="181" t="s">
        <v>190</v>
      </c>
    </row>
    <row r="228" spans="1:65" s="14" customFormat="1" x14ac:dyDescent="0.2">
      <c r="B228" s="187"/>
      <c r="D228" s="180" t="s">
        <v>198</v>
      </c>
      <c r="E228" s="188" t="s">
        <v>1</v>
      </c>
      <c r="F228" s="189" t="s">
        <v>301</v>
      </c>
      <c r="H228" s="190">
        <v>-1.89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198</v>
      </c>
      <c r="AU228" s="188" t="s">
        <v>91</v>
      </c>
      <c r="AV228" s="14" t="s">
        <v>91</v>
      </c>
      <c r="AW228" s="14" t="s">
        <v>27</v>
      </c>
      <c r="AX228" s="14" t="s">
        <v>72</v>
      </c>
      <c r="AY228" s="188" t="s">
        <v>190</v>
      </c>
    </row>
    <row r="229" spans="1:65" s="15" customFormat="1" x14ac:dyDescent="0.2">
      <c r="B229" s="195"/>
      <c r="D229" s="180" t="s">
        <v>198</v>
      </c>
      <c r="E229" s="196" t="s">
        <v>1</v>
      </c>
      <c r="F229" s="197" t="s">
        <v>204</v>
      </c>
      <c r="H229" s="198">
        <v>11.34</v>
      </c>
      <c r="I229" s="199"/>
      <c r="L229" s="195"/>
      <c r="M229" s="200"/>
      <c r="N229" s="201"/>
      <c r="O229" s="201"/>
      <c r="P229" s="201"/>
      <c r="Q229" s="201"/>
      <c r="R229" s="201"/>
      <c r="S229" s="201"/>
      <c r="T229" s="202"/>
      <c r="AT229" s="196" t="s">
        <v>198</v>
      </c>
      <c r="AU229" s="196" t="s">
        <v>91</v>
      </c>
      <c r="AV229" s="15" t="s">
        <v>196</v>
      </c>
      <c r="AW229" s="15" t="s">
        <v>27</v>
      </c>
      <c r="AX229" s="15" t="s">
        <v>78</v>
      </c>
      <c r="AY229" s="196" t="s">
        <v>190</v>
      </c>
    </row>
    <row r="230" spans="1:65" s="2" customFormat="1" ht="24" x14ac:dyDescent="0.2">
      <c r="A230" s="35"/>
      <c r="B230" s="134"/>
      <c r="C230" s="166" t="s">
        <v>302</v>
      </c>
      <c r="D230" s="166" t="s">
        <v>192</v>
      </c>
      <c r="E230" s="167" t="s">
        <v>303</v>
      </c>
      <c r="F230" s="168" t="s">
        <v>304</v>
      </c>
      <c r="G230" s="169" t="s">
        <v>195</v>
      </c>
      <c r="H230" s="170">
        <v>9.66</v>
      </c>
      <c r="I230" s="171"/>
      <c r="J230" s="172">
        <f>ROUND(I230*H230,2)</f>
        <v>0</v>
      </c>
      <c r="K230" s="173"/>
      <c r="L230" s="36"/>
      <c r="M230" s="174" t="s">
        <v>1</v>
      </c>
      <c r="N230" s="175" t="s">
        <v>38</v>
      </c>
      <c r="O230" s="61"/>
      <c r="P230" s="176">
        <f>O230*H230</f>
        <v>0</v>
      </c>
      <c r="Q230" s="176">
        <v>8.7160000000000001E-2</v>
      </c>
      <c r="R230" s="176">
        <f>Q230*H230</f>
        <v>0.84196559999999998</v>
      </c>
      <c r="S230" s="176">
        <v>0</v>
      </c>
      <c r="T230" s="17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78" t="s">
        <v>196</v>
      </c>
      <c r="AT230" s="178" t="s">
        <v>192</v>
      </c>
      <c r="AU230" s="178" t="s">
        <v>91</v>
      </c>
      <c r="AY230" s="18" t="s">
        <v>190</v>
      </c>
      <c r="BE230" s="98">
        <f>IF(N230="základná",J230,0)</f>
        <v>0</v>
      </c>
      <c r="BF230" s="98">
        <f>IF(N230="znížená",J230,0)</f>
        <v>0</v>
      </c>
      <c r="BG230" s="98">
        <f>IF(N230="zákl. prenesená",J230,0)</f>
        <v>0</v>
      </c>
      <c r="BH230" s="98">
        <f>IF(N230="zníž. prenesená",J230,0)</f>
        <v>0</v>
      </c>
      <c r="BI230" s="98">
        <f>IF(N230="nulová",J230,0)</f>
        <v>0</v>
      </c>
      <c r="BJ230" s="18" t="s">
        <v>91</v>
      </c>
      <c r="BK230" s="98">
        <f>ROUND(I230*H230,2)</f>
        <v>0</v>
      </c>
      <c r="BL230" s="18" t="s">
        <v>196</v>
      </c>
      <c r="BM230" s="178" t="s">
        <v>305</v>
      </c>
    </row>
    <row r="231" spans="1:65" s="14" customFormat="1" x14ac:dyDescent="0.2">
      <c r="B231" s="187"/>
      <c r="D231" s="180" t="s">
        <v>198</v>
      </c>
      <c r="E231" s="188" t="s">
        <v>1</v>
      </c>
      <c r="F231" s="189" t="s">
        <v>296</v>
      </c>
      <c r="H231" s="190">
        <v>7.56</v>
      </c>
      <c r="I231" s="191"/>
      <c r="L231" s="187"/>
      <c r="M231" s="192"/>
      <c r="N231" s="193"/>
      <c r="O231" s="193"/>
      <c r="P231" s="193"/>
      <c r="Q231" s="193"/>
      <c r="R231" s="193"/>
      <c r="S231" s="193"/>
      <c r="T231" s="194"/>
      <c r="AT231" s="188" t="s">
        <v>198</v>
      </c>
      <c r="AU231" s="188" t="s">
        <v>91</v>
      </c>
      <c r="AV231" s="14" t="s">
        <v>91</v>
      </c>
      <c r="AW231" s="14" t="s">
        <v>27</v>
      </c>
      <c r="AX231" s="14" t="s">
        <v>72</v>
      </c>
      <c r="AY231" s="188" t="s">
        <v>190</v>
      </c>
    </row>
    <row r="232" spans="1:65" s="14" customFormat="1" x14ac:dyDescent="0.2">
      <c r="B232" s="187"/>
      <c r="D232" s="180" t="s">
        <v>198</v>
      </c>
      <c r="E232" s="188" t="s">
        <v>1</v>
      </c>
      <c r="F232" s="189" t="s">
        <v>306</v>
      </c>
      <c r="H232" s="190">
        <v>2.1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198</v>
      </c>
      <c r="AU232" s="188" t="s">
        <v>91</v>
      </c>
      <c r="AV232" s="14" t="s">
        <v>91</v>
      </c>
      <c r="AW232" s="14" t="s">
        <v>27</v>
      </c>
      <c r="AX232" s="14" t="s">
        <v>72</v>
      </c>
      <c r="AY232" s="188" t="s">
        <v>190</v>
      </c>
    </row>
    <row r="233" spans="1:65" s="15" customFormat="1" x14ac:dyDescent="0.2">
      <c r="B233" s="195"/>
      <c r="D233" s="180" t="s">
        <v>198</v>
      </c>
      <c r="E233" s="196" t="s">
        <v>1</v>
      </c>
      <c r="F233" s="197" t="s">
        <v>204</v>
      </c>
      <c r="H233" s="198">
        <v>9.66</v>
      </c>
      <c r="I233" s="199"/>
      <c r="L233" s="195"/>
      <c r="M233" s="200"/>
      <c r="N233" s="201"/>
      <c r="O233" s="201"/>
      <c r="P233" s="201"/>
      <c r="Q233" s="201"/>
      <c r="R233" s="201"/>
      <c r="S233" s="201"/>
      <c r="T233" s="202"/>
      <c r="AT233" s="196" t="s">
        <v>198</v>
      </c>
      <c r="AU233" s="196" t="s">
        <v>91</v>
      </c>
      <c r="AV233" s="15" t="s">
        <v>196</v>
      </c>
      <c r="AW233" s="15" t="s">
        <v>27</v>
      </c>
      <c r="AX233" s="15" t="s">
        <v>78</v>
      </c>
      <c r="AY233" s="196" t="s">
        <v>190</v>
      </c>
    </row>
    <row r="234" spans="1:65" s="2" customFormat="1" ht="24" x14ac:dyDescent="0.2">
      <c r="A234" s="35"/>
      <c r="B234" s="134"/>
      <c r="C234" s="166" t="s">
        <v>307</v>
      </c>
      <c r="D234" s="166" t="s">
        <v>192</v>
      </c>
      <c r="E234" s="167" t="s">
        <v>308</v>
      </c>
      <c r="F234" s="168" t="s">
        <v>309</v>
      </c>
      <c r="G234" s="169" t="s">
        <v>195</v>
      </c>
      <c r="H234" s="170">
        <v>2.4</v>
      </c>
      <c r="I234" s="171"/>
      <c r="J234" s="172">
        <f>ROUND(I234*H234,2)</f>
        <v>0</v>
      </c>
      <c r="K234" s="173"/>
      <c r="L234" s="36"/>
      <c r="M234" s="174" t="s">
        <v>1</v>
      </c>
      <c r="N234" s="175" t="s">
        <v>38</v>
      </c>
      <c r="O234" s="61"/>
      <c r="P234" s="176">
        <f>O234*H234</f>
        <v>0</v>
      </c>
      <c r="Q234" s="176">
        <v>0.10466</v>
      </c>
      <c r="R234" s="176">
        <f>Q234*H234</f>
        <v>0.25118400000000002</v>
      </c>
      <c r="S234" s="176">
        <v>0</v>
      </c>
      <c r="T234" s="17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78" t="s">
        <v>196</v>
      </c>
      <c r="AT234" s="178" t="s">
        <v>192</v>
      </c>
      <c r="AU234" s="178" t="s">
        <v>91</v>
      </c>
      <c r="AY234" s="18" t="s">
        <v>190</v>
      </c>
      <c r="BE234" s="98">
        <f>IF(N234="základná",J234,0)</f>
        <v>0</v>
      </c>
      <c r="BF234" s="98">
        <f>IF(N234="znížená",J234,0)</f>
        <v>0</v>
      </c>
      <c r="BG234" s="98">
        <f>IF(N234="zákl. prenesená",J234,0)</f>
        <v>0</v>
      </c>
      <c r="BH234" s="98">
        <f>IF(N234="zníž. prenesená",J234,0)</f>
        <v>0</v>
      </c>
      <c r="BI234" s="98">
        <f>IF(N234="nulová",J234,0)</f>
        <v>0</v>
      </c>
      <c r="BJ234" s="18" t="s">
        <v>91</v>
      </c>
      <c r="BK234" s="98">
        <f>ROUND(I234*H234,2)</f>
        <v>0</v>
      </c>
      <c r="BL234" s="18" t="s">
        <v>196</v>
      </c>
      <c r="BM234" s="178" t="s">
        <v>310</v>
      </c>
    </row>
    <row r="235" spans="1:65" s="13" customFormat="1" x14ac:dyDescent="0.2">
      <c r="B235" s="179"/>
      <c r="D235" s="180" t="s">
        <v>198</v>
      </c>
      <c r="E235" s="181" t="s">
        <v>1</v>
      </c>
      <c r="F235" s="182" t="s">
        <v>311</v>
      </c>
      <c r="H235" s="181" t="s">
        <v>1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1" t="s">
        <v>198</v>
      </c>
      <c r="AU235" s="181" t="s">
        <v>91</v>
      </c>
      <c r="AV235" s="13" t="s">
        <v>78</v>
      </c>
      <c r="AW235" s="13" t="s">
        <v>27</v>
      </c>
      <c r="AX235" s="13" t="s">
        <v>72</v>
      </c>
      <c r="AY235" s="181" t="s">
        <v>190</v>
      </c>
    </row>
    <row r="236" spans="1:65" s="14" customFormat="1" x14ac:dyDescent="0.2">
      <c r="B236" s="187"/>
      <c r="D236" s="180" t="s">
        <v>198</v>
      </c>
      <c r="E236" s="188" t="s">
        <v>1</v>
      </c>
      <c r="F236" s="189" t="s">
        <v>312</v>
      </c>
      <c r="H236" s="190">
        <v>2.4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198</v>
      </c>
      <c r="AU236" s="188" t="s">
        <v>91</v>
      </c>
      <c r="AV236" s="14" t="s">
        <v>91</v>
      </c>
      <c r="AW236" s="14" t="s">
        <v>27</v>
      </c>
      <c r="AX236" s="14" t="s">
        <v>72</v>
      </c>
      <c r="AY236" s="188" t="s">
        <v>190</v>
      </c>
    </row>
    <row r="237" spans="1:65" s="15" customFormat="1" x14ac:dyDescent="0.2">
      <c r="B237" s="195"/>
      <c r="D237" s="180" t="s">
        <v>198</v>
      </c>
      <c r="E237" s="196" t="s">
        <v>1</v>
      </c>
      <c r="F237" s="197" t="s">
        <v>204</v>
      </c>
      <c r="H237" s="198">
        <v>2.4</v>
      </c>
      <c r="I237" s="199"/>
      <c r="L237" s="195"/>
      <c r="M237" s="200"/>
      <c r="N237" s="201"/>
      <c r="O237" s="201"/>
      <c r="P237" s="201"/>
      <c r="Q237" s="201"/>
      <c r="R237" s="201"/>
      <c r="S237" s="201"/>
      <c r="T237" s="202"/>
      <c r="AT237" s="196" t="s">
        <v>198</v>
      </c>
      <c r="AU237" s="196" t="s">
        <v>91</v>
      </c>
      <c r="AV237" s="15" t="s">
        <v>196</v>
      </c>
      <c r="AW237" s="15" t="s">
        <v>27</v>
      </c>
      <c r="AX237" s="15" t="s">
        <v>78</v>
      </c>
      <c r="AY237" s="196" t="s">
        <v>190</v>
      </c>
    </row>
    <row r="238" spans="1:65" s="2" customFormat="1" ht="36" x14ac:dyDescent="0.2">
      <c r="A238" s="35"/>
      <c r="B238" s="134"/>
      <c r="C238" s="166" t="s">
        <v>313</v>
      </c>
      <c r="D238" s="166" t="s">
        <v>192</v>
      </c>
      <c r="E238" s="167" t="s">
        <v>314</v>
      </c>
      <c r="F238" s="168" t="s">
        <v>315</v>
      </c>
      <c r="G238" s="169" t="s">
        <v>195</v>
      </c>
      <c r="H238" s="170">
        <v>28.25</v>
      </c>
      <c r="I238" s="171"/>
      <c r="J238" s="172">
        <f>ROUND(I238*H238,2)</f>
        <v>0</v>
      </c>
      <c r="K238" s="173"/>
      <c r="L238" s="36"/>
      <c r="M238" s="174" t="s">
        <v>1</v>
      </c>
      <c r="N238" s="175" t="s">
        <v>38</v>
      </c>
      <c r="O238" s="61"/>
      <c r="P238" s="176">
        <f>O238*H238</f>
        <v>0</v>
      </c>
      <c r="Q238" s="176">
        <v>9.5600000000000004E-2</v>
      </c>
      <c r="R238" s="176">
        <f>Q238*H238</f>
        <v>2.7007000000000003</v>
      </c>
      <c r="S238" s="176">
        <v>0</v>
      </c>
      <c r="T238" s="17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78" t="s">
        <v>196</v>
      </c>
      <c r="AT238" s="178" t="s">
        <v>192</v>
      </c>
      <c r="AU238" s="178" t="s">
        <v>91</v>
      </c>
      <c r="AY238" s="18" t="s">
        <v>190</v>
      </c>
      <c r="BE238" s="98">
        <f>IF(N238="základná",J238,0)</f>
        <v>0</v>
      </c>
      <c r="BF238" s="98">
        <f>IF(N238="znížená",J238,0)</f>
        <v>0</v>
      </c>
      <c r="BG238" s="98">
        <f>IF(N238="zákl. prenesená",J238,0)</f>
        <v>0</v>
      </c>
      <c r="BH238" s="98">
        <f>IF(N238="zníž. prenesená",J238,0)</f>
        <v>0</v>
      </c>
      <c r="BI238" s="98">
        <f>IF(N238="nulová",J238,0)</f>
        <v>0</v>
      </c>
      <c r="BJ238" s="18" t="s">
        <v>91</v>
      </c>
      <c r="BK238" s="98">
        <f>ROUND(I238*H238,2)</f>
        <v>0</v>
      </c>
      <c r="BL238" s="18" t="s">
        <v>196</v>
      </c>
      <c r="BM238" s="178" t="s">
        <v>316</v>
      </c>
    </row>
    <row r="239" spans="1:65" s="14" customFormat="1" x14ac:dyDescent="0.2">
      <c r="B239" s="187"/>
      <c r="D239" s="180" t="s">
        <v>198</v>
      </c>
      <c r="E239" s="188" t="s">
        <v>1</v>
      </c>
      <c r="F239" s="189" t="s">
        <v>317</v>
      </c>
      <c r="H239" s="190">
        <v>28.6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198</v>
      </c>
      <c r="AU239" s="188" t="s">
        <v>91</v>
      </c>
      <c r="AV239" s="14" t="s">
        <v>91</v>
      </c>
      <c r="AW239" s="14" t="s">
        <v>27</v>
      </c>
      <c r="AX239" s="14" t="s">
        <v>72</v>
      </c>
      <c r="AY239" s="188" t="s">
        <v>190</v>
      </c>
    </row>
    <row r="240" spans="1:65" s="14" customFormat="1" x14ac:dyDescent="0.2">
      <c r="B240" s="187"/>
      <c r="D240" s="180" t="s">
        <v>198</v>
      </c>
      <c r="E240" s="188" t="s">
        <v>1</v>
      </c>
      <c r="F240" s="189" t="s">
        <v>318</v>
      </c>
      <c r="H240" s="190">
        <v>-7.56</v>
      </c>
      <c r="I240" s="191"/>
      <c r="L240" s="187"/>
      <c r="M240" s="192"/>
      <c r="N240" s="193"/>
      <c r="O240" s="193"/>
      <c r="P240" s="193"/>
      <c r="Q240" s="193"/>
      <c r="R240" s="193"/>
      <c r="S240" s="193"/>
      <c r="T240" s="194"/>
      <c r="AT240" s="188" t="s">
        <v>198</v>
      </c>
      <c r="AU240" s="188" t="s">
        <v>91</v>
      </c>
      <c r="AV240" s="14" t="s">
        <v>91</v>
      </c>
      <c r="AW240" s="14" t="s">
        <v>27</v>
      </c>
      <c r="AX240" s="14" t="s">
        <v>72</v>
      </c>
      <c r="AY240" s="188" t="s">
        <v>190</v>
      </c>
    </row>
    <row r="241" spans="1:65" s="14" customFormat="1" x14ac:dyDescent="0.2">
      <c r="B241" s="187"/>
      <c r="D241" s="180" t="s">
        <v>198</v>
      </c>
      <c r="E241" s="188" t="s">
        <v>1</v>
      </c>
      <c r="F241" s="189" t="s">
        <v>319</v>
      </c>
      <c r="H241" s="190">
        <v>9.1</v>
      </c>
      <c r="I241" s="191"/>
      <c r="L241" s="187"/>
      <c r="M241" s="192"/>
      <c r="N241" s="193"/>
      <c r="O241" s="193"/>
      <c r="P241" s="193"/>
      <c r="Q241" s="193"/>
      <c r="R241" s="193"/>
      <c r="S241" s="193"/>
      <c r="T241" s="194"/>
      <c r="AT241" s="188" t="s">
        <v>198</v>
      </c>
      <c r="AU241" s="188" t="s">
        <v>91</v>
      </c>
      <c r="AV241" s="14" t="s">
        <v>91</v>
      </c>
      <c r="AW241" s="14" t="s">
        <v>27</v>
      </c>
      <c r="AX241" s="14" t="s">
        <v>72</v>
      </c>
      <c r="AY241" s="188" t="s">
        <v>190</v>
      </c>
    </row>
    <row r="242" spans="1:65" s="14" customFormat="1" x14ac:dyDescent="0.2">
      <c r="B242" s="187"/>
      <c r="D242" s="180" t="s">
        <v>198</v>
      </c>
      <c r="E242" s="188" t="s">
        <v>1</v>
      </c>
      <c r="F242" s="189" t="s">
        <v>301</v>
      </c>
      <c r="H242" s="190">
        <v>-1.89</v>
      </c>
      <c r="I242" s="191"/>
      <c r="L242" s="187"/>
      <c r="M242" s="192"/>
      <c r="N242" s="193"/>
      <c r="O242" s="193"/>
      <c r="P242" s="193"/>
      <c r="Q242" s="193"/>
      <c r="R242" s="193"/>
      <c r="S242" s="193"/>
      <c r="T242" s="194"/>
      <c r="AT242" s="188" t="s">
        <v>198</v>
      </c>
      <c r="AU242" s="188" t="s">
        <v>91</v>
      </c>
      <c r="AV242" s="14" t="s">
        <v>91</v>
      </c>
      <c r="AW242" s="14" t="s">
        <v>27</v>
      </c>
      <c r="AX242" s="14" t="s">
        <v>72</v>
      </c>
      <c r="AY242" s="188" t="s">
        <v>190</v>
      </c>
    </row>
    <row r="243" spans="1:65" s="15" customFormat="1" x14ac:dyDescent="0.2">
      <c r="B243" s="195"/>
      <c r="D243" s="180" t="s">
        <v>198</v>
      </c>
      <c r="E243" s="196" t="s">
        <v>1</v>
      </c>
      <c r="F243" s="197" t="s">
        <v>204</v>
      </c>
      <c r="H243" s="198">
        <v>28.25</v>
      </c>
      <c r="I243" s="199"/>
      <c r="L243" s="195"/>
      <c r="M243" s="200"/>
      <c r="N243" s="201"/>
      <c r="O243" s="201"/>
      <c r="P243" s="201"/>
      <c r="Q243" s="201"/>
      <c r="R243" s="201"/>
      <c r="S243" s="201"/>
      <c r="T243" s="202"/>
      <c r="AT243" s="196" t="s">
        <v>198</v>
      </c>
      <c r="AU243" s="196" t="s">
        <v>91</v>
      </c>
      <c r="AV243" s="15" t="s">
        <v>196</v>
      </c>
      <c r="AW243" s="15" t="s">
        <v>27</v>
      </c>
      <c r="AX243" s="15" t="s">
        <v>78</v>
      </c>
      <c r="AY243" s="196" t="s">
        <v>190</v>
      </c>
    </row>
    <row r="244" spans="1:65" s="2" customFormat="1" ht="24" x14ac:dyDescent="0.2">
      <c r="A244" s="35"/>
      <c r="B244" s="134"/>
      <c r="C244" s="166" t="s">
        <v>7</v>
      </c>
      <c r="D244" s="166" t="s">
        <v>192</v>
      </c>
      <c r="E244" s="167" t="s">
        <v>320</v>
      </c>
      <c r="F244" s="168" t="s">
        <v>321</v>
      </c>
      <c r="G244" s="169" t="s">
        <v>195</v>
      </c>
      <c r="H244" s="170">
        <v>1.5840000000000001</v>
      </c>
      <c r="I244" s="171"/>
      <c r="J244" s="172">
        <f>ROUND(I244*H244,2)</f>
        <v>0</v>
      </c>
      <c r="K244" s="173"/>
      <c r="L244" s="36"/>
      <c r="M244" s="174" t="s">
        <v>1</v>
      </c>
      <c r="N244" s="175" t="s">
        <v>38</v>
      </c>
      <c r="O244" s="61"/>
      <c r="P244" s="176">
        <f>O244*H244</f>
        <v>0</v>
      </c>
      <c r="Q244" s="176">
        <v>7.1999999999999998E-3</v>
      </c>
      <c r="R244" s="176">
        <f>Q244*H244</f>
        <v>1.14048E-2</v>
      </c>
      <c r="S244" s="176">
        <v>0</v>
      </c>
      <c r="T244" s="17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78" t="s">
        <v>196</v>
      </c>
      <c r="AT244" s="178" t="s">
        <v>192</v>
      </c>
      <c r="AU244" s="178" t="s">
        <v>91</v>
      </c>
      <c r="AY244" s="18" t="s">
        <v>190</v>
      </c>
      <c r="BE244" s="98">
        <f>IF(N244="základná",J244,0)</f>
        <v>0</v>
      </c>
      <c r="BF244" s="98">
        <f>IF(N244="znížená",J244,0)</f>
        <v>0</v>
      </c>
      <c r="BG244" s="98">
        <f>IF(N244="zákl. prenesená",J244,0)</f>
        <v>0</v>
      </c>
      <c r="BH244" s="98">
        <f>IF(N244="zníž. prenesená",J244,0)</f>
        <v>0</v>
      </c>
      <c r="BI244" s="98">
        <f>IF(N244="nulová",J244,0)</f>
        <v>0</v>
      </c>
      <c r="BJ244" s="18" t="s">
        <v>91</v>
      </c>
      <c r="BK244" s="98">
        <f>ROUND(I244*H244,2)</f>
        <v>0</v>
      </c>
      <c r="BL244" s="18" t="s">
        <v>196</v>
      </c>
      <c r="BM244" s="178" t="s">
        <v>322</v>
      </c>
    </row>
    <row r="245" spans="1:65" s="13" customFormat="1" x14ac:dyDescent="0.2">
      <c r="B245" s="179"/>
      <c r="D245" s="180" t="s">
        <v>198</v>
      </c>
      <c r="E245" s="181" t="s">
        <v>1</v>
      </c>
      <c r="F245" s="182" t="s">
        <v>323</v>
      </c>
      <c r="H245" s="181" t="s">
        <v>1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1" t="s">
        <v>198</v>
      </c>
      <c r="AU245" s="181" t="s">
        <v>91</v>
      </c>
      <c r="AV245" s="13" t="s">
        <v>78</v>
      </c>
      <c r="AW245" s="13" t="s">
        <v>27</v>
      </c>
      <c r="AX245" s="13" t="s">
        <v>72</v>
      </c>
      <c r="AY245" s="181" t="s">
        <v>190</v>
      </c>
    </row>
    <row r="246" spans="1:65" s="14" customFormat="1" x14ac:dyDescent="0.2">
      <c r="B246" s="187"/>
      <c r="D246" s="180" t="s">
        <v>198</v>
      </c>
      <c r="E246" s="188" t="s">
        <v>1</v>
      </c>
      <c r="F246" s="189" t="s">
        <v>324</v>
      </c>
      <c r="H246" s="190">
        <v>1.224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88" t="s">
        <v>198</v>
      </c>
      <c r="AU246" s="188" t="s">
        <v>91</v>
      </c>
      <c r="AV246" s="14" t="s">
        <v>91</v>
      </c>
      <c r="AW246" s="14" t="s">
        <v>27</v>
      </c>
      <c r="AX246" s="14" t="s">
        <v>72</v>
      </c>
      <c r="AY246" s="188" t="s">
        <v>190</v>
      </c>
    </row>
    <row r="247" spans="1:65" s="14" customFormat="1" x14ac:dyDescent="0.2">
      <c r="B247" s="187"/>
      <c r="D247" s="180" t="s">
        <v>198</v>
      </c>
      <c r="E247" s="188" t="s">
        <v>1</v>
      </c>
      <c r="F247" s="189" t="s">
        <v>325</v>
      </c>
      <c r="H247" s="190">
        <v>0.36</v>
      </c>
      <c r="I247" s="191"/>
      <c r="L247" s="187"/>
      <c r="M247" s="192"/>
      <c r="N247" s="193"/>
      <c r="O247" s="193"/>
      <c r="P247" s="193"/>
      <c r="Q247" s="193"/>
      <c r="R247" s="193"/>
      <c r="S247" s="193"/>
      <c r="T247" s="194"/>
      <c r="AT247" s="188" t="s">
        <v>198</v>
      </c>
      <c r="AU247" s="188" t="s">
        <v>91</v>
      </c>
      <c r="AV247" s="14" t="s">
        <v>91</v>
      </c>
      <c r="AW247" s="14" t="s">
        <v>27</v>
      </c>
      <c r="AX247" s="14" t="s">
        <v>72</v>
      </c>
      <c r="AY247" s="188" t="s">
        <v>190</v>
      </c>
    </row>
    <row r="248" spans="1:65" s="15" customFormat="1" x14ac:dyDescent="0.2">
      <c r="B248" s="195"/>
      <c r="D248" s="180" t="s">
        <v>198</v>
      </c>
      <c r="E248" s="196" t="s">
        <v>1</v>
      </c>
      <c r="F248" s="197" t="s">
        <v>204</v>
      </c>
      <c r="H248" s="198">
        <v>1.5840000000000001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198</v>
      </c>
      <c r="AU248" s="196" t="s">
        <v>91</v>
      </c>
      <c r="AV248" s="15" t="s">
        <v>196</v>
      </c>
      <c r="AW248" s="15" t="s">
        <v>27</v>
      </c>
      <c r="AX248" s="15" t="s">
        <v>78</v>
      </c>
      <c r="AY248" s="196" t="s">
        <v>190</v>
      </c>
    </row>
    <row r="249" spans="1:65" s="12" customFormat="1" ht="12.75" x14ac:dyDescent="0.2">
      <c r="B249" s="153"/>
      <c r="D249" s="154" t="s">
        <v>71</v>
      </c>
      <c r="E249" s="164" t="s">
        <v>196</v>
      </c>
      <c r="F249" s="164" t="s">
        <v>326</v>
      </c>
      <c r="I249" s="156"/>
      <c r="J249" s="165">
        <f>BK249</f>
        <v>0</v>
      </c>
      <c r="L249" s="153"/>
      <c r="M249" s="158"/>
      <c r="N249" s="159"/>
      <c r="O249" s="159"/>
      <c r="P249" s="160">
        <f>SUM(P250:P270)</f>
        <v>0</v>
      </c>
      <c r="Q249" s="159"/>
      <c r="R249" s="160">
        <f>SUM(R250:R270)</f>
        <v>1.0125061199999998</v>
      </c>
      <c r="S249" s="159"/>
      <c r="T249" s="161">
        <f>SUM(T250:T270)</f>
        <v>0</v>
      </c>
      <c r="AR249" s="154" t="s">
        <v>78</v>
      </c>
      <c r="AT249" s="162" t="s">
        <v>71</v>
      </c>
      <c r="AU249" s="162" t="s">
        <v>78</v>
      </c>
      <c r="AY249" s="154" t="s">
        <v>190</v>
      </c>
      <c r="BK249" s="163">
        <f>SUM(BK250:BK270)</f>
        <v>0</v>
      </c>
    </row>
    <row r="250" spans="1:65" s="2" customFormat="1" ht="24" x14ac:dyDescent="0.2">
      <c r="A250" s="35"/>
      <c r="B250" s="134"/>
      <c r="C250" s="166" t="s">
        <v>327</v>
      </c>
      <c r="D250" s="166" t="s">
        <v>192</v>
      </c>
      <c r="E250" s="167" t="s">
        <v>328</v>
      </c>
      <c r="F250" s="168" t="s">
        <v>329</v>
      </c>
      <c r="G250" s="169" t="s">
        <v>232</v>
      </c>
      <c r="H250" s="170">
        <v>0.66</v>
      </c>
      <c r="I250" s="171"/>
      <c r="J250" s="172">
        <f>ROUND(I250*H250,2)</f>
        <v>0</v>
      </c>
      <c r="K250" s="173"/>
      <c r="L250" s="36"/>
      <c r="M250" s="174" t="s">
        <v>1</v>
      </c>
      <c r="N250" s="175" t="s">
        <v>38</v>
      </c>
      <c r="O250" s="61"/>
      <c r="P250" s="176">
        <f>O250*H250</f>
        <v>0</v>
      </c>
      <c r="Q250" s="176">
        <v>1.9539999999999998E-2</v>
      </c>
      <c r="R250" s="176">
        <f>Q250*H250</f>
        <v>1.2896399999999999E-2</v>
      </c>
      <c r="S250" s="176">
        <v>0</v>
      </c>
      <c r="T250" s="17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78" t="s">
        <v>196</v>
      </c>
      <c r="AT250" s="178" t="s">
        <v>192</v>
      </c>
      <c r="AU250" s="178" t="s">
        <v>91</v>
      </c>
      <c r="AY250" s="18" t="s">
        <v>190</v>
      </c>
      <c r="BE250" s="98">
        <f>IF(N250="základná",J250,0)</f>
        <v>0</v>
      </c>
      <c r="BF250" s="98">
        <f>IF(N250="znížená",J250,0)</f>
        <v>0</v>
      </c>
      <c r="BG250" s="98">
        <f>IF(N250="zákl. prenesená",J250,0)</f>
        <v>0</v>
      </c>
      <c r="BH250" s="98">
        <f>IF(N250="zníž. prenesená",J250,0)</f>
        <v>0</v>
      </c>
      <c r="BI250" s="98">
        <f>IF(N250="nulová",J250,0)</f>
        <v>0</v>
      </c>
      <c r="BJ250" s="18" t="s">
        <v>91</v>
      </c>
      <c r="BK250" s="98">
        <f>ROUND(I250*H250,2)</f>
        <v>0</v>
      </c>
      <c r="BL250" s="18" t="s">
        <v>196</v>
      </c>
      <c r="BM250" s="178" t="s">
        <v>330</v>
      </c>
    </row>
    <row r="251" spans="1:65" s="13" customFormat="1" x14ac:dyDescent="0.2">
      <c r="B251" s="179"/>
      <c r="D251" s="180" t="s">
        <v>198</v>
      </c>
      <c r="E251" s="181" t="s">
        <v>1</v>
      </c>
      <c r="F251" s="182" t="s">
        <v>331</v>
      </c>
      <c r="H251" s="181" t="s">
        <v>1</v>
      </c>
      <c r="I251" s="183"/>
      <c r="L251" s="179"/>
      <c r="M251" s="184"/>
      <c r="N251" s="185"/>
      <c r="O251" s="185"/>
      <c r="P251" s="185"/>
      <c r="Q251" s="185"/>
      <c r="R251" s="185"/>
      <c r="S251" s="185"/>
      <c r="T251" s="186"/>
      <c r="AT251" s="181" t="s">
        <v>198</v>
      </c>
      <c r="AU251" s="181" t="s">
        <v>91</v>
      </c>
      <c r="AV251" s="13" t="s">
        <v>78</v>
      </c>
      <c r="AW251" s="13" t="s">
        <v>27</v>
      </c>
      <c r="AX251" s="13" t="s">
        <v>72</v>
      </c>
      <c r="AY251" s="181" t="s">
        <v>190</v>
      </c>
    </row>
    <row r="252" spans="1:65" s="14" customFormat="1" x14ac:dyDescent="0.2">
      <c r="B252" s="187"/>
      <c r="D252" s="180" t="s">
        <v>198</v>
      </c>
      <c r="E252" s="188" t="s">
        <v>1</v>
      </c>
      <c r="F252" s="189" t="s">
        <v>332</v>
      </c>
      <c r="H252" s="190">
        <v>0.193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198</v>
      </c>
      <c r="AU252" s="188" t="s">
        <v>91</v>
      </c>
      <c r="AV252" s="14" t="s">
        <v>91</v>
      </c>
      <c r="AW252" s="14" t="s">
        <v>27</v>
      </c>
      <c r="AX252" s="14" t="s">
        <v>72</v>
      </c>
      <c r="AY252" s="188" t="s">
        <v>190</v>
      </c>
    </row>
    <row r="253" spans="1:65" s="13" customFormat="1" x14ac:dyDescent="0.2">
      <c r="B253" s="179"/>
      <c r="D253" s="180" t="s">
        <v>198</v>
      </c>
      <c r="E253" s="181" t="s">
        <v>1</v>
      </c>
      <c r="F253" s="182" t="s">
        <v>333</v>
      </c>
      <c r="H253" s="181" t="s">
        <v>1</v>
      </c>
      <c r="I253" s="183"/>
      <c r="L253" s="179"/>
      <c r="M253" s="184"/>
      <c r="N253" s="185"/>
      <c r="O253" s="185"/>
      <c r="P253" s="185"/>
      <c r="Q253" s="185"/>
      <c r="R253" s="185"/>
      <c r="S253" s="185"/>
      <c r="T253" s="186"/>
      <c r="AT253" s="181" t="s">
        <v>198</v>
      </c>
      <c r="AU253" s="181" t="s">
        <v>91</v>
      </c>
      <c r="AV253" s="13" t="s">
        <v>78</v>
      </c>
      <c r="AW253" s="13" t="s">
        <v>27</v>
      </c>
      <c r="AX253" s="13" t="s">
        <v>72</v>
      </c>
      <c r="AY253" s="181" t="s">
        <v>190</v>
      </c>
    </row>
    <row r="254" spans="1:65" s="14" customFormat="1" x14ac:dyDescent="0.2">
      <c r="B254" s="187"/>
      <c r="D254" s="180" t="s">
        <v>198</v>
      </c>
      <c r="E254" s="188" t="s">
        <v>1</v>
      </c>
      <c r="F254" s="189" t="s">
        <v>334</v>
      </c>
      <c r="H254" s="190">
        <v>0.45700000000000002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198</v>
      </c>
      <c r="AU254" s="188" t="s">
        <v>91</v>
      </c>
      <c r="AV254" s="14" t="s">
        <v>91</v>
      </c>
      <c r="AW254" s="14" t="s">
        <v>27</v>
      </c>
      <c r="AX254" s="14" t="s">
        <v>72</v>
      </c>
      <c r="AY254" s="188" t="s">
        <v>190</v>
      </c>
    </row>
    <row r="255" spans="1:65" s="13" customFormat="1" x14ac:dyDescent="0.2">
      <c r="B255" s="179"/>
      <c r="D255" s="180" t="s">
        <v>198</v>
      </c>
      <c r="E255" s="181" t="s">
        <v>1</v>
      </c>
      <c r="F255" s="182" t="s">
        <v>335</v>
      </c>
      <c r="H255" s="181" t="s">
        <v>1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1" t="s">
        <v>198</v>
      </c>
      <c r="AU255" s="181" t="s">
        <v>91</v>
      </c>
      <c r="AV255" s="13" t="s">
        <v>78</v>
      </c>
      <c r="AW255" s="13" t="s">
        <v>27</v>
      </c>
      <c r="AX255" s="13" t="s">
        <v>72</v>
      </c>
      <c r="AY255" s="181" t="s">
        <v>190</v>
      </c>
    </row>
    <row r="256" spans="1:65" s="14" customFormat="1" x14ac:dyDescent="0.2">
      <c r="B256" s="187"/>
      <c r="D256" s="180" t="s">
        <v>198</v>
      </c>
      <c r="E256" s="188" t="s">
        <v>1</v>
      </c>
      <c r="F256" s="189" t="s">
        <v>336</v>
      </c>
      <c r="H256" s="190">
        <v>0.01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198</v>
      </c>
      <c r="AU256" s="188" t="s">
        <v>91</v>
      </c>
      <c r="AV256" s="14" t="s">
        <v>91</v>
      </c>
      <c r="AW256" s="14" t="s">
        <v>27</v>
      </c>
      <c r="AX256" s="14" t="s">
        <v>72</v>
      </c>
      <c r="AY256" s="188" t="s">
        <v>190</v>
      </c>
    </row>
    <row r="257" spans="1:65" s="15" customFormat="1" x14ac:dyDescent="0.2">
      <c r="B257" s="195"/>
      <c r="D257" s="180" t="s">
        <v>198</v>
      </c>
      <c r="E257" s="196" t="s">
        <v>1</v>
      </c>
      <c r="F257" s="197" t="s">
        <v>204</v>
      </c>
      <c r="H257" s="198">
        <v>0.66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198</v>
      </c>
      <c r="AU257" s="196" t="s">
        <v>91</v>
      </c>
      <c r="AV257" s="15" t="s">
        <v>196</v>
      </c>
      <c r="AW257" s="15" t="s">
        <v>27</v>
      </c>
      <c r="AX257" s="15" t="s">
        <v>78</v>
      </c>
      <c r="AY257" s="196" t="s">
        <v>190</v>
      </c>
    </row>
    <row r="258" spans="1:65" s="2" customFormat="1" ht="12" x14ac:dyDescent="0.2">
      <c r="A258" s="35"/>
      <c r="B258" s="134"/>
      <c r="C258" s="203" t="s">
        <v>337</v>
      </c>
      <c r="D258" s="203" t="s">
        <v>338</v>
      </c>
      <c r="E258" s="204" t="s">
        <v>339</v>
      </c>
      <c r="F258" s="205" t="s">
        <v>340</v>
      </c>
      <c r="G258" s="206" t="s">
        <v>232</v>
      </c>
      <c r="H258" s="207">
        <v>0.69299999999999995</v>
      </c>
      <c r="I258" s="208"/>
      <c r="J258" s="209">
        <f>ROUND(I258*H258,2)</f>
        <v>0</v>
      </c>
      <c r="K258" s="210"/>
      <c r="L258" s="211"/>
      <c r="M258" s="212" t="s">
        <v>1</v>
      </c>
      <c r="N258" s="213" t="s">
        <v>38</v>
      </c>
      <c r="O258" s="61"/>
      <c r="P258" s="176">
        <f>O258*H258</f>
        <v>0</v>
      </c>
      <c r="Q258" s="176">
        <v>1</v>
      </c>
      <c r="R258" s="176">
        <f>Q258*H258</f>
        <v>0.69299999999999995</v>
      </c>
      <c r="S258" s="176">
        <v>0</v>
      </c>
      <c r="T258" s="17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78" t="s">
        <v>244</v>
      </c>
      <c r="AT258" s="178" t="s">
        <v>338</v>
      </c>
      <c r="AU258" s="178" t="s">
        <v>91</v>
      </c>
      <c r="AY258" s="18" t="s">
        <v>190</v>
      </c>
      <c r="BE258" s="98">
        <f>IF(N258="základná",J258,0)</f>
        <v>0</v>
      </c>
      <c r="BF258" s="98">
        <f>IF(N258="znížená",J258,0)</f>
        <v>0</v>
      </c>
      <c r="BG258" s="98">
        <f>IF(N258="zákl. prenesená",J258,0)</f>
        <v>0</v>
      </c>
      <c r="BH258" s="98">
        <f>IF(N258="zníž. prenesená",J258,0)</f>
        <v>0</v>
      </c>
      <c r="BI258" s="98">
        <f>IF(N258="nulová",J258,0)</f>
        <v>0</v>
      </c>
      <c r="BJ258" s="18" t="s">
        <v>91</v>
      </c>
      <c r="BK258" s="98">
        <f>ROUND(I258*H258,2)</f>
        <v>0</v>
      </c>
      <c r="BL258" s="18" t="s">
        <v>196</v>
      </c>
      <c r="BM258" s="178" t="s">
        <v>341</v>
      </c>
    </row>
    <row r="259" spans="1:65" s="14" customFormat="1" x14ac:dyDescent="0.2">
      <c r="B259" s="187"/>
      <c r="D259" s="180" t="s">
        <v>198</v>
      </c>
      <c r="E259" s="188" t="s">
        <v>1</v>
      </c>
      <c r="F259" s="189" t="s">
        <v>342</v>
      </c>
      <c r="H259" s="190">
        <v>0.69299999999999995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198</v>
      </c>
      <c r="AU259" s="188" t="s">
        <v>91</v>
      </c>
      <c r="AV259" s="14" t="s">
        <v>91</v>
      </c>
      <c r="AW259" s="14" t="s">
        <v>27</v>
      </c>
      <c r="AX259" s="14" t="s">
        <v>72</v>
      </c>
      <c r="AY259" s="188" t="s">
        <v>190</v>
      </c>
    </row>
    <row r="260" spans="1:65" s="15" customFormat="1" x14ac:dyDescent="0.2">
      <c r="B260" s="195"/>
      <c r="D260" s="180" t="s">
        <v>198</v>
      </c>
      <c r="E260" s="196" t="s">
        <v>1</v>
      </c>
      <c r="F260" s="197" t="s">
        <v>204</v>
      </c>
      <c r="H260" s="198">
        <v>0.69299999999999995</v>
      </c>
      <c r="I260" s="199"/>
      <c r="L260" s="195"/>
      <c r="M260" s="200"/>
      <c r="N260" s="201"/>
      <c r="O260" s="201"/>
      <c r="P260" s="201"/>
      <c r="Q260" s="201"/>
      <c r="R260" s="201"/>
      <c r="S260" s="201"/>
      <c r="T260" s="202"/>
      <c r="AT260" s="196" t="s">
        <v>198</v>
      </c>
      <c r="AU260" s="196" t="s">
        <v>91</v>
      </c>
      <c r="AV260" s="15" t="s">
        <v>196</v>
      </c>
      <c r="AW260" s="15" t="s">
        <v>27</v>
      </c>
      <c r="AX260" s="15" t="s">
        <v>78</v>
      </c>
      <c r="AY260" s="196" t="s">
        <v>190</v>
      </c>
    </row>
    <row r="261" spans="1:65" s="2" customFormat="1" ht="24" x14ac:dyDescent="0.2">
      <c r="A261" s="35"/>
      <c r="B261" s="134"/>
      <c r="C261" s="166" t="s">
        <v>343</v>
      </c>
      <c r="D261" s="166" t="s">
        <v>192</v>
      </c>
      <c r="E261" s="167" t="s">
        <v>344</v>
      </c>
      <c r="F261" s="168" t="s">
        <v>345</v>
      </c>
      <c r="G261" s="169" t="s">
        <v>346</v>
      </c>
      <c r="H261" s="170">
        <v>3</v>
      </c>
      <c r="I261" s="171"/>
      <c r="J261" s="172">
        <f>ROUND(I261*H261,2)</f>
        <v>0</v>
      </c>
      <c r="K261" s="173"/>
      <c r="L261" s="36"/>
      <c r="M261" s="174" t="s">
        <v>1</v>
      </c>
      <c r="N261" s="175" t="s">
        <v>38</v>
      </c>
      <c r="O261" s="61"/>
      <c r="P261" s="176">
        <f>O261*H261</f>
        <v>0</v>
      </c>
      <c r="Q261" s="176">
        <v>9.9599999999999994E-2</v>
      </c>
      <c r="R261" s="176">
        <f>Q261*H261</f>
        <v>0.29879999999999995</v>
      </c>
      <c r="S261" s="176">
        <v>0</v>
      </c>
      <c r="T261" s="17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78" t="s">
        <v>196</v>
      </c>
      <c r="AT261" s="178" t="s">
        <v>192</v>
      </c>
      <c r="AU261" s="178" t="s">
        <v>91</v>
      </c>
      <c r="AY261" s="18" t="s">
        <v>190</v>
      </c>
      <c r="BE261" s="98">
        <f>IF(N261="základná",J261,0)</f>
        <v>0</v>
      </c>
      <c r="BF261" s="98">
        <f>IF(N261="znížená",J261,0)</f>
        <v>0</v>
      </c>
      <c r="BG261" s="98">
        <f>IF(N261="zákl. prenesená",J261,0)</f>
        <v>0</v>
      </c>
      <c r="BH261" s="98">
        <f>IF(N261="zníž. prenesená",J261,0)</f>
        <v>0</v>
      </c>
      <c r="BI261" s="98">
        <f>IF(N261="nulová",J261,0)</f>
        <v>0</v>
      </c>
      <c r="BJ261" s="18" t="s">
        <v>91</v>
      </c>
      <c r="BK261" s="98">
        <f>ROUND(I261*H261,2)</f>
        <v>0</v>
      </c>
      <c r="BL261" s="18" t="s">
        <v>196</v>
      </c>
      <c r="BM261" s="178" t="s">
        <v>347</v>
      </c>
    </row>
    <row r="262" spans="1:65" s="13" customFormat="1" x14ac:dyDescent="0.2">
      <c r="B262" s="179"/>
      <c r="D262" s="180" t="s">
        <v>198</v>
      </c>
      <c r="E262" s="181" t="s">
        <v>1</v>
      </c>
      <c r="F262" s="182" t="s">
        <v>348</v>
      </c>
      <c r="H262" s="181" t="s">
        <v>1</v>
      </c>
      <c r="I262" s="183"/>
      <c r="L262" s="179"/>
      <c r="M262" s="184"/>
      <c r="N262" s="185"/>
      <c r="O262" s="185"/>
      <c r="P262" s="185"/>
      <c r="Q262" s="185"/>
      <c r="R262" s="185"/>
      <c r="S262" s="185"/>
      <c r="T262" s="186"/>
      <c r="AT262" s="181" t="s">
        <v>198</v>
      </c>
      <c r="AU262" s="181" t="s">
        <v>91</v>
      </c>
      <c r="AV262" s="13" t="s">
        <v>78</v>
      </c>
      <c r="AW262" s="13" t="s">
        <v>27</v>
      </c>
      <c r="AX262" s="13" t="s">
        <v>72</v>
      </c>
      <c r="AY262" s="181" t="s">
        <v>190</v>
      </c>
    </row>
    <row r="263" spans="1:65" s="14" customFormat="1" x14ac:dyDescent="0.2">
      <c r="B263" s="187"/>
      <c r="D263" s="180" t="s">
        <v>198</v>
      </c>
      <c r="E263" s="188" t="s">
        <v>1</v>
      </c>
      <c r="F263" s="189" t="s">
        <v>349</v>
      </c>
      <c r="H263" s="190">
        <v>3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198</v>
      </c>
      <c r="AU263" s="188" t="s">
        <v>91</v>
      </c>
      <c r="AV263" s="14" t="s">
        <v>91</v>
      </c>
      <c r="AW263" s="14" t="s">
        <v>27</v>
      </c>
      <c r="AX263" s="14" t="s">
        <v>72</v>
      </c>
      <c r="AY263" s="188" t="s">
        <v>190</v>
      </c>
    </row>
    <row r="264" spans="1:65" s="15" customFormat="1" x14ac:dyDescent="0.2">
      <c r="B264" s="195"/>
      <c r="D264" s="180" t="s">
        <v>198</v>
      </c>
      <c r="E264" s="196" t="s">
        <v>1</v>
      </c>
      <c r="F264" s="197" t="s">
        <v>204</v>
      </c>
      <c r="H264" s="198">
        <v>3</v>
      </c>
      <c r="I264" s="199"/>
      <c r="L264" s="195"/>
      <c r="M264" s="200"/>
      <c r="N264" s="201"/>
      <c r="O264" s="201"/>
      <c r="P264" s="201"/>
      <c r="Q264" s="201"/>
      <c r="R264" s="201"/>
      <c r="S264" s="201"/>
      <c r="T264" s="202"/>
      <c r="AT264" s="196" t="s">
        <v>198</v>
      </c>
      <c r="AU264" s="196" t="s">
        <v>91</v>
      </c>
      <c r="AV264" s="15" t="s">
        <v>196</v>
      </c>
      <c r="AW264" s="15" t="s">
        <v>27</v>
      </c>
      <c r="AX264" s="15" t="s">
        <v>78</v>
      </c>
      <c r="AY264" s="196" t="s">
        <v>190</v>
      </c>
    </row>
    <row r="265" spans="1:65" s="2" customFormat="1" ht="24" x14ac:dyDescent="0.2">
      <c r="A265" s="35"/>
      <c r="B265" s="134"/>
      <c r="C265" s="166" t="s">
        <v>350</v>
      </c>
      <c r="D265" s="166" t="s">
        <v>192</v>
      </c>
      <c r="E265" s="167" t="s">
        <v>351</v>
      </c>
      <c r="F265" s="168" t="s">
        <v>352</v>
      </c>
      <c r="G265" s="169" t="s">
        <v>195</v>
      </c>
      <c r="H265" s="170">
        <v>1.8120000000000001</v>
      </c>
      <c r="I265" s="171"/>
      <c r="J265" s="172">
        <f>ROUND(I265*H265,2)</f>
        <v>0</v>
      </c>
      <c r="K265" s="173"/>
      <c r="L265" s="36"/>
      <c r="M265" s="174" t="s">
        <v>1</v>
      </c>
      <c r="N265" s="175" t="s">
        <v>38</v>
      </c>
      <c r="O265" s="61"/>
      <c r="P265" s="176">
        <f>O265*H265</f>
        <v>0</v>
      </c>
      <c r="Q265" s="176">
        <v>4.3099999999999996E-3</v>
      </c>
      <c r="R265" s="176">
        <f>Q265*H265</f>
        <v>7.8097199999999992E-3</v>
      </c>
      <c r="S265" s="176">
        <v>0</v>
      </c>
      <c r="T265" s="17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78" t="s">
        <v>196</v>
      </c>
      <c r="AT265" s="178" t="s">
        <v>192</v>
      </c>
      <c r="AU265" s="178" t="s">
        <v>91</v>
      </c>
      <c r="AY265" s="18" t="s">
        <v>190</v>
      </c>
      <c r="BE265" s="98">
        <f>IF(N265="základná",J265,0)</f>
        <v>0</v>
      </c>
      <c r="BF265" s="98">
        <f>IF(N265="znížená",J265,0)</f>
        <v>0</v>
      </c>
      <c r="BG265" s="98">
        <f>IF(N265="zákl. prenesená",J265,0)</f>
        <v>0</v>
      </c>
      <c r="BH265" s="98">
        <f>IF(N265="zníž. prenesená",J265,0)</f>
        <v>0</v>
      </c>
      <c r="BI265" s="98">
        <f>IF(N265="nulová",J265,0)</f>
        <v>0</v>
      </c>
      <c r="BJ265" s="18" t="s">
        <v>91</v>
      </c>
      <c r="BK265" s="98">
        <f>ROUND(I265*H265,2)</f>
        <v>0</v>
      </c>
      <c r="BL265" s="18" t="s">
        <v>196</v>
      </c>
      <c r="BM265" s="178" t="s">
        <v>353</v>
      </c>
    </row>
    <row r="266" spans="1:65" s="14" customFormat="1" x14ac:dyDescent="0.2">
      <c r="B266" s="187"/>
      <c r="D266" s="180" t="s">
        <v>198</v>
      </c>
      <c r="E266" s="188" t="s">
        <v>1</v>
      </c>
      <c r="F266" s="189" t="s">
        <v>354</v>
      </c>
      <c r="H266" s="190">
        <v>0.56999999999999995</v>
      </c>
      <c r="I266" s="191"/>
      <c r="L266" s="187"/>
      <c r="M266" s="192"/>
      <c r="N266" s="193"/>
      <c r="O266" s="193"/>
      <c r="P266" s="193"/>
      <c r="Q266" s="193"/>
      <c r="R266" s="193"/>
      <c r="S266" s="193"/>
      <c r="T266" s="194"/>
      <c r="AT266" s="188" t="s">
        <v>198</v>
      </c>
      <c r="AU266" s="188" t="s">
        <v>91</v>
      </c>
      <c r="AV266" s="14" t="s">
        <v>91</v>
      </c>
      <c r="AW266" s="14" t="s">
        <v>27</v>
      </c>
      <c r="AX266" s="14" t="s">
        <v>72</v>
      </c>
      <c r="AY266" s="188" t="s">
        <v>190</v>
      </c>
    </row>
    <row r="267" spans="1:65" s="14" customFormat="1" x14ac:dyDescent="0.2">
      <c r="B267" s="187"/>
      <c r="D267" s="180" t="s">
        <v>198</v>
      </c>
      <c r="E267" s="188" t="s">
        <v>1</v>
      </c>
      <c r="F267" s="189" t="s">
        <v>355</v>
      </c>
      <c r="H267" s="190">
        <v>0.9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198</v>
      </c>
      <c r="AU267" s="188" t="s">
        <v>91</v>
      </c>
      <c r="AV267" s="14" t="s">
        <v>91</v>
      </c>
      <c r="AW267" s="14" t="s">
        <v>27</v>
      </c>
      <c r="AX267" s="14" t="s">
        <v>72</v>
      </c>
      <c r="AY267" s="188" t="s">
        <v>190</v>
      </c>
    </row>
    <row r="268" spans="1:65" s="14" customFormat="1" x14ac:dyDescent="0.2">
      <c r="B268" s="187"/>
      <c r="D268" s="180" t="s">
        <v>198</v>
      </c>
      <c r="E268" s="188" t="s">
        <v>1</v>
      </c>
      <c r="F268" s="189" t="s">
        <v>356</v>
      </c>
      <c r="H268" s="190">
        <v>0.34200000000000003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198</v>
      </c>
      <c r="AU268" s="188" t="s">
        <v>91</v>
      </c>
      <c r="AV268" s="14" t="s">
        <v>91</v>
      </c>
      <c r="AW268" s="14" t="s">
        <v>27</v>
      </c>
      <c r="AX268" s="14" t="s">
        <v>72</v>
      </c>
      <c r="AY268" s="188" t="s">
        <v>190</v>
      </c>
    </row>
    <row r="269" spans="1:65" s="15" customFormat="1" x14ac:dyDescent="0.2">
      <c r="B269" s="195"/>
      <c r="D269" s="180" t="s">
        <v>198</v>
      </c>
      <c r="E269" s="196" t="s">
        <v>1</v>
      </c>
      <c r="F269" s="197" t="s">
        <v>204</v>
      </c>
      <c r="H269" s="198">
        <v>1.8120000000000001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198</v>
      </c>
      <c r="AU269" s="196" t="s">
        <v>91</v>
      </c>
      <c r="AV269" s="15" t="s">
        <v>196</v>
      </c>
      <c r="AW269" s="15" t="s">
        <v>27</v>
      </c>
      <c r="AX269" s="15" t="s">
        <v>78</v>
      </c>
      <c r="AY269" s="196" t="s">
        <v>190</v>
      </c>
    </row>
    <row r="270" spans="1:65" s="2" customFormat="1" ht="24" x14ac:dyDescent="0.2">
      <c r="A270" s="35"/>
      <c r="B270" s="134"/>
      <c r="C270" s="166" t="s">
        <v>357</v>
      </c>
      <c r="D270" s="166" t="s">
        <v>192</v>
      </c>
      <c r="E270" s="167" t="s">
        <v>358</v>
      </c>
      <c r="F270" s="168" t="s">
        <v>359</v>
      </c>
      <c r="G270" s="169" t="s">
        <v>195</v>
      </c>
      <c r="H270" s="170">
        <v>1.8120000000000001</v>
      </c>
      <c r="I270" s="171"/>
      <c r="J270" s="172">
        <f>ROUND(I270*H270,2)</f>
        <v>0</v>
      </c>
      <c r="K270" s="173"/>
      <c r="L270" s="36"/>
      <c r="M270" s="174" t="s">
        <v>1</v>
      </c>
      <c r="N270" s="175" t="s">
        <v>38</v>
      </c>
      <c r="O270" s="61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78" t="s">
        <v>196</v>
      </c>
      <c r="AT270" s="178" t="s">
        <v>192</v>
      </c>
      <c r="AU270" s="178" t="s">
        <v>91</v>
      </c>
      <c r="AY270" s="18" t="s">
        <v>190</v>
      </c>
      <c r="BE270" s="98">
        <f>IF(N270="základná",J270,0)</f>
        <v>0</v>
      </c>
      <c r="BF270" s="98">
        <f>IF(N270="znížená",J270,0)</f>
        <v>0</v>
      </c>
      <c r="BG270" s="98">
        <f>IF(N270="zákl. prenesená",J270,0)</f>
        <v>0</v>
      </c>
      <c r="BH270" s="98">
        <f>IF(N270="zníž. prenesená",J270,0)</f>
        <v>0</v>
      </c>
      <c r="BI270" s="98">
        <f>IF(N270="nulová",J270,0)</f>
        <v>0</v>
      </c>
      <c r="BJ270" s="18" t="s">
        <v>91</v>
      </c>
      <c r="BK270" s="98">
        <f>ROUND(I270*H270,2)</f>
        <v>0</v>
      </c>
      <c r="BL270" s="18" t="s">
        <v>196</v>
      </c>
      <c r="BM270" s="178" t="s">
        <v>360</v>
      </c>
    </row>
    <row r="271" spans="1:65" s="12" customFormat="1" ht="12.75" x14ac:dyDescent="0.2">
      <c r="B271" s="153"/>
      <c r="D271" s="154" t="s">
        <v>71</v>
      </c>
      <c r="E271" s="164" t="s">
        <v>224</v>
      </c>
      <c r="F271" s="164" t="s">
        <v>361</v>
      </c>
      <c r="I271" s="156"/>
      <c r="J271" s="165">
        <f>BK271</f>
        <v>0</v>
      </c>
      <c r="L271" s="153"/>
      <c r="M271" s="158"/>
      <c r="N271" s="159"/>
      <c r="O271" s="159"/>
      <c r="P271" s="160">
        <f>SUM(P272:P325)</f>
        <v>0</v>
      </c>
      <c r="Q271" s="159"/>
      <c r="R271" s="160">
        <f>SUM(R272:R325)</f>
        <v>32.841118079999994</v>
      </c>
      <c r="S271" s="159"/>
      <c r="T271" s="161">
        <f>SUM(T272:T325)</f>
        <v>0</v>
      </c>
      <c r="AR271" s="154" t="s">
        <v>78</v>
      </c>
      <c r="AT271" s="162" t="s">
        <v>71</v>
      </c>
      <c r="AU271" s="162" t="s">
        <v>78</v>
      </c>
      <c r="AY271" s="154" t="s">
        <v>190</v>
      </c>
      <c r="BK271" s="163">
        <f>SUM(BK272:BK325)</f>
        <v>0</v>
      </c>
    </row>
    <row r="272" spans="1:65" s="2" customFormat="1" ht="36" x14ac:dyDescent="0.2">
      <c r="A272" s="35"/>
      <c r="B272" s="134"/>
      <c r="C272" s="166" t="s">
        <v>362</v>
      </c>
      <c r="D272" s="166" t="s">
        <v>192</v>
      </c>
      <c r="E272" s="167" t="s">
        <v>363</v>
      </c>
      <c r="F272" s="168" t="s">
        <v>364</v>
      </c>
      <c r="G272" s="169" t="s">
        <v>195</v>
      </c>
      <c r="H272" s="170">
        <v>59.323999999999998</v>
      </c>
      <c r="I272" s="171"/>
      <c r="J272" s="172">
        <f>ROUND(I272*H272,2)</f>
        <v>0</v>
      </c>
      <c r="K272" s="173"/>
      <c r="L272" s="36"/>
      <c r="M272" s="174" t="s">
        <v>1</v>
      </c>
      <c r="N272" s="175" t="s">
        <v>38</v>
      </c>
      <c r="O272" s="61"/>
      <c r="P272" s="176">
        <f>O272*H272</f>
        <v>0</v>
      </c>
      <c r="Q272" s="176">
        <v>0.50600000000000001</v>
      </c>
      <c r="R272" s="176">
        <f>Q272*H272</f>
        <v>30.017944</v>
      </c>
      <c r="S272" s="176">
        <v>0</v>
      </c>
      <c r="T272" s="17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78" t="s">
        <v>196</v>
      </c>
      <c r="AT272" s="178" t="s">
        <v>192</v>
      </c>
      <c r="AU272" s="178" t="s">
        <v>91</v>
      </c>
      <c r="AY272" s="18" t="s">
        <v>190</v>
      </c>
      <c r="BE272" s="98">
        <f>IF(N272="základná",J272,0)</f>
        <v>0</v>
      </c>
      <c r="BF272" s="98">
        <f>IF(N272="znížená",J272,0)</f>
        <v>0</v>
      </c>
      <c r="BG272" s="98">
        <f>IF(N272="zákl. prenesená",J272,0)</f>
        <v>0</v>
      </c>
      <c r="BH272" s="98">
        <f>IF(N272="zníž. prenesená",J272,0)</f>
        <v>0</v>
      </c>
      <c r="BI272" s="98">
        <f>IF(N272="nulová",J272,0)</f>
        <v>0</v>
      </c>
      <c r="BJ272" s="18" t="s">
        <v>91</v>
      </c>
      <c r="BK272" s="98">
        <f>ROUND(I272*H272,2)</f>
        <v>0</v>
      </c>
      <c r="BL272" s="18" t="s">
        <v>196</v>
      </c>
      <c r="BM272" s="178" t="s">
        <v>365</v>
      </c>
    </row>
    <row r="273" spans="1:65" s="13" customFormat="1" x14ac:dyDescent="0.2">
      <c r="B273" s="179"/>
      <c r="D273" s="180" t="s">
        <v>198</v>
      </c>
      <c r="E273" s="181" t="s">
        <v>1</v>
      </c>
      <c r="F273" s="182" t="s">
        <v>366</v>
      </c>
      <c r="H273" s="181" t="s">
        <v>1</v>
      </c>
      <c r="I273" s="183"/>
      <c r="L273" s="179"/>
      <c r="M273" s="184"/>
      <c r="N273" s="185"/>
      <c r="O273" s="185"/>
      <c r="P273" s="185"/>
      <c r="Q273" s="185"/>
      <c r="R273" s="185"/>
      <c r="S273" s="185"/>
      <c r="T273" s="186"/>
      <c r="AT273" s="181" t="s">
        <v>198</v>
      </c>
      <c r="AU273" s="181" t="s">
        <v>91</v>
      </c>
      <c r="AV273" s="13" t="s">
        <v>78</v>
      </c>
      <c r="AW273" s="13" t="s">
        <v>27</v>
      </c>
      <c r="AX273" s="13" t="s">
        <v>72</v>
      </c>
      <c r="AY273" s="181" t="s">
        <v>190</v>
      </c>
    </row>
    <row r="274" spans="1:65" s="14" customFormat="1" x14ac:dyDescent="0.2">
      <c r="B274" s="187"/>
      <c r="D274" s="180" t="s">
        <v>198</v>
      </c>
      <c r="E274" s="188" t="s">
        <v>1</v>
      </c>
      <c r="F274" s="189" t="s">
        <v>367</v>
      </c>
      <c r="H274" s="190">
        <v>21.42</v>
      </c>
      <c r="I274" s="191"/>
      <c r="L274" s="187"/>
      <c r="M274" s="192"/>
      <c r="N274" s="193"/>
      <c r="O274" s="193"/>
      <c r="P274" s="193"/>
      <c r="Q274" s="193"/>
      <c r="R274" s="193"/>
      <c r="S274" s="193"/>
      <c r="T274" s="194"/>
      <c r="AT274" s="188" t="s">
        <v>198</v>
      </c>
      <c r="AU274" s="188" t="s">
        <v>91</v>
      </c>
      <c r="AV274" s="14" t="s">
        <v>91</v>
      </c>
      <c r="AW274" s="14" t="s">
        <v>27</v>
      </c>
      <c r="AX274" s="14" t="s">
        <v>72</v>
      </c>
      <c r="AY274" s="188" t="s">
        <v>190</v>
      </c>
    </row>
    <row r="275" spans="1:65" s="14" customFormat="1" x14ac:dyDescent="0.2">
      <c r="B275" s="187"/>
      <c r="D275" s="180" t="s">
        <v>198</v>
      </c>
      <c r="E275" s="188" t="s">
        <v>1</v>
      </c>
      <c r="F275" s="189" t="s">
        <v>368</v>
      </c>
      <c r="H275" s="190">
        <v>3.8839999999999999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198</v>
      </c>
      <c r="AU275" s="188" t="s">
        <v>91</v>
      </c>
      <c r="AV275" s="14" t="s">
        <v>91</v>
      </c>
      <c r="AW275" s="14" t="s">
        <v>27</v>
      </c>
      <c r="AX275" s="14" t="s">
        <v>72</v>
      </c>
      <c r="AY275" s="188" t="s">
        <v>190</v>
      </c>
    </row>
    <row r="276" spans="1:65" s="13" customFormat="1" x14ac:dyDescent="0.2">
      <c r="B276" s="179"/>
      <c r="D276" s="180" t="s">
        <v>198</v>
      </c>
      <c r="E276" s="181" t="s">
        <v>1</v>
      </c>
      <c r="F276" s="182" t="s">
        <v>369</v>
      </c>
      <c r="H276" s="181" t="s">
        <v>1</v>
      </c>
      <c r="I276" s="183"/>
      <c r="L276" s="179"/>
      <c r="M276" s="184"/>
      <c r="N276" s="185"/>
      <c r="O276" s="185"/>
      <c r="P276" s="185"/>
      <c r="Q276" s="185"/>
      <c r="R276" s="185"/>
      <c r="S276" s="185"/>
      <c r="T276" s="186"/>
      <c r="AT276" s="181" t="s">
        <v>198</v>
      </c>
      <c r="AU276" s="181" t="s">
        <v>91</v>
      </c>
      <c r="AV276" s="13" t="s">
        <v>78</v>
      </c>
      <c r="AW276" s="13" t="s">
        <v>27</v>
      </c>
      <c r="AX276" s="13" t="s">
        <v>72</v>
      </c>
      <c r="AY276" s="181" t="s">
        <v>190</v>
      </c>
    </row>
    <row r="277" spans="1:65" s="14" customFormat="1" x14ac:dyDescent="0.2">
      <c r="B277" s="187"/>
      <c r="D277" s="180" t="s">
        <v>198</v>
      </c>
      <c r="E277" s="188" t="s">
        <v>1</v>
      </c>
      <c r="F277" s="189" t="s">
        <v>370</v>
      </c>
      <c r="H277" s="190">
        <v>34.020000000000003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8" t="s">
        <v>198</v>
      </c>
      <c r="AU277" s="188" t="s">
        <v>91</v>
      </c>
      <c r="AV277" s="14" t="s">
        <v>91</v>
      </c>
      <c r="AW277" s="14" t="s">
        <v>27</v>
      </c>
      <c r="AX277" s="14" t="s">
        <v>72</v>
      </c>
      <c r="AY277" s="188" t="s">
        <v>190</v>
      </c>
    </row>
    <row r="278" spans="1:65" s="15" customFormat="1" x14ac:dyDescent="0.2">
      <c r="B278" s="195"/>
      <c r="D278" s="180" t="s">
        <v>198</v>
      </c>
      <c r="E278" s="196" t="s">
        <v>1</v>
      </c>
      <c r="F278" s="197" t="s">
        <v>204</v>
      </c>
      <c r="H278" s="198">
        <v>59.323999999999998</v>
      </c>
      <c r="I278" s="199"/>
      <c r="L278" s="195"/>
      <c r="M278" s="200"/>
      <c r="N278" s="201"/>
      <c r="O278" s="201"/>
      <c r="P278" s="201"/>
      <c r="Q278" s="201"/>
      <c r="R278" s="201"/>
      <c r="S278" s="201"/>
      <c r="T278" s="202"/>
      <c r="AT278" s="196" t="s">
        <v>198</v>
      </c>
      <c r="AU278" s="196" t="s">
        <v>91</v>
      </c>
      <c r="AV278" s="15" t="s">
        <v>196</v>
      </c>
      <c r="AW278" s="15" t="s">
        <v>27</v>
      </c>
      <c r="AX278" s="15" t="s">
        <v>78</v>
      </c>
      <c r="AY278" s="196" t="s">
        <v>190</v>
      </c>
    </row>
    <row r="279" spans="1:65" s="2" customFormat="1" ht="12" x14ac:dyDescent="0.2">
      <c r="A279" s="35"/>
      <c r="B279" s="134"/>
      <c r="C279" s="166" t="s">
        <v>371</v>
      </c>
      <c r="D279" s="166" t="s">
        <v>192</v>
      </c>
      <c r="E279" s="167" t="s">
        <v>372</v>
      </c>
      <c r="F279" s="168" t="s">
        <v>373</v>
      </c>
      <c r="G279" s="169" t="s">
        <v>215</v>
      </c>
      <c r="H279" s="170">
        <v>9.6110000000000007</v>
      </c>
      <c r="I279" s="171"/>
      <c r="J279" s="172">
        <f>ROUND(I279*H279,2)</f>
        <v>0</v>
      </c>
      <c r="K279" s="173"/>
      <c r="L279" s="36"/>
      <c r="M279" s="174" t="s">
        <v>1</v>
      </c>
      <c r="N279" s="175" t="s">
        <v>38</v>
      </c>
      <c r="O279" s="61"/>
      <c r="P279" s="176">
        <f>O279*H279</f>
        <v>0</v>
      </c>
      <c r="Q279" s="176">
        <v>9.8199999999999996E-2</v>
      </c>
      <c r="R279" s="176">
        <f>Q279*H279</f>
        <v>0.94380019999999998</v>
      </c>
      <c r="S279" s="176">
        <v>0</v>
      </c>
      <c r="T279" s="17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78" t="s">
        <v>196</v>
      </c>
      <c r="AT279" s="178" t="s">
        <v>192</v>
      </c>
      <c r="AU279" s="178" t="s">
        <v>91</v>
      </c>
      <c r="AY279" s="18" t="s">
        <v>190</v>
      </c>
      <c r="BE279" s="98">
        <f>IF(N279="základná",J279,0)</f>
        <v>0</v>
      </c>
      <c r="BF279" s="98">
        <f>IF(N279="znížená",J279,0)</f>
        <v>0</v>
      </c>
      <c r="BG279" s="98">
        <f>IF(N279="zákl. prenesená",J279,0)</f>
        <v>0</v>
      </c>
      <c r="BH279" s="98">
        <f>IF(N279="zníž. prenesená",J279,0)</f>
        <v>0</v>
      </c>
      <c r="BI279" s="98">
        <f>IF(N279="nulová",J279,0)</f>
        <v>0</v>
      </c>
      <c r="BJ279" s="18" t="s">
        <v>91</v>
      </c>
      <c r="BK279" s="98">
        <f>ROUND(I279*H279,2)</f>
        <v>0</v>
      </c>
      <c r="BL279" s="18" t="s">
        <v>196</v>
      </c>
      <c r="BM279" s="178" t="s">
        <v>374</v>
      </c>
    </row>
    <row r="280" spans="1:65" s="13" customFormat="1" x14ac:dyDescent="0.2">
      <c r="B280" s="179"/>
      <c r="D280" s="180" t="s">
        <v>198</v>
      </c>
      <c r="E280" s="181" t="s">
        <v>1</v>
      </c>
      <c r="F280" s="182" t="s">
        <v>366</v>
      </c>
      <c r="H280" s="181" t="s">
        <v>1</v>
      </c>
      <c r="I280" s="183"/>
      <c r="L280" s="179"/>
      <c r="M280" s="184"/>
      <c r="N280" s="185"/>
      <c r="O280" s="185"/>
      <c r="P280" s="185"/>
      <c r="Q280" s="185"/>
      <c r="R280" s="185"/>
      <c r="S280" s="185"/>
      <c r="T280" s="186"/>
      <c r="AT280" s="181" t="s">
        <v>198</v>
      </c>
      <c r="AU280" s="181" t="s">
        <v>91</v>
      </c>
      <c r="AV280" s="13" t="s">
        <v>78</v>
      </c>
      <c r="AW280" s="13" t="s">
        <v>27</v>
      </c>
      <c r="AX280" s="13" t="s">
        <v>72</v>
      </c>
      <c r="AY280" s="181" t="s">
        <v>190</v>
      </c>
    </row>
    <row r="281" spans="1:65" s="14" customFormat="1" x14ac:dyDescent="0.2">
      <c r="B281" s="187"/>
      <c r="D281" s="180" t="s">
        <v>198</v>
      </c>
      <c r="E281" s="188" t="s">
        <v>1</v>
      </c>
      <c r="F281" s="189" t="s">
        <v>375</v>
      </c>
      <c r="H281" s="190">
        <v>3.2130000000000001</v>
      </c>
      <c r="I281" s="191"/>
      <c r="L281" s="187"/>
      <c r="M281" s="192"/>
      <c r="N281" s="193"/>
      <c r="O281" s="193"/>
      <c r="P281" s="193"/>
      <c r="Q281" s="193"/>
      <c r="R281" s="193"/>
      <c r="S281" s="193"/>
      <c r="T281" s="194"/>
      <c r="AT281" s="188" t="s">
        <v>198</v>
      </c>
      <c r="AU281" s="188" t="s">
        <v>91</v>
      </c>
      <c r="AV281" s="14" t="s">
        <v>91</v>
      </c>
      <c r="AW281" s="14" t="s">
        <v>27</v>
      </c>
      <c r="AX281" s="14" t="s">
        <v>72</v>
      </c>
      <c r="AY281" s="188" t="s">
        <v>190</v>
      </c>
    </row>
    <row r="282" spans="1:65" s="13" customFormat="1" x14ac:dyDescent="0.2">
      <c r="B282" s="179"/>
      <c r="D282" s="180" t="s">
        <v>198</v>
      </c>
      <c r="E282" s="181" t="s">
        <v>1</v>
      </c>
      <c r="F282" s="182" t="s">
        <v>369</v>
      </c>
      <c r="H282" s="181" t="s">
        <v>1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1" t="s">
        <v>198</v>
      </c>
      <c r="AU282" s="181" t="s">
        <v>91</v>
      </c>
      <c r="AV282" s="13" t="s">
        <v>78</v>
      </c>
      <c r="AW282" s="13" t="s">
        <v>27</v>
      </c>
      <c r="AX282" s="13" t="s">
        <v>72</v>
      </c>
      <c r="AY282" s="181" t="s">
        <v>190</v>
      </c>
    </row>
    <row r="283" spans="1:65" s="14" customFormat="1" x14ac:dyDescent="0.2">
      <c r="B283" s="187"/>
      <c r="D283" s="180" t="s">
        <v>198</v>
      </c>
      <c r="E283" s="188" t="s">
        <v>1</v>
      </c>
      <c r="F283" s="189" t="s">
        <v>376</v>
      </c>
      <c r="H283" s="190">
        <v>5.1029999999999998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198</v>
      </c>
      <c r="AU283" s="188" t="s">
        <v>91</v>
      </c>
      <c r="AV283" s="14" t="s">
        <v>91</v>
      </c>
      <c r="AW283" s="14" t="s">
        <v>27</v>
      </c>
      <c r="AX283" s="14" t="s">
        <v>72</v>
      </c>
      <c r="AY283" s="188" t="s">
        <v>190</v>
      </c>
    </row>
    <row r="284" spans="1:65" s="13" customFormat="1" x14ac:dyDescent="0.2">
      <c r="B284" s="179"/>
      <c r="D284" s="180" t="s">
        <v>198</v>
      </c>
      <c r="E284" s="181" t="s">
        <v>1</v>
      </c>
      <c r="F284" s="182" t="s">
        <v>377</v>
      </c>
      <c r="H284" s="181" t="s">
        <v>1</v>
      </c>
      <c r="I284" s="183"/>
      <c r="L284" s="179"/>
      <c r="M284" s="184"/>
      <c r="N284" s="185"/>
      <c r="O284" s="185"/>
      <c r="P284" s="185"/>
      <c r="Q284" s="185"/>
      <c r="R284" s="185"/>
      <c r="S284" s="185"/>
      <c r="T284" s="186"/>
      <c r="AT284" s="181" t="s">
        <v>198</v>
      </c>
      <c r="AU284" s="181" t="s">
        <v>91</v>
      </c>
      <c r="AV284" s="13" t="s">
        <v>78</v>
      </c>
      <c r="AW284" s="13" t="s">
        <v>27</v>
      </c>
      <c r="AX284" s="13" t="s">
        <v>72</v>
      </c>
      <c r="AY284" s="181" t="s">
        <v>190</v>
      </c>
    </row>
    <row r="285" spans="1:65" s="14" customFormat="1" x14ac:dyDescent="0.2">
      <c r="B285" s="187"/>
      <c r="D285" s="180" t="s">
        <v>198</v>
      </c>
      <c r="E285" s="188" t="s">
        <v>1</v>
      </c>
      <c r="F285" s="189" t="s">
        <v>378</v>
      </c>
      <c r="H285" s="190">
        <v>1.2949999999999999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198</v>
      </c>
      <c r="AU285" s="188" t="s">
        <v>91</v>
      </c>
      <c r="AV285" s="14" t="s">
        <v>91</v>
      </c>
      <c r="AW285" s="14" t="s">
        <v>27</v>
      </c>
      <c r="AX285" s="14" t="s">
        <v>72</v>
      </c>
      <c r="AY285" s="188" t="s">
        <v>190</v>
      </c>
    </row>
    <row r="286" spans="1:65" s="15" customFormat="1" x14ac:dyDescent="0.2">
      <c r="B286" s="195"/>
      <c r="D286" s="180" t="s">
        <v>198</v>
      </c>
      <c r="E286" s="196" t="s">
        <v>1</v>
      </c>
      <c r="F286" s="197" t="s">
        <v>204</v>
      </c>
      <c r="H286" s="198">
        <v>9.6110000000000007</v>
      </c>
      <c r="I286" s="199"/>
      <c r="L286" s="195"/>
      <c r="M286" s="200"/>
      <c r="N286" s="201"/>
      <c r="O286" s="201"/>
      <c r="P286" s="201"/>
      <c r="Q286" s="201"/>
      <c r="R286" s="201"/>
      <c r="S286" s="201"/>
      <c r="T286" s="202"/>
      <c r="AT286" s="196" t="s">
        <v>198</v>
      </c>
      <c r="AU286" s="196" t="s">
        <v>91</v>
      </c>
      <c r="AV286" s="15" t="s">
        <v>196</v>
      </c>
      <c r="AW286" s="15" t="s">
        <v>27</v>
      </c>
      <c r="AX286" s="15" t="s">
        <v>78</v>
      </c>
      <c r="AY286" s="196" t="s">
        <v>190</v>
      </c>
    </row>
    <row r="287" spans="1:65" s="2" customFormat="1" ht="24" x14ac:dyDescent="0.2">
      <c r="A287" s="35"/>
      <c r="B287" s="134"/>
      <c r="C287" s="166" t="s">
        <v>379</v>
      </c>
      <c r="D287" s="166" t="s">
        <v>192</v>
      </c>
      <c r="E287" s="167" t="s">
        <v>380</v>
      </c>
      <c r="F287" s="168" t="s">
        <v>381</v>
      </c>
      <c r="G287" s="169" t="s">
        <v>195</v>
      </c>
      <c r="H287" s="170">
        <v>2.286</v>
      </c>
      <c r="I287" s="171"/>
      <c r="J287" s="172">
        <f>ROUND(I287*H287,2)</f>
        <v>0</v>
      </c>
      <c r="K287" s="173"/>
      <c r="L287" s="36"/>
      <c r="M287" s="174" t="s">
        <v>1</v>
      </c>
      <c r="N287" s="175" t="s">
        <v>38</v>
      </c>
      <c r="O287" s="61"/>
      <c r="P287" s="176">
        <f>O287*H287</f>
        <v>0</v>
      </c>
      <c r="Q287" s="176">
        <v>0.27994000000000002</v>
      </c>
      <c r="R287" s="176">
        <f>Q287*H287</f>
        <v>0.63994284000000001</v>
      </c>
      <c r="S287" s="176">
        <v>0</v>
      </c>
      <c r="T287" s="17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78" t="s">
        <v>196</v>
      </c>
      <c r="AT287" s="178" t="s">
        <v>192</v>
      </c>
      <c r="AU287" s="178" t="s">
        <v>91</v>
      </c>
      <c r="AY287" s="18" t="s">
        <v>190</v>
      </c>
      <c r="BE287" s="98">
        <f>IF(N287="základná",J287,0)</f>
        <v>0</v>
      </c>
      <c r="BF287" s="98">
        <f>IF(N287="znížená",J287,0)</f>
        <v>0</v>
      </c>
      <c r="BG287" s="98">
        <f>IF(N287="zákl. prenesená",J287,0)</f>
        <v>0</v>
      </c>
      <c r="BH287" s="98">
        <f>IF(N287="zníž. prenesená",J287,0)</f>
        <v>0</v>
      </c>
      <c r="BI287" s="98">
        <f>IF(N287="nulová",J287,0)</f>
        <v>0</v>
      </c>
      <c r="BJ287" s="18" t="s">
        <v>91</v>
      </c>
      <c r="BK287" s="98">
        <f>ROUND(I287*H287,2)</f>
        <v>0</v>
      </c>
      <c r="BL287" s="18" t="s">
        <v>196</v>
      </c>
      <c r="BM287" s="178" t="s">
        <v>382</v>
      </c>
    </row>
    <row r="288" spans="1:65" s="14" customFormat="1" x14ac:dyDescent="0.2">
      <c r="B288" s="187"/>
      <c r="D288" s="180" t="s">
        <v>198</v>
      </c>
      <c r="E288" s="188" t="s">
        <v>1</v>
      </c>
      <c r="F288" s="189" t="s">
        <v>132</v>
      </c>
      <c r="H288" s="190">
        <v>2.286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8" t="s">
        <v>198</v>
      </c>
      <c r="AU288" s="188" t="s">
        <v>91</v>
      </c>
      <c r="AV288" s="14" t="s">
        <v>91</v>
      </c>
      <c r="AW288" s="14" t="s">
        <v>27</v>
      </c>
      <c r="AX288" s="14" t="s">
        <v>72</v>
      </c>
      <c r="AY288" s="188" t="s">
        <v>190</v>
      </c>
    </row>
    <row r="289" spans="1:65" s="15" customFormat="1" x14ac:dyDescent="0.2">
      <c r="B289" s="195"/>
      <c r="D289" s="180" t="s">
        <v>198</v>
      </c>
      <c r="E289" s="196" t="s">
        <v>1</v>
      </c>
      <c r="F289" s="197" t="s">
        <v>204</v>
      </c>
      <c r="H289" s="198">
        <v>2.286</v>
      </c>
      <c r="I289" s="199"/>
      <c r="L289" s="195"/>
      <c r="M289" s="200"/>
      <c r="N289" s="201"/>
      <c r="O289" s="201"/>
      <c r="P289" s="201"/>
      <c r="Q289" s="201"/>
      <c r="R289" s="201"/>
      <c r="S289" s="201"/>
      <c r="T289" s="202"/>
      <c r="AT289" s="196" t="s">
        <v>198</v>
      </c>
      <c r="AU289" s="196" t="s">
        <v>91</v>
      </c>
      <c r="AV289" s="15" t="s">
        <v>196</v>
      </c>
      <c r="AW289" s="15" t="s">
        <v>27</v>
      </c>
      <c r="AX289" s="15" t="s">
        <v>78</v>
      </c>
      <c r="AY289" s="196" t="s">
        <v>190</v>
      </c>
    </row>
    <row r="290" spans="1:65" s="2" customFormat="1" ht="24" x14ac:dyDescent="0.2">
      <c r="A290" s="35"/>
      <c r="B290" s="134"/>
      <c r="C290" s="166" t="s">
        <v>383</v>
      </c>
      <c r="D290" s="166" t="s">
        <v>192</v>
      </c>
      <c r="E290" s="167" t="s">
        <v>384</v>
      </c>
      <c r="F290" s="168" t="s">
        <v>385</v>
      </c>
      <c r="G290" s="169" t="s">
        <v>195</v>
      </c>
      <c r="H290" s="170">
        <v>2.286</v>
      </c>
      <c r="I290" s="171"/>
      <c r="J290" s="172">
        <f>ROUND(I290*H290,2)</f>
        <v>0</v>
      </c>
      <c r="K290" s="173"/>
      <c r="L290" s="36"/>
      <c r="M290" s="174" t="s">
        <v>1</v>
      </c>
      <c r="N290" s="175" t="s">
        <v>38</v>
      </c>
      <c r="O290" s="61"/>
      <c r="P290" s="176">
        <f>O290*H290</f>
        <v>0</v>
      </c>
      <c r="Q290" s="176">
        <v>0.27994000000000002</v>
      </c>
      <c r="R290" s="176">
        <f>Q290*H290</f>
        <v>0.63994284000000001</v>
      </c>
      <c r="S290" s="176">
        <v>0</v>
      </c>
      <c r="T290" s="17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78" t="s">
        <v>196</v>
      </c>
      <c r="AT290" s="178" t="s">
        <v>192</v>
      </c>
      <c r="AU290" s="178" t="s">
        <v>91</v>
      </c>
      <c r="AY290" s="18" t="s">
        <v>190</v>
      </c>
      <c r="BE290" s="98">
        <f>IF(N290="základná",J290,0)</f>
        <v>0</v>
      </c>
      <c r="BF290" s="98">
        <f>IF(N290="znížená",J290,0)</f>
        <v>0</v>
      </c>
      <c r="BG290" s="98">
        <f>IF(N290="zákl. prenesená",J290,0)</f>
        <v>0</v>
      </c>
      <c r="BH290" s="98">
        <f>IF(N290="zníž. prenesená",J290,0)</f>
        <v>0</v>
      </c>
      <c r="BI290" s="98">
        <f>IF(N290="nulová",J290,0)</f>
        <v>0</v>
      </c>
      <c r="BJ290" s="18" t="s">
        <v>91</v>
      </c>
      <c r="BK290" s="98">
        <f>ROUND(I290*H290,2)</f>
        <v>0</v>
      </c>
      <c r="BL290" s="18" t="s">
        <v>196</v>
      </c>
      <c r="BM290" s="178" t="s">
        <v>386</v>
      </c>
    </row>
    <row r="291" spans="1:65" s="14" customFormat="1" x14ac:dyDescent="0.2">
      <c r="B291" s="187"/>
      <c r="D291" s="180" t="s">
        <v>198</v>
      </c>
      <c r="E291" s="188" t="s">
        <v>1</v>
      </c>
      <c r="F291" s="189" t="s">
        <v>132</v>
      </c>
      <c r="H291" s="190">
        <v>2.286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198</v>
      </c>
      <c r="AU291" s="188" t="s">
        <v>91</v>
      </c>
      <c r="AV291" s="14" t="s">
        <v>91</v>
      </c>
      <c r="AW291" s="14" t="s">
        <v>27</v>
      </c>
      <c r="AX291" s="14" t="s">
        <v>78</v>
      </c>
      <c r="AY291" s="188" t="s">
        <v>190</v>
      </c>
    </row>
    <row r="292" spans="1:65" s="2" customFormat="1" ht="36" x14ac:dyDescent="0.2">
      <c r="A292" s="35"/>
      <c r="B292" s="134"/>
      <c r="C292" s="166" t="s">
        <v>387</v>
      </c>
      <c r="D292" s="166" t="s">
        <v>192</v>
      </c>
      <c r="E292" s="167" t="s">
        <v>388</v>
      </c>
      <c r="F292" s="168" t="s">
        <v>389</v>
      </c>
      <c r="G292" s="169" t="s">
        <v>195</v>
      </c>
      <c r="H292" s="170">
        <v>2.286</v>
      </c>
      <c r="I292" s="171"/>
      <c r="J292" s="172">
        <f>ROUND(I292*H292,2)</f>
        <v>0</v>
      </c>
      <c r="K292" s="173"/>
      <c r="L292" s="36"/>
      <c r="M292" s="174" t="s">
        <v>1</v>
      </c>
      <c r="N292" s="175" t="s">
        <v>38</v>
      </c>
      <c r="O292" s="61"/>
      <c r="P292" s="176">
        <f>O292*H292</f>
        <v>0</v>
      </c>
      <c r="Q292" s="176">
        <v>9.2499999999999999E-2</v>
      </c>
      <c r="R292" s="176">
        <f>Q292*H292</f>
        <v>0.211455</v>
      </c>
      <c r="S292" s="176">
        <v>0</v>
      </c>
      <c r="T292" s="17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78" t="s">
        <v>196</v>
      </c>
      <c r="AT292" s="178" t="s">
        <v>192</v>
      </c>
      <c r="AU292" s="178" t="s">
        <v>91</v>
      </c>
      <c r="AY292" s="18" t="s">
        <v>190</v>
      </c>
      <c r="BE292" s="98">
        <f>IF(N292="základná",J292,0)</f>
        <v>0</v>
      </c>
      <c r="BF292" s="98">
        <f>IF(N292="znížená",J292,0)</f>
        <v>0</v>
      </c>
      <c r="BG292" s="98">
        <f>IF(N292="zákl. prenesená",J292,0)</f>
        <v>0</v>
      </c>
      <c r="BH292" s="98">
        <f>IF(N292="zníž. prenesená",J292,0)</f>
        <v>0</v>
      </c>
      <c r="BI292" s="98">
        <f>IF(N292="nulová",J292,0)</f>
        <v>0</v>
      </c>
      <c r="BJ292" s="18" t="s">
        <v>91</v>
      </c>
      <c r="BK292" s="98">
        <f>ROUND(I292*H292,2)</f>
        <v>0</v>
      </c>
      <c r="BL292" s="18" t="s">
        <v>196</v>
      </c>
      <c r="BM292" s="178" t="s">
        <v>390</v>
      </c>
    </row>
    <row r="293" spans="1:65" s="13" customFormat="1" x14ac:dyDescent="0.2">
      <c r="B293" s="179"/>
      <c r="D293" s="180" t="s">
        <v>198</v>
      </c>
      <c r="E293" s="181" t="s">
        <v>1</v>
      </c>
      <c r="F293" s="182" t="s">
        <v>391</v>
      </c>
      <c r="H293" s="181" t="s">
        <v>1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1" t="s">
        <v>198</v>
      </c>
      <c r="AU293" s="181" t="s">
        <v>91</v>
      </c>
      <c r="AV293" s="13" t="s">
        <v>78</v>
      </c>
      <c r="AW293" s="13" t="s">
        <v>27</v>
      </c>
      <c r="AX293" s="13" t="s">
        <v>72</v>
      </c>
      <c r="AY293" s="181" t="s">
        <v>190</v>
      </c>
    </row>
    <row r="294" spans="1:65" s="14" customFormat="1" x14ac:dyDescent="0.2">
      <c r="B294" s="187"/>
      <c r="D294" s="180" t="s">
        <v>198</v>
      </c>
      <c r="E294" s="188" t="s">
        <v>1</v>
      </c>
      <c r="F294" s="189" t="s">
        <v>392</v>
      </c>
      <c r="H294" s="190">
        <v>1.236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198</v>
      </c>
      <c r="AU294" s="188" t="s">
        <v>91</v>
      </c>
      <c r="AV294" s="14" t="s">
        <v>91</v>
      </c>
      <c r="AW294" s="14" t="s">
        <v>27</v>
      </c>
      <c r="AX294" s="14" t="s">
        <v>72</v>
      </c>
      <c r="AY294" s="188" t="s">
        <v>190</v>
      </c>
    </row>
    <row r="295" spans="1:65" s="13" customFormat="1" x14ac:dyDescent="0.2">
      <c r="B295" s="179"/>
      <c r="D295" s="180" t="s">
        <v>198</v>
      </c>
      <c r="E295" s="181" t="s">
        <v>1</v>
      </c>
      <c r="F295" s="182" t="s">
        <v>393</v>
      </c>
      <c r="H295" s="181" t="s">
        <v>1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1" t="s">
        <v>198</v>
      </c>
      <c r="AU295" s="181" t="s">
        <v>91</v>
      </c>
      <c r="AV295" s="13" t="s">
        <v>78</v>
      </c>
      <c r="AW295" s="13" t="s">
        <v>27</v>
      </c>
      <c r="AX295" s="13" t="s">
        <v>72</v>
      </c>
      <c r="AY295" s="181" t="s">
        <v>190</v>
      </c>
    </row>
    <row r="296" spans="1:65" s="14" customFormat="1" x14ac:dyDescent="0.2">
      <c r="B296" s="187"/>
      <c r="D296" s="180" t="s">
        <v>198</v>
      </c>
      <c r="E296" s="188" t="s">
        <v>1</v>
      </c>
      <c r="F296" s="189" t="s">
        <v>394</v>
      </c>
      <c r="H296" s="190">
        <v>1.05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4"/>
      <c r="AT296" s="188" t="s">
        <v>198</v>
      </c>
      <c r="AU296" s="188" t="s">
        <v>91</v>
      </c>
      <c r="AV296" s="14" t="s">
        <v>91</v>
      </c>
      <c r="AW296" s="14" t="s">
        <v>27</v>
      </c>
      <c r="AX296" s="14" t="s">
        <v>72</v>
      </c>
      <c r="AY296" s="188" t="s">
        <v>190</v>
      </c>
    </row>
    <row r="297" spans="1:65" s="15" customFormat="1" x14ac:dyDescent="0.2">
      <c r="B297" s="195"/>
      <c r="D297" s="180" t="s">
        <v>198</v>
      </c>
      <c r="E297" s="196" t="s">
        <v>132</v>
      </c>
      <c r="F297" s="197" t="s">
        <v>204</v>
      </c>
      <c r="H297" s="198">
        <v>2.286</v>
      </c>
      <c r="I297" s="199"/>
      <c r="L297" s="195"/>
      <c r="M297" s="200"/>
      <c r="N297" s="201"/>
      <c r="O297" s="201"/>
      <c r="P297" s="201"/>
      <c r="Q297" s="201"/>
      <c r="R297" s="201"/>
      <c r="S297" s="201"/>
      <c r="T297" s="202"/>
      <c r="AT297" s="196" t="s">
        <v>198</v>
      </c>
      <c r="AU297" s="196" t="s">
        <v>91</v>
      </c>
      <c r="AV297" s="15" t="s">
        <v>196</v>
      </c>
      <c r="AW297" s="15" t="s">
        <v>27</v>
      </c>
      <c r="AX297" s="15" t="s">
        <v>78</v>
      </c>
      <c r="AY297" s="196" t="s">
        <v>190</v>
      </c>
    </row>
    <row r="298" spans="1:65" s="13" customFormat="1" x14ac:dyDescent="0.2">
      <c r="B298" s="179"/>
      <c r="D298" s="180" t="s">
        <v>198</v>
      </c>
      <c r="E298" s="181" t="s">
        <v>1</v>
      </c>
      <c r="F298" s="182" t="s">
        <v>395</v>
      </c>
      <c r="H298" s="181" t="s">
        <v>1</v>
      </c>
      <c r="I298" s="183"/>
      <c r="L298" s="179"/>
      <c r="M298" s="184"/>
      <c r="N298" s="185"/>
      <c r="O298" s="185"/>
      <c r="P298" s="185"/>
      <c r="Q298" s="185"/>
      <c r="R298" s="185"/>
      <c r="S298" s="185"/>
      <c r="T298" s="186"/>
      <c r="AT298" s="181" t="s">
        <v>198</v>
      </c>
      <c r="AU298" s="181" t="s">
        <v>91</v>
      </c>
      <c r="AV298" s="13" t="s">
        <v>78</v>
      </c>
      <c r="AW298" s="13" t="s">
        <v>27</v>
      </c>
      <c r="AX298" s="13" t="s">
        <v>72</v>
      </c>
      <c r="AY298" s="181" t="s">
        <v>190</v>
      </c>
    </row>
    <row r="299" spans="1:65" s="2" customFormat="1" ht="24" x14ac:dyDescent="0.2">
      <c r="A299" s="35"/>
      <c r="B299" s="134"/>
      <c r="C299" s="203" t="s">
        <v>396</v>
      </c>
      <c r="D299" s="203" t="s">
        <v>338</v>
      </c>
      <c r="E299" s="204" t="s">
        <v>397</v>
      </c>
      <c r="F299" s="205" t="s">
        <v>398</v>
      </c>
      <c r="G299" s="206" t="s">
        <v>195</v>
      </c>
      <c r="H299" s="207">
        <v>1.2609999999999999</v>
      </c>
      <c r="I299" s="208"/>
      <c r="J299" s="209">
        <f>ROUND(I299*H299,2)</f>
        <v>0</v>
      </c>
      <c r="K299" s="210"/>
      <c r="L299" s="211"/>
      <c r="M299" s="212" t="s">
        <v>1</v>
      </c>
      <c r="N299" s="213" t="s">
        <v>38</v>
      </c>
      <c r="O299" s="61"/>
      <c r="P299" s="176">
        <f>O299*H299</f>
        <v>0</v>
      </c>
      <c r="Q299" s="176">
        <v>0.13</v>
      </c>
      <c r="R299" s="176">
        <f>Q299*H299</f>
        <v>0.16392999999999999</v>
      </c>
      <c r="S299" s="176">
        <v>0</v>
      </c>
      <c r="T299" s="17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78" t="s">
        <v>244</v>
      </c>
      <c r="AT299" s="178" t="s">
        <v>338</v>
      </c>
      <c r="AU299" s="178" t="s">
        <v>91</v>
      </c>
      <c r="AY299" s="18" t="s">
        <v>190</v>
      </c>
      <c r="BE299" s="98">
        <f>IF(N299="základná",J299,0)</f>
        <v>0</v>
      </c>
      <c r="BF299" s="98">
        <f>IF(N299="znížená",J299,0)</f>
        <v>0</v>
      </c>
      <c r="BG299" s="98">
        <f>IF(N299="zákl. prenesená",J299,0)</f>
        <v>0</v>
      </c>
      <c r="BH299" s="98">
        <f>IF(N299="zníž. prenesená",J299,0)</f>
        <v>0</v>
      </c>
      <c r="BI299" s="98">
        <f>IF(N299="nulová",J299,0)</f>
        <v>0</v>
      </c>
      <c r="BJ299" s="18" t="s">
        <v>91</v>
      </c>
      <c r="BK299" s="98">
        <f>ROUND(I299*H299,2)</f>
        <v>0</v>
      </c>
      <c r="BL299" s="18" t="s">
        <v>196</v>
      </c>
      <c r="BM299" s="178" t="s">
        <v>399</v>
      </c>
    </row>
    <row r="300" spans="1:65" s="13" customFormat="1" x14ac:dyDescent="0.2">
      <c r="B300" s="179"/>
      <c r="D300" s="180" t="s">
        <v>198</v>
      </c>
      <c r="E300" s="181" t="s">
        <v>1</v>
      </c>
      <c r="F300" s="182" t="s">
        <v>391</v>
      </c>
      <c r="H300" s="181" t="s">
        <v>1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1" t="s">
        <v>198</v>
      </c>
      <c r="AU300" s="181" t="s">
        <v>91</v>
      </c>
      <c r="AV300" s="13" t="s">
        <v>78</v>
      </c>
      <c r="AW300" s="13" t="s">
        <v>27</v>
      </c>
      <c r="AX300" s="13" t="s">
        <v>72</v>
      </c>
      <c r="AY300" s="181" t="s">
        <v>190</v>
      </c>
    </row>
    <row r="301" spans="1:65" s="14" customFormat="1" x14ac:dyDescent="0.2">
      <c r="B301" s="187"/>
      <c r="D301" s="180" t="s">
        <v>198</v>
      </c>
      <c r="E301" s="188" t="s">
        <v>1</v>
      </c>
      <c r="F301" s="189" t="s">
        <v>400</v>
      </c>
      <c r="H301" s="190">
        <v>1.2609999999999999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198</v>
      </c>
      <c r="AU301" s="188" t="s">
        <v>91</v>
      </c>
      <c r="AV301" s="14" t="s">
        <v>91</v>
      </c>
      <c r="AW301" s="14" t="s">
        <v>27</v>
      </c>
      <c r="AX301" s="14" t="s">
        <v>72</v>
      </c>
      <c r="AY301" s="188" t="s">
        <v>190</v>
      </c>
    </row>
    <row r="302" spans="1:65" s="15" customFormat="1" x14ac:dyDescent="0.2">
      <c r="B302" s="195"/>
      <c r="D302" s="180" t="s">
        <v>198</v>
      </c>
      <c r="E302" s="196" t="s">
        <v>1</v>
      </c>
      <c r="F302" s="197" t="s">
        <v>204</v>
      </c>
      <c r="H302" s="198">
        <v>1.2609999999999999</v>
      </c>
      <c r="I302" s="199"/>
      <c r="L302" s="195"/>
      <c r="M302" s="200"/>
      <c r="N302" s="201"/>
      <c r="O302" s="201"/>
      <c r="P302" s="201"/>
      <c r="Q302" s="201"/>
      <c r="R302" s="201"/>
      <c r="S302" s="201"/>
      <c r="T302" s="202"/>
      <c r="AT302" s="196" t="s">
        <v>198</v>
      </c>
      <c r="AU302" s="196" t="s">
        <v>91</v>
      </c>
      <c r="AV302" s="15" t="s">
        <v>196</v>
      </c>
      <c r="AW302" s="15" t="s">
        <v>27</v>
      </c>
      <c r="AX302" s="15" t="s">
        <v>78</v>
      </c>
      <c r="AY302" s="196" t="s">
        <v>190</v>
      </c>
    </row>
    <row r="303" spans="1:65" s="2" customFormat="1" ht="12" x14ac:dyDescent="0.2">
      <c r="A303" s="35"/>
      <c r="B303" s="134"/>
      <c r="C303" s="203" t="s">
        <v>401</v>
      </c>
      <c r="D303" s="203" t="s">
        <v>338</v>
      </c>
      <c r="E303" s="204" t="s">
        <v>402</v>
      </c>
      <c r="F303" s="205" t="s">
        <v>403</v>
      </c>
      <c r="G303" s="206" t="s">
        <v>195</v>
      </c>
      <c r="H303" s="207">
        <v>1.071</v>
      </c>
      <c r="I303" s="208"/>
      <c r="J303" s="209">
        <f>ROUND(I303*H303,2)</f>
        <v>0</v>
      </c>
      <c r="K303" s="210"/>
      <c r="L303" s="211"/>
      <c r="M303" s="212" t="s">
        <v>1</v>
      </c>
      <c r="N303" s="213" t="s">
        <v>38</v>
      </c>
      <c r="O303" s="61"/>
      <c r="P303" s="176">
        <f>O303*H303</f>
        <v>0</v>
      </c>
      <c r="Q303" s="176">
        <v>0.13</v>
      </c>
      <c r="R303" s="176">
        <f>Q303*H303</f>
        <v>0.13922999999999999</v>
      </c>
      <c r="S303" s="176">
        <v>0</v>
      </c>
      <c r="T303" s="17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78" t="s">
        <v>244</v>
      </c>
      <c r="AT303" s="178" t="s">
        <v>338</v>
      </c>
      <c r="AU303" s="178" t="s">
        <v>91</v>
      </c>
      <c r="AY303" s="18" t="s">
        <v>190</v>
      </c>
      <c r="BE303" s="98">
        <f>IF(N303="základná",J303,0)</f>
        <v>0</v>
      </c>
      <c r="BF303" s="98">
        <f>IF(N303="znížená",J303,0)</f>
        <v>0</v>
      </c>
      <c r="BG303" s="98">
        <f>IF(N303="zákl. prenesená",J303,0)</f>
        <v>0</v>
      </c>
      <c r="BH303" s="98">
        <f>IF(N303="zníž. prenesená",J303,0)</f>
        <v>0</v>
      </c>
      <c r="BI303" s="98">
        <f>IF(N303="nulová",J303,0)</f>
        <v>0</v>
      </c>
      <c r="BJ303" s="18" t="s">
        <v>91</v>
      </c>
      <c r="BK303" s="98">
        <f>ROUND(I303*H303,2)</f>
        <v>0</v>
      </c>
      <c r="BL303" s="18" t="s">
        <v>196</v>
      </c>
      <c r="BM303" s="178" t="s">
        <v>404</v>
      </c>
    </row>
    <row r="304" spans="1:65" s="13" customFormat="1" x14ac:dyDescent="0.2">
      <c r="B304" s="179"/>
      <c r="D304" s="180" t="s">
        <v>198</v>
      </c>
      <c r="E304" s="181" t="s">
        <v>1</v>
      </c>
      <c r="F304" s="182" t="s">
        <v>393</v>
      </c>
      <c r="H304" s="181" t="s">
        <v>1</v>
      </c>
      <c r="I304" s="183"/>
      <c r="L304" s="179"/>
      <c r="M304" s="184"/>
      <c r="N304" s="185"/>
      <c r="O304" s="185"/>
      <c r="P304" s="185"/>
      <c r="Q304" s="185"/>
      <c r="R304" s="185"/>
      <c r="S304" s="185"/>
      <c r="T304" s="186"/>
      <c r="AT304" s="181" t="s">
        <v>198</v>
      </c>
      <c r="AU304" s="181" t="s">
        <v>91</v>
      </c>
      <c r="AV304" s="13" t="s">
        <v>78</v>
      </c>
      <c r="AW304" s="13" t="s">
        <v>27</v>
      </c>
      <c r="AX304" s="13" t="s">
        <v>72</v>
      </c>
      <c r="AY304" s="181" t="s">
        <v>190</v>
      </c>
    </row>
    <row r="305" spans="1:65" s="14" customFormat="1" x14ac:dyDescent="0.2">
      <c r="B305" s="187"/>
      <c r="D305" s="180" t="s">
        <v>198</v>
      </c>
      <c r="E305" s="188" t="s">
        <v>1</v>
      </c>
      <c r="F305" s="189" t="s">
        <v>405</v>
      </c>
      <c r="H305" s="190">
        <v>1.071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198</v>
      </c>
      <c r="AU305" s="188" t="s">
        <v>91</v>
      </c>
      <c r="AV305" s="14" t="s">
        <v>91</v>
      </c>
      <c r="AW305" s="14" t="s">
        <v>27</v>
      </c>
      <c r="AX305" s="14" t="s">
        <v>72</v>
      </c>
      <c r="AY305" s="188" t="s">
        <v>190</v>
      </c>
    </row>
    <row r="306" spans="1:65" s="15" customFormat="1" x14ac:dyDescent="0.2">
      <c r="B306" s="195"/>
      <c r="D306" s="180" t="s">
        <v>198</v>
      </c>
      <c r="E306" s="196" t="s">
        <v>1</v>
      </c>
      <c r="F306" s="197" t="s">
        <v>204</v>
      </c>
      <c r="H306" s="198">
        <v>1.071</v>
      </c>
      <c r="I306" s="199"/>
      <c r="L306" s="195"/>
      <c r="M306" s="200"/>
      <c r="N306" s="201"/>
      <c r="O306" s="201"/>
      <c r="P306" s="201"/>
      <c r="Q306" s="201"/>
      <c r="R306" s="201"/>
      <c r="S306" s="201"/>
      <c r="T306" s="202"/>
      <c r="AT306" s="196" t="s">
        <v>198</v>
      </c>
      <c r="AU306" s="196" t="s">
        <v>91</v>
      </c>
      <c r="AV306" s="15" t="s">
        <v>196</v>
      </c>
      <c r="AW306" s="15" t="s">
        <v>27</v>
      </c>
      <c r="AX306" s="15" t="s">
        <v>78</v>
      </c>
      <c r="AY306" s="196" t="s">
        <v>190</v>
      </c>
    </row>
    <row r="307" spans="1:65" s="2" customFormat="1" ht="24" x14ac:dyDescent="0.2">
      <c r="A307" s="35"/>
      <c r="B307" s="134"/>
      <c r="C307" s="166" t="s">
        <v>406</v>
      </c>
      <c r="D307" s="166" t="s">
        <v>192</v>
      </c>
      <c r="E307" s="167" t="s">
        <v>407</v>
      </c>
      <c r="F307" s="168" t="s">
        <v>408</v>
      </c>
      <c r="G307" s="169" t="s">
        <v>195</v>
      </c>
      <c r="H307" s="170">
        <v>184.50700000000001</v>
      </c>
      <c r="I307" s="171"/>
      <c r="J307" s="172">
        <f>ROUND(I307*H307,2)</f>
        <v>0</v>
      </c>
      <c r="K307" s="173"/>
      <c r="L307" s="36"/>
      <c r="M307" s="174" t="s">
        <v>1</v>
      </c>
      <c r="N307" s="175" t="s">
        <v>38</v>
      </c>
      <c r="O307" s="61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78" t="s">
        <v>196</v>
      </c>
      <c r="AT307" s="178" t="s">
        <v>192</v>
      </c>
      <c r="AU307" s="178" t="s">
        <v>91</v>
      </c>
      <c r="AY307" s="18" t="s">
        <v>190</v>
      </c>
      <c r="BE307" s="98">
        <f>IF(N307="základná",J307,0)</f>
        <v>0</v>
      </c>
      <c r="BF307" s="98">
        <f>IF(N307="znížená",J307,0)</f>
        <v>0</v>
      </c>
      <c r="BG307" s="98">
        <f>IF(N307="zákl. prenesená",J307,0)</f>
        <v>0</v>
      </c>
      <c r="BH307" s="98">
        <f>IF(N307="zníž. prenesená",J307,0)</f>
        <v>0</v>
      </c>
      <c r="BI307" s="98">
        <f>IF(N307="nulová",J307,0)</f>
        <v>0</v>
      </c>
      <c r="BJ307" s="18" t="s">
        <v>91</v>
      </c>
      <c r="BK307" s="98">
        <f>ROUND(I307*H307,2)</f>
        <v>0</v>
      </c>
      <c r="BL307" s="18" t="s">
        <v>196</v>
      </c>
      <c r="BM307" s="178" t="s">
        <v>409</v>
      </c>
    </row>
    <row r="308" spans="1:65" s="13" customFormat="1" x14ac:dyDescent="0.2">
      <c r="B308" s="179"/>
      <c r="D308" s="180" t="s">
        <v>198</v>
      </c>
      <c r="E308" s="181" t="s">
        <v>1</v>
      </c>
      <c r="F308" s="182" t="s">
        <v>410</v>
      </c>
      <c r="H308" s="181" t="s">
        <v>1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1" t="s">
        <v>198</v>
      </c>
      <c r="AU308" s="181" t="s">
        <v>91</v>
      </c>
      <c r="AV308" s="13" t="s">
        <v>78</v>
      </c>
      <c r="AW308" s="13" t="s">
        <v>27</v>
      </c>
      <c r="AX308" s="13" t="s">
        <v>72</v>
      </c>
      <c r="AY308" s="181" t="s">
        <v>190</v>
      </c>
    </row>
    <row r="309" spans="1:65" s="13" customFormat="1" x14ac:dyDescent="0.2">
      <c r="B309" s="179"/>
      <c r="D309" s="180" t="s">
        <v>198</v>
      </c>
      <c r="E309" s="181" t="s">
        <v>1</v>
      </c>
      <c r="F309" s="182" t="s">
        <v>411</v>
      </c>
      <c r="H309" s="181" t="s">
        <v>1</v>
      </c>
      <c r="I309" s="183"/>
      <c r="L309" s="179"/>
      <c r="M309" s="184"/>
      <c r="N309" s="185"/>
      <c r="O309" s="185"/>
      <c r="P309" s="185"/>
      <c r="Q309" s="185"/>
      <c r="R309" s="185"/>
      <c r="S309" s="185"/>
      <c r="T309" s="186"/>
      <c r="AT309" s="181" t="s">
        <v>198</v>
      </c>
      <c r="AU309" s="181" t="s">
        <v>91</v>
      </c>
      <c r="AV309" s="13" t="s">
        <v>78</v>
      </c>
      <c r="AW309" s="13" t="s">
        <v>27</v>
      </c>
      <c r="AX309" s="13" t="s">
        <v>72</v>
      </c>
      <c r="AY309" s="181" t="s">
        <v>190</v>
      </c>
    </row>
    <row r="310" spans="1:65" s="14" customFormat="1" x14ac:dyDescent="0.2">
      <c r="B310" s="187"/>
      <c r="D310" s="180" t="s">
        <v>198</v>
      </c>
      <c r="E310" s="188" t="s">
        <v>1</v>
      </c>
      <c r="F310" s="189" t="s">
        <v>412</v>
      </c>
      <c r="H310" s="190">
        <v>42.84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198</v>
      </c>
      <c r="AU310" s="188" t="s">
        <v>91</v>
      </c>
      <c r="AV310" s="14" t="s">
        <v>91</v>
      </c>
      <c r="AW310" s="14" t="s">
        <v>27</v>
      </c>
      <c r="AX310" s="14" t="s">
        <v>72</v>
      </c>
      <c r="AY310" s="188" t="s">
        <v>190</v>
      </c>
    </row>
    <row r="311" spans="1:65" s="14" customFormat="1" x14ac:dyDescent="0.2">
      <c r="B311" s="187"/>
      <c r="D311" s="180" t="s">
        <v>198</v>
      </c>
      <c r="E311" s="188" t="s">
        <v>1</v>
      </c>
      <c r="F311" s="189" t="s">
        <v>413</v>
      </c>
      <c r="H311" s="190">
        <v>17.263999999999999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198</v>
      </c>
      <c r="AU311" s="188" t="s">
        <v>91</v>
      </c>
      <c r="AV311" s="14" t="s">
        <v>91</v>
      </c>
      <c r="AW311" s="14" t="s">
        <v>27</v>
      </c>
      <c r="AX311" s="14" t="s">
        <v>72</v>
      </c>
      <c r="AY311" s="188" t="s">
        <v>190</v>
      </c>
    </row>
    <row r="312" spans="1:65" s="13" customFormat="1" x14ac:dyDescent="0.2">
      <c r="B312" s="179"/>
      <c r="D312" s="180" t="s">
        <v>198</v>
      </c>
      <c r="E312" s="181" t="s">
        <v>1</v>
      </c>
      <c r="F312" s="182" t="s">
        <v>414</v>
      </c>
      <c r="H312" s="181" t="s">
        <v>1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1" t="s">
        <v>198</v>
      </c>
      <c r="AU312" s="181" t="s">
        <v>91</v>
      </c>
      <c r="AV312" s="13" t="s">
        <v>78</v>
      </c>
      <c r="AW312" s="13" t="s">
        <v>27</v>
      </c>
      <c r="AX312" s="13" t="s">
        <v>72</v>
      </c>
      <c r="AY312" s="181" t="s">
        <v>190</v>
      </c>
    </row>
    <row r="313" spans="1:65" s="14" customFormat="1" x14ac:dyDescent="0.2">
      <c r="B313" s="187"/>
      <c r="D313" s="180" t="s">
        <v>198</v>
      </c>
      <c r="E313" s="188" t="s">
        <v>1</v>
      </c>
      <c r="F313" s="189" t="s">
        <v>415</v>
      </c>
      <c r="H313" s="190">
        <v>38.08</v>
      </c>
      <c r="I313" s="191"/>
      <c r="L313" s="187"/>
      <c r="M313" s="192"/>
      <c r="N313" s="193"/>
      <c r="O313" s="193"/>
      <c r="P313" s="193"/>
      <c r="Q313" s="193"/>
      <c r="R313" s="193"/>
      <c r="S313" s="193"/>
      <c r="T313" s="194"/>
      <c r="AT313" s="188" t="s">
        <v>198</v>
      </c>
      <c r="AU313" s="188" t="s">
        <v>91</v>
      </c>
      <c r="AV313" s="14" t="s">
        <v>91</v>
      </c>
      <c r="AW313" s="14" t="s">
        <v>27</v>
      </c>
      <c r="AX313" s="14" t="s">
        <v>72</v>
      </c>
      <c r="AY313" s="188" t="s">
        <v>190</v>
      </c>
    </row>
    <row r="314" spans="1:65" s="14" customFormat="1" x14ac:dyDescent="0.2">
      <c r="B314" s="187"/>
      <c r="D314" s="180" t="s">
        <v>198</v>
      </c>
      <c r="E314" s="188" t="s">
        <v>1</v>
      </c>
      <c r="F314" s="189" t="s">
        <v>416</v>
      </c>
      <c r="H314" s="190">
        <v>6.0430000000000001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198</v>
      </c>
      <c r="AU314" s="188" t="s">
        <v>91</v>
      </c>
      <c r="AV314" s="14" t="s">
        <v>91</v>
      </c>
      <c r="AW314" s="14" t="s">
        <v>27</v>
      </c>
      <c r="AX314" s="14" t="s">
        <v>72</v>
      </c>
      <c r="AY314" s="188" t="s">
        <v>190</v>
      </c>
    </row>
    <row r="315" spans="1:65" s="16" customFormat="1" x14ac:dyDescent="0.2">
      <c r="B315" s="214"/>
      <c r="D315" s="180" t="s">
        <v>198</v>
      </c>
      <c r="E315" s="215" t="s">
        <v>1</v>
      </c>
      <c r="F315" s="216" t="s">
        <v>417</v>
      </c>
      <c r="H315" s="217">
        <v>104.227</v>
      </c>
      <c r="I315" s="218"/>
      <c r="L315" s="214"/>
      <c r="M315" s="219"/>
      <c r="N315" s="220"/>
      <c r="O315" s="220"/>
      <c r="P315" s="220"/>
      <c r="Q315" s="220"/>
      <c r="R315" s="220"/>
      <c r="S315" s="220"/>
      <c r="T315" s="221"/>
      <c r="AT315" s="215" t="s">
        <v>198</v>
      </c>
      <c r="AU315" s="215" t="s">
        <v>91</v>
      </c>
      <c r="AV315" s="16" t="s">
        <v>212</v>
      </c>
      <c r="AW315" s="16" t="s">
        <v>27</v>
      </c>
      <c r="AX315" s="16" t="s">
        <v>72</v>
      </c>
      <c r="AY315" s="215" t="s">
        <v>190</v>
      </c>
    </row>
    <row r="316" spans="1:65" s="13" customFormat="1" x14ac:dyDescent="0.2">
      <c r="B316" s="179"/>
      <c r="D316" s="180" t="s">
        <v>198</v>
      </c>
      <c r="E316" s="181" t="s">
        <v>1</v>
      </c>
      <c r="F316" s="182" t="s">
        <v>418</v>
      </c>
      <c r="H316" s="181" t="s">
        <v>1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1" t="s">
        <v>198</v>
      </c>
      <c r="AU316" s="181" t="s">
        <v>91</v>
      </c>
      <c r="AV316" s="13" t="s">
        <v>78</v>
      </c>
      <c r="AW316" s="13" t="s">
        <v>27</v>
      </c>
      <c r="AX316" s="13" t="s">
        <v>72</v>
      </c>
      <c r="AY316" s="181" t="s">
        <v>190</v>
      </c>
    </row>
    <row r="317" spans="1:65" s="13" customFormat="1" x14ac:dyDescent="0.2">
      <c r="B317" s="179"/>
      <c r="D317" s="180" t="s">
        <v>198</v>
      </c>
      <c r="E317" s="181" t="s">
        <v>1</v>
      </c>
      <c r="F317" s="182" t="s">
        <v>419</v>
      </c>
      <c r="H317" s="181" t="s">
        <v>1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1" t="s">
        <v>198</v>
      </c>
      <c r="AU317" s="181" t="s">
        <v>91</v>
      </c>
      <c r="AV317" s="13" t="s">
        <v>78</v>
      </c>
      <c r="AW317" s="13" t="s">
        <v>27</v>
      </c>
      <c r="AX317" s="13" t="s">
        <v>72</v>
      </c>
      <c r="AY317" s="181" t="s">
        <v>190</v>
      </c>
    </row>
    <row r="318" spans="1:65" s="14" customFormat="1" x14ac:dyDescent="0.2">
      <c r="B318" s="187"/>
      <c r="D318" s="180" t="s">
        <v>198</v>
      </c>
      <c r="E318" s="188" t="s">
        <v>1</v>
      </c>
      <c r="F318" s="189" t="s">
        <v>420</v>
      </c>
      <c r="H318" s="190">
        <v>68.040000000000006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198</v>
      </c>
      <c r="AU318" s="188" t="s">
        <v>91</v>
      </c>
      <c r="AV318" s="14" t="s">
        <v>91</v>
      </c>
      <c r="AW318" s="14" t="s">
        <v>27</v>
      </c>
      <c r="AX318" s="14" t="s">
        <v>72</v>
      </c>
      <c r="AY318" s="188" t="s">
        <v>190</v>
      </c>
    </row>
    <row r="319" spans="1:65" s="13" customFormat="1" x14ac:dyDescent="0.2">
      <c r="B319" s="179"/>
      <c r="D319" s="180" t="s">
        <v>198</v>
      </c>
      <c r="E319" s="181" t="s">
        <v>1</v>
      </c>
      <c r="F319" s="182" t="s">
        <v>414</v>
      </c>
      <c r="H319" s="181" t="s">
        <v>1</v>
      </c>
      <c r="I319" s="183"/>
      <c r="L319" s="179"/>
      <c r="M319" s="184"/>
      <c r="N319" s="185"/>
      <c r="O319" s="185"/>
      <c r="P319" s="185"/>
      <c r="Q319" s="185"/>
      <c r="R319" s="185"/>
      <c r="S319" s="185"/>
      <c r="T319" s="186"/>
      <c r="AT319" s="181" t="s">
        <v>198</v>
      </c>
      <c r="AU319" s="181" t="s">
        <v>91</v>
      </c>
      <c r="AV319" s="13" t="s">
        <v>78</v>
      </c>
      <c r="AW319" s="13" t="s">
        <v>27</v>
      </c>
      <c r="AX319" s="13" t="s">
        <v>72</v>
      </c>
      <c r="AY319" s="181" t="s">
        <v>190</v>
      </c>
    </row>
    <row r="320" spans="1:65" s="14" customFormat="1" x14ac:dyDescent="0.2">
      <c r="B320" s="187"/>
      <c r="D320" s="180" t="s">
        <v>198</v>
      </c>
      <c r="E320" s="188" t="s">
        <v>1</v>
      </c>
      <c r="F320" s="189" t="s">
        <v>421</v>
      </c>
      <c r="H320" s="190">
        <v>12.24</v>
      </c>
      <c r="I320" s="191"/>
      <c r="L320" s="187"/>
      <c r="M320" s="192"/>
      <c r="N320" s="193"/>
      <c r="O320" s="193"/>
      <c r="P320" s="193"/>
      <c r="Q320" s="193"/>
      <c r="R320" s="193"/>
      <c r="S320" s="193"/>
      <c r="T320" s="194"/>
      <c r="AT320" s="188" t="s">
        <v>198</v>
      </c>
      <c r="AU320" s="188" t="s">
        <v>91</v>
      </c>
      <c r="AV320" s="14" t="s">
        <v>91</v>
      </c>
      <c r="AW320" s="14" t="s">
        <v>27</v>
      </c>
      <c r="AX320" s="14" t="s">
        <v>72</v>
      </c>
      <c r="AY320" s="188" t="s">
        <v>190</v>
      </c>
    </row>
    <row r="321" spans="1:65" s="16" customFormat="1" x14ac:dyDescent="0.2">
      <c r="B321" s="214"/>
      <c r="D321" s="180" t="s">
        <v>198</v>
      </c>
      <c r="E321" s="215" t="s">
        <v>1</v>
      </c>
      <c r="F321" s="216" t="s">
        <v>417</v>
      </c>
      <c r="H321" s="217">
        <v>80.28</v>
      </c>
      <c r="I321" s="218"/>
      <c r="L321" s="214"/>
      <c r="M321" s="219"/>
      <c r="N321" s="220"/>
      <c r="O321" s="220"/>
      <c r="P321" s="220"/>
      <c r="Q321" s="220"/>
      <c r="R321" s="220"/>
      <c r="S321" s="220"/>
      <c r="T321" s="221"/>
      <c r="AT321" s="215" t="s">
        <v>198</v>
      </c>
      <c r="AU321" s="215" t="s">
        <v>91</v>
      </c>
      <c r="AV321" s="16" t="s">
        <v>212</v>
      </c>
      <c r="AW321" s="16" t="s">
        <v>27</v>
      </c>
      <c r="AX321" s="16" t="s">
        <v>72</v>
      </c>
      <c r="AY321" s="215" t="s">
        <v>190</v>
      </c>
    </row>
    <row r="322" spans="1:65" s="15" customFormat="1" x14ac:dyDescent="0.2">
      <c r="B322" s="195"/>
      <c r="D322" s="180" t="s">
        <v>198</v>
      </c>
      <c r="E322" s="196" t="s">
        <v>1</v>
      </c>
      <c r="F322" s="197" t="s">
        <v>204</v>
      </c>
      <c r="H322" s="198">
        <v>184.50700000000001</v>
      </c>
      <c r="I322" s="199"/>
      <c r="L322" s="195"/>
      <c r="M322" s="200"/>
      <c r="N322" s="201"/>
      <c r="O322" s="201"/>
      <c r="P322" s="201"/>
      <c r="Q322" s="201"/>
      <c r="R322" s="201"/>
      <c r="S322" s="201"/>
      <c r="T322" s="202"/>
      <c r="AT322" s="196" t="s">
        <v>198</v>
      </c>
      <c r="AU322" s="196" t="s">
        <v>91</v>
      </c>
      <c r="AV322" s="15" t="s">
        <v>196</v>
      </c>
      <c r="AW322" s="15" t="s">
        <v>27</v>
      </c>
      <c r="AX322" s="15" t="s">
        <v>78</v>
      </c>
      <c r="AY322" s="196" t="s">
        <v>190</v>
      </c>
    </row>
    <row r="323" spans="1:65" s="2" customFormat="1" ht="12" x14ac:dyDescent="0.2">
      <c r="A323" s="35"/>
      <c r="B323" s="134"/>
      <c r="C323" s="203" t="s">
        <v>422</v>
      </c>
      <c r="D323" s="203" t="s">
        <v>338</v>
      </c>
      <c r="E323" s="204" t="s">
        <v>423</v>
      </c>
      <c r="F323" s="205" t="s">
        <v>424</v>
      </c>
      <c r="G323" s="206" t="s">
        <v>195</v>
      </c>
      <c r="H323" s="207">
        <v>212.18299999999999</v>
      </c>
      <c r="I323" s="208"/>
      <c r="J323" s="209">
        <f>ROUND(I323*H323,2)</f>
        <v>0</v>
      </c>
      <c r="K323" s="210"/>
      <c r="L323" s="211"/>
      <c r="M323" s="212" t="s">
        <v>1</v>
      </c>
      <c r="N323" s="213" t="s">
        <v>38</v>
      </c>
      <c r="O323" s="61"/>
      <c r="P323" s="176">
        <f>O323*H323</f>
        <v>0</v>
      </c>
      <c r="Q323" s="176">
        <v>4.0000000000000002E-4</v>
      </c>
      <c r="R323" s="176">
        <f>Q323*H323</f>
        <v>8.4873199999999996E-2</v>
      </c>
      <c r="S323" s="176">
        <v>0</v>
      </c>
      <c r="T323" s="17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78" t="s">
        <v>244</v>
      </c>
      <c r="AT323" s="178" t="s">
        <v>338</v>
      </c>
      <c r="AU323" s="178" t="s">
        <v>91</v>
      </c>
      <c r="AY323" s="18" t="s">
        <v>190</v>
      </c>
      <c r="BE323" s="98">
        <f>IF(N323="základná",J323,0)</f>
        <v>0</v>
      </c>
      <c r="BF323" s="98">
        <f>IF(N323="znížená",J323,0)</f>
        <v>0</v>
      </c>
      <c r="BG323" s="98">
        <f>IF(N323="zákl. prenesená",J323,0)</f>
        <v>0</v>
      </c>
      <c r="BH323" s="98">
        <f>IF(N323="zníž. prenesená",J323,0)</f>
        <v>0</v>
      </c>
      <c r="BI323" s="98">
        <f>IF(N323="nulová",J323,0)</f>
        <v>0</v>
      </c>
      <c r="BJ323" s="18" t="s">
        <v>91</v>
      </c>
      <c r="BK323" s="98">
        <f>ROUND(I323*H323,2)</f>
        <v>0</v>
      </c>
      <c r="BL323" s="18" t="s">
        <v>196</v>
      </c>
      <c r="BM323" s="178" t="s">
        <v>425</v>
      </c>
    </row>
    <row r="324" spans="1:65" s="14" customFormat="1" x14ac:dyDescent="0.2">
      <c r="B324" s="187"/>
      <c r="D324" s="180" t="s">
        <v>198</v>
      </c>
      <c r="E324" s="188" t="s">
        <v>1</v>
      </c>
      <c r="F324" s="189" t="s">
        <v>426</v>
      </c>
      <c r="H324" s="190">
        <v>212.18299999999999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198</v>
      </c>
      <c r="AU324" s="188" t="s">
        <v>91</v>
      </c>
      <c r="AV324" s="14" t="s">
        <v>91</v>
      </c>
      <c r="AW324" s="14" t="s">
        <v>27</v>
      </c>
      <c r="AX324" s="14" t="s">
        <v>72</v>
      </c>
      <c r="AY324" s="188" t="s">
        <v>190</v>
      </c>
    </row>
    <row r="325" spans="1:65" s="15" customFormat="1" x14ac:dyDescent="0.2">
      <c r="B325" s="195"/>
      <c r="D325" s="180" t="s">
        <v>198</v>
      </c>
      <c r="E325" s="196" t="s">
        <v>1</v>
      </c>
      <c r="F325" s="197" t="s">
        <v>204</v>
      </c>
      <c r="H325" s="198">
        <v>212.18299999999999</v>
      </c>
      <c r="I325" s="199"/>
      <c r="L325" s="195"/>
      <c r="M325" s="200"/>
      <c r="N325" s="201"/>
      <c r="O325" s="201"/>
      <c r="P325" s="201"/>
      <c r="Q325" s="201"/>
      <c r="R325" s="201"/>
      <c r="S325" s="201"/>
      <c r="T325" s="202"/>
      <c r="AT325" s="196" t="s">
        <v>198</v>
      </c>
      <c r="AU325" s="196" t="s">
        <v>91</v>
      </c>
      <c r="AV325" s="15" t="s">
        <v>196</v>
      </c>
      <c r="AW325" s="15" t="s">
        <v>27</v>
      </c>
      <c r="AX325" s="15" t="s">
        <v>78</v>
      </c>
      <c r="AY325" s="196" t="s">
        <v>190</v>
      </c>
    </row>
    <row r="326" spans="1:65" s="12" customFormat="1" ht="12.75" x14ac:dyDescent="0.2">
      <c r="B326" s="153"/>
      <c r="D326" s="154" t="s">
        <v>71</v>
      </c>
      <c r="E326" s="164" t="s">
        <v>229</v>
      </c>
      <c r="F326" s="164" t="s">
        <v>427</v>
      </c>
      <c r="I326" s="156"/>
      <c r="J326" s="165">
        <f>BK326</f>
        <v>0</v>
      </c>
      <c r="L326" s="153"/>
      <c r="M326" s="158"/>
      <c r="N326" s="159"/>
      <c r="O326" s="159"/>
      <c r="P326" s="160">
        <f>SUM(P327:P692)</f>
        <v>0</v>
      </c>
      <c r="Q326" s="159"/>
      <c r="R326" s="160">
        <f>SUM(R327:R692)</f>
        <v>68.292405990000006</v>
      </c>
      <c r="S326" s="159"/>
      <c r="T326" s="161">
        <f>SUM(T327:T692)</f>
        <v>0</v>
      </c>
      <c r="AR326" s="154" t="s">
        <v>78</v>
      </c>
      <c r="AT326" s="162" t="s">
        <v>71</v>
      </c>
      <c r="AU326" s="162" t="s">
        <v>78</v>
      </c>
      <c r="AY326" s="154" t="s">
        <v>190</v>
      </c>
      <c r="BK326" s="163">
        <f>SUM(BK327:BK692)</f>
        <v>0</v>
      </c>
    </row>
    <row r="327" spans="1:65" s="2" customFormat="1" ht="36" x14ac:dyDescent="0.2">
      <c r="A327" s="35"/>
      <c r="B327" s="134"/>
      <c r="C327" s="166" t="s">
        <v>428</v>
      </c>
      <c r="D327" s="166" t="s">
        <v>192</v>
      </c>
      <c r="E327" s="167" t="s">
        <v>429</v>
      </c>
      <c r="F327" s="168" t="s">
        <v>430</v>
      </c>
      <c r="G327" s="169" t="s">
        <v>195</v>
      </c>
      <c r="H327" s="170">
        <v>597.86</v>
      </c>
      <c r="I327" s="171"/>
      <c r="J327" s="172">
        <f>ROUND(I327*H327,2)</f>
        <v>0</v>
      </c>
      <c r="K327" s="173"/>
      <c r="L327" s="36"/>
      <c r="M327" s="174" t="s">
        <v>1</v>
      </c>
      <c r="N327" s="175" t="s">
        <v>38</v>
      </c>
      <c r="O327" s="61"/>
      <c r="P327" s="176">
        <f>O327*H327</f>
        <v>0</v>
      </c>
      <c r="Q327" s="176">
        <v>1.9120000000000002E-2</v>
      </c>
      <c r="R327" s="176">
        <f>Q327*H327</f>
        <v>11.431083200000002</v>
      </c>
      <c r="S327" s="176">
        <v>0</v>
      </c>
      <c r="T327" s="17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78" t="s">
        <v>196</v>
      </c>
      <c r="AT327" s="178" t="s">
        <v>192</v>
      </c>
      <c r="AU327" s="178" t="s">
        <v>91</v>
      </c>
      <c r="AY327" s="18" t="s">
        <v>190</v>
      </c>
      <c r="BE327" s="98">
        <f>IF(N327="základná",J327,0)</f>
        <v>0</v>
      </c>
      <c r="BF327" s="98">
        <f>IF(N327="znížená",J327,0)</f>
        <v>0</v>
      </c>
      <c r="BG327" s="98">
        <f>IF(N327="zákl. prenesená",J327,0)</f>
        <v>0</v>
      </c>
      <c r="BH327" s="98">
        <f>IF(N327="zníž. prenesená",J327,0)</f>
        <v>0</v>
      </c>
      <c r="BI327" s="98">
        <f>IF(N327="nulová",J327,0)</f>
        <v>0</v>
      </c>
      <c r="BJ327" s="18" t="s">
        <v>91</v>
      </c>
      <c r="BK327" s="98">
        <f>ROUND(I327*H327,2)</f>
        <v>0</v>
      </c>
      <c r="BL327" s="18" t="s">
        <v>196</v>
      </c>
      <c r="BM327" s="178" t="s">
        <v>431</v>
      </c>
    </row>
    <row r="328" spans="1:65" s="14" customFormat="1" x14ac:dyDescent="0.2">
      <c r="B328" s="187"/>
      <c r="D328" s="180" t="s">
        <v>198</v>
      </c>
      <c r="E328" s="188" t="s">
        <v>1</v>
      </c>
      <c r="F328" s="189" t="s">
        <v>432</v>
      </c>
      <c r="H328" s="190">
        <v>135.03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198</v>
      </c>
      <c r="AU328" s="188" t="s">
        <v>91</v>
      </c>
      <c r="AV328" s="14" t="s">
        <v>91</v>
      </c>
      <c r="AW328" s="14" t="s">
        <v>27</v>
      </c>
      <c r="AX328" s="14" t="s">
        <v>72</v>
      </c>
      <c r="AY328" s="188" t="s">
        <v>190</v>
      </c>
    </row>
    <row r="329" spans="1:65" s="14" customFormat="1" x14ac:dyDescent="0.2">
      <c r="B329" s="187"/>
      <c r="D329" s="180" t="s">
        <v>198</v>
      </c>
      <c r="E329" s="188" t="s">
        <v>1</v>
      </c>
      <c r="F329" s="189" t="s">
        <v>433</v>
      </c>
      <c r="H329" s="190">
        <v>78.989999999999995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198</v>
      </c>
      <c r="AU329" s="188" t="s">
        <v>91</v>
      </c>
      <c r="AV329" s="14" t="s">
        <v>91</v>
      </c>
      <c r="AW329" s="14" t="s">
        <v>27</v>
      </c>
      <c r="AX329" s="14" t="s">
        <v>72</v>
      </c>
      <c r="AY329" s="188" t="s">
        <v>190</v>
      </c>
    </row>
    <row r="330" spans="1:65" s="14" customFormat="1" x14ac:dyDescent="0.2">
      <c r="B330" s="187"/>
      <c r="D330" s="180" t="s">
        <v>198</v>
      </c>
      <c r="E330" s="188" t="s">
        <v>1</v>
      </c>
      <c r="F330" s="189" t="s">
        <v>434</v>
      </c>
      <c r="H330" s="190">
        <v>94.46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198</v>
      </c>
      <c r="AU330" s="188" t="s">
        <v>91</v>
      </c>
      <c r="AV330" s="14" t="s">
        <v>91</v>
      </c>
      <c r="AW330" s="14" t="s">
        <v>27</v>
      </c>
      <c r="AX330" s="14" t="s">
        <v>72</v>
      </c>
      <c r="AY330" s="188" t="s">
        <v>190</v>
      </c>
    </row>
    <row r="331" spans="1:65" s="14" customFormat="1" x14ac:dyDescent="0.2">
      <c r="B331" s="187"/>
      <c r="D331" s="180" t="s">
        <v>198</v>
      </c>
      <c r="E331" s="188" t="s">
        <v>1</v>
      </c>
      <c r="F331" s="189" t="s">
        <v>435</v>
      </c>
      <c r="H331" s="190">
        <v>102.55</v>
      </c>
      <c r="I331" s="191"/>
      <c r="L331" s="187"/>
      <c r="M331" s="192"/>
      <c r="N331" s="193"/>
      <c r="O331" s="193"/>
      <c r="P331" s="193"/>
      <c r="Q331" s="193"/>
      <c r="R331" s="193"/>
      <c r="S331" s="193"/>
      <c r="T331" s="194"/>
      <c r="AT331" s="188" t="s">
        <v>198</v>
      </c>
      <c r="AU331" s="188" t="s">
        <v>91</v>
      </c>
      <c r="AV331" s="14" t="s">
        <v>91</v>
      </c>
      <c r="AW331" s="14" t="s">
        <v>27</v>
      </c>
      <c r="AX331" s="14" t="s">
        <v>72</v>
      </c>
      <c r="AY331" s="188" t="s">
        <v>190</v>
      </c>
    </row>
    <row r="332" spans="1:65" s="14" customFormat="1" x14ac:dyDescent="0.2">
      <c r="B332" s="187"/>
      <c r="D332" s="180" t="s">
        <v>198</v>
      </c>
      <c r="E332" s="188" t="s">
        <v>1</v>
      </c>
      <c r="F332" s="189" t="s">
        <v>436</v>
      </c>
      <c r="H332" s="190">
        <v>119.6</v>
      </c>
      <c r="I332" s="191"/>
      <c r="L332" s="187"/>
      <c r="M332" s="192"/>
      <c r="N332" s="193"/>
      <c r="O332" s="193"/>
      <c r="P332" s="193"/>
      <c r="Q332" s="193"/>
      <c r="R332" s="193"/>
      <c r="S332" s="193"/>
      <c r="T332" s="194"/>
      <c r="AT332" s="188" t="s">
        <v>198</v>
      </c>
      <c r="AU332" s="188" t="s">
        <v>91</v>
      </c>
      <c r="AV332" s="14" t="s">
        <v>91</v>
      </c>
      <c r="AW332" s="14" t="s">
        <v>27</v>
      </c>
      <c r="AX332" s="14" t="s">
        <v>72</v>
      </c>
      <c r="AY332" s="188" t="s">
        <v>190</v>
      </c>
    </row>
    <row r="333" spans="1:65" s="14" customFormat="1" x14ac:dyDescent="0.2">
      <c r="B333" s="187"/>
      <c r="D333" s="180" t="s">
        <v>198</v>
      </c>
      <c r="E333" s="188" t="s">
        <v>1</v>
      </c>
      <c r="F333" s="189" t="s">
        <v>437</v>
      </c>
      <c r="H333" s="190">
        <v>67.23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198</v>
      </c>
      <c r="AU333" s="188" t="s">
        <v>91</v>
      </c>
      <c r="AV333" s="14" t="s">
        <v>91</v>
      </c>
      <c r="AW333" s="14" t="s">
        <v>27</v>
      </c>
      <c r="AX333" s="14" t="s">
        <v>72</v>
      </c>
      <c r="AY333" s="188" t="s">
        <v>190</v>
      </c>
    </row>
    <row r="334" spans="1:65" s="15" customFormat="1" x14ac:dyDescent="0.2">
      <c r="B334" s="195"/>
      <c r="D334" s="180" t="s">
        <v>198</v>
      </c>
      <c r="E334" s="196" t="s">
        <v>134</v>
      </c>
      <c r="F334" s="197" t="s">
        <v>204</v>
      </c>
      <c r="H334" s="198">
        <v>597.86</v>
      </c>
      <c r="I334" s="199"/>
      <c r="L334" s="195"/>
      <c r="M334" s="200"/>
      <c r="N334" s="201"/>
      <c r="O334" s="201"/>
      <c r="P334" s="201"/>
      <c r="Q334" s="201"/>
      <c r="R334" s="201"/>
      <c r="S334" s="201"/>
      <c r="T334" s="202"/>
      <c r="AT334" s="196" t="s">
        <v>198</v>
      </c>
      <c r="AU334" s="196" t="s">
        <v>91</v>
      </c>
      <c r="AV334" s="15" t="s">
        <v>196</v>
      </c>
      <c r="AW334" s="15" t="s">
        <v>27</v>
      </c>
      <c r="AX334" s="15" t="s">
        <v>78</v>
      </c>
      <c r="AY334" s="196" t="s">
        <v>190</v>
      </c>
    </row>
    <row r="335" spans="1:65" s="2" customFormat="1" ht="24" x14ac:dyDescent="0.2">
      <c r="A335" s="35"/>
      <c r="B335" s="134"/>
      <c r="C335" s="166" t="s">
        <v>438</v>
      </c>
      <c r="D335" s="166" t="s">
        <v>192</v>
      </c>
      <c r="E335" s="167" t="s">
        <v>439</v>
      </c>
      <c r="F335" s="168" t="s">
        <v>440</v>
      </c>
      <c r="G335" s="169" t="s">
        <v>195</v>
      </c>
      <c r="H335" s="170">
        <v>1124.5989999999999</v>
      </c>
      <c r="I335" s="171"/>
      <c r="J335" s="172">
        <f>ROUND(I335*H335,2)</f>
        <v>0</v>
      </c>
      <c r="K335" s="173"/>
      <c r="L335" s="36"/>
      <c r="M335" s="174" t="s">
        <v>1</v>
      </c>
      <c r="N335" s="175" t="s">
        <v>38</v>
      </c>
      <c r="O335" s="61"/>
      <c r="P335" s="176">
        <f>O335*H335</f>
        <v>0</v>
      </c>
      <c r="Q335" s="176">
        <v>1.7239999999999998E-2</v>
      </c>
      <c r="R335" s="176">
        <f>Q335*H335</f>
        <v>19.388086759999997</v>
      </c>
      <c r="S335" s="176">
        <v>0</v>
      </c>
      <c r="T335" s="17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78" t="s">
        <v>196</v>
      </c>
      <c r="AT335" s="178" t="s">
        <v>192</v>
      </c>
      <c r="AU335" s="178" t="s">
        <v>91</v>
      </c>
      <c r="AY335" s="18" t="s">
        <v>190</v>
      </c>
      <c r="BE335" s="98">
        <f>IF(N335="základná",J335,0)</f>
        <v>0</v>
      </c>
      <c r="BF335" s="98">
        <f>IF(N335="znížená",J335,0)</f>
        <v>0</v>
      </c>
      <c r="BG335" s="98">
        <f>IF(N335="zákl. prenesená",J335,0)</f>
        <v>0</v>
      </c>
      <c r="BH335" s="98">
        <f>IF(N335="zníž. prenesená",J335,0)</f>
        <v>0</v>
      </c>
      <c r="BI335" s="98">
        <f>IF(N335="nulová",J335,0)</f>
        <v>0</v>
      </c>
      <c r="BJ335" s="18" t="s">
        <v>91</v>
      </c>
      <c r="BK335" s="98">
        <f>ROUND(I335*H335,2)</f>
        <v>0</v>
      </c>
      <c r="BL335" s="18" t="s">
        <v>196</v>
      </c>
      <c r="BM335" s="178" t="s">
        <v>441</v>
      </c>
    </row>
    <row r="336" spans="1:65" s="13" customFormat="1" x14ac:dyDescent="0.2">
      <c r="B336" s="179"/>
      <c r="D336" s="180" t="s">
        <v>198</v>
      </c>
      <c r="E336" s="181" t="s">
        <v>1</v>
      </c>
      <c r="F336" s="182" t="s">
        <v>442</v>
      </c>
      <c r="H336" s="181" t="s">
        <v>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1" t="s">
        <v>198</v>
      </c>
      <c r="AU336" s="181" t="s">
        <v>91</v>
      </c>
      <c r="AV336" s="13" t="s">
        <v>78</v>
      </c>
      <c r="AW336" s="13" t="s">
        <v>27</v>
      </c>
      <c r="AX336" s="13" t="s">
        <v>72</v>
      </c>
      <c r="AY336" s="181" t="s">
        <v>190</v>
      </c>
    </row>
    <row r="337" spans="2:51" s="13" customFormat="1" x14ac:dyDescent="0.2">
      <c r="B337" s="179"/>
      <c r="D337" s="180" t="s">
        <v>198</v>
      </c>
      <c r="E337" s="181" t="s">
        <v>1</v>
      </c>
      <c r="F337" s="182" t="s">
        <v>443</v>
      </c>
      <c r="H337" s="181" t="s">
        <v>1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1" t="s">
        <v>198</v>
      </c>
      <c r="AU337" s="181" t="s">
        <v>91</v>
      </c>
      <c r="AV337" s="13" t="s">
        <v>78</v>
      </c>
      <c r="AW337" s="13" t="s">
        <v>27</v>
      </c>
      <c r="AX337" s="13" t="s">
        <v>72</v>
      </c>
      <c r="AY337" s="181" t="s">
        <v>190</v>
      </c>
    </row>
    <row r="338" spans="2:51" s="14" customFormat="1" x14ac:dyDescent="0.2">
      <c r="B338" s="187"/>
      <c r="D338" s="180" t="s">
        <v>198</v>
      </c>
      <c r="E338" s="188" t="s">
        <v>1</v>
      </c>
      <c r="F338" s="189" t="s">
        <v>444</v>
      </c>
      <c r="H338" s="190">
        <v>30.87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198</v>
      </c>
      <c r="AU338" s="188" t="s">
        <v>91</v>
      </c>
      <c r="AV338" s="14" t="s">
        <v>91</v>
      </c>
      <c r="AW338" s="14" t="s">
        <v>27</v>
      </c>
      <c r="AX338" s="14" t="s">
        <v>72</v>
      </c>
      <c r="AY338" s="188" t="s">
        <v>190</v>
      </c>
    </row>
    <row r="339" spans="2:51" s="14" customFormat="1" x14ac:dyDescent="0.2">
      <c r="B339" s="187"/>
      <c r="D339" s="180" t="s">
        <v>198</v>
      </c>
      <c r="E339" s="188" t="s">
        <v>1</v>
      </c>
      <c r="F339" s="189" t="s">
        <v>445</v>
      </c>
      <c r="H339" s="190">
        <v>-9.3450000000000006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8" t="s">
        <v>198</v>
      </c>
      <c r="AU339" s="188" t="s">
        <v>91</v>
      </c>
      <c r="AV339" s="14" t="s">
        <v>91</v>
      </c>
      <c r="AW339" s="14" t="s">
        <v>27</v>
      </c>
      <c r="AX339" s="14" t="s">
        <v>72</v>
      </c>
      <c r="AY339" s="188" t="s">
        <v>190</v>
      </c>
    </row>
    <row r="340" spans="2:51" s="13" customFormat="1" x14ac:dyDescent="0.2">
      <c r="B340" s="179"/>
      <c r="D340" s="180" t="s">
        <v>198</v>
      </c>
      <c r="E340" s="181" t="s">
        <v>1</v>
      </c>
      <c r="F340" s="182" t="s">
        <v>446</v>
      </c>
      <c r="H340" s="181" t="s">
        <v>1</v>
      </c>
      <c r="I340" s="183"/>
      <c r="L340" s="179"/>
      <c r="M340" s="184"/>
      <c r="N340" s="185"/>
      <c r="O340" s="185"/>
      <c r="P340" s="185"/>
      <c r="Q340" s="185"/>
      <c r="R340" s="185"/>
      <c r="S340" s="185"/>
      <c r="T340" s="186"/>
      <c r="AT340" s="181" t="s">
        <v>198</v>
      </c>
      <c r="AU340" s="181" t="s">
        <v>91</v>
      </c>
      <c r="AV340" s="13" t="s">
        <v>78</v>
      </c>
      <c r="AW340" s="13" t="s">
        <v>27</v>
      </c>
      <c r="AX340" s="13" t="s">
        <v>72</v>
      </c>
      <c r="AY340" s="181" t="s">
        <v>190</v>
      </c>
    </row>
    <row r="341" spans="2:51" s="14" customFormat="1" x14ac:dyDescent="0.2">
      <c r="B341" s="187"/>
      <c r="D341" s="180" t="s">
        <v>198</v>
      </c>
      <c r="E341" s="188" t="s">
        <v>1</v>
      </c>
      <c r="F341" s="189" t="s">
        <v>447</v>
      </c>
      <c r="H341" s="190">
        <v>5.4080000000000004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8" t="s">
        <v>198</v>
      </c>
      <c r="AU341" s="188" t="s">
        <v>91</v>
      </c>
      <c r="AV341" s="14" t="s">
        <v>91</v>
      </c>
      <c r="AW341" s="14" t="s">
        <v>27</v>
      </c>
      <c r="AX341" s="14" t="s">
        <v>72</v>
      </c>
      <c r="AY341" s="188" t="s">
        <v>190</v>
      </c>
    </row>
    <row r="342" spans="2:51" s="14" customFormat="1" x14ac:dyDescent="0.2">
      <c r="B342" s="187"/>
      <c r="D342" s="180" t="s">
        <v>198</v>
      </c>
      <c r="E342" s="188" t="s">
        <v>1</v>
      </c>
      <c r="F342" s="189" t="s">
        <v>448</v>
      </c>
      <c r="H342" s="190">
        <v>-0.315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8" t="s">
        <v>198</v>
      </c>
      <c r="AU342" s="188" t="s">
        <v>91</v>
      </c>
      <c r="AV342" s="14" t="s">
        <v>91</v>
      </c>
      <c r="AW342" s="14" t="s">
        <v>27</v>
      </c>
      <c r="AX342" s="14" t="s">
        <v>72</v>
      </c>
      <c r="AY342" s="188" t="s">
        <v>190</v>
      </c>
    </row>
    <row r="343" spans="2:51" s="14" customFormat="1" x14ac:dyDescent="0.2">
      <c r="B343" s="187"/>
      <c r="D343" s="180" t="s">
        <v>198</v>
      </c>
      <c r="E343" s="188" t="s">
        <v>1</v>
      </c>
      <c r="F343" s="189" t="s">
        <v>449</v>
      </c>
      <c r="H343" s="190">
        <v>0.248</v>
      </c>
      <c r="I343" s="191"/>
      <c r="L343" s="187"/>
      <c r="M343" s="192"/>
      <c r="N343" s="193"/>
      <c r="O343" s="193"/>
      <c r="P343" s="193"/>
      <c r="Q343" s="193"/>
      <c r="R343" s="193"/>
      <c r="S343" s="193"/>
      <c r="T343" s="194"/>
      <c r="AT343" s="188" t="s">
        <v>198</v>
      </c>
      <c r="AU343" s="188" t="s">
        <v>91</v>
      </c>
      <c r="AV343" s="14" t="s">
        <v>91</v>
      </c>
      <c r="AW343" s="14" t="s">
        <v>27</v>
      </c>
      <c r="AX343" s="14" t="s">
        <v>72</v>
      </c>
      <c r="AY343" s="188" t="s">
        <v>190</v>
      </c>
    </row>
    <row r="344" spans="2:51" s="13" customFormat="1" x14ac:dyDescent="0.2">
      <c r="B344" s="179"/>
      <c r="D344" s="180" t="s">
        <v>198</v>
      </c>
      <c r="E344" s="181" t="s">
        <v>1</v>
      </c>
      <c r="F344" s="182" t="s">
        <v>450</v>
      </c>
      <c r="H344" s="181" t="s">
        <v>1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1" t="s">
        <v>198</v>
      </c>
      <c r="AU344" s="181" t="s">
        <v>91</v>
      </c>
      <c r="AV344" s="13" t="s">
        <v>78</v>
      </c>
      <c r="AW344" s="13" t="s">
        <v>27</v>
      </c>
      <c r="AX344" s="13" t="s">
        <v>72</v>
      </c>
      <c r="AY344" s="181" t="s">
        <v>190</v>
      </c>
    </row>
    <row r="345" spans="2:51" s="14" customFormat="1" x14ac:dyDescent="0.2">
      <c r="B345" s="187"/>
      <c r="D345" s="180" t="s">
        <v>198</v>
      </c>
      <c r="E345" s="188" t="s">
        <v>1</v>
      </c>
      <c r="F345" s="189" t="s">
        <v>451</v>
      </c>
      <c r="H345" s="190">
        <v>5.5129999999999999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198</v>
      </c>
      <c r="AU345" s="188" t="s">
        <v>91</v>
      </c>
      <c r="AV345" s="14" t="s">
        <v>91</v>
      </c>
      <c r="AW345" s="14" t="s">
        <v>27</v>
      </c>
      <c r="AX345" s="14" t="s">
        <v>72</v>
      </c>
      <c r="AY345" s="188" t="s">
        <v>190</v>
      </c>
    </row>
    <row r="346" spans="2:51" s="14" customFormat="1" x14ac:dyDescent="0.2">
      <c r="B346" s="187"/>
      <c r="D346" s="180" t="s">
        <v>198</v>
      </c>
      <c r="E346" s="188" t="s">
        <v>1</v>
      </c>
      <c r="F346" s="189" t="s">
        <v>448</v>
      </c>
      <c r="H346" s="190">
        <v>-0.315</v>
      </c>
      <c r="I346" s="191"/>
      <c r="L346" s="187"/>
      <c r="M346" s="192"/>
      <c r="N346" s="193"/>
      <c r="O346" s="193"/>
      <c r="P346" s="193"/>
      <c r="Q346" s="193"/>
      <c r="R346" s="193"/>
      <c r="S346" s="193"/>
      <c r="T346" s="194"/>
      <c r="AT346" s="188" t="s">
        <v>198</v>
      </c>
      <c r="AU346" s="188" t="s">
        <v>91</v>
      </c>
      <c r="AV346" s="14" t="s">
        <v>91</v>
      </c>
      <c r="AW346" s="14" t="s">
        <v>27</v>
      </c>
      <c r="AX346" s="14" t="s">
        <v>72</v>
      </c>
      <c r="AY346" s="188" t="s">
        <v>190</v>
      </c>
    </row>
    <row r="347" spans="2:51" s="14" customFormat="1" x14ac:dyDescent="0.2">
      <c r="B347" s="187"/>
      <c r="D347" s="180" t="s">
        <v>198</v>
      </c>
      <c r="E347" s="188" t="s">
        <v>1</v>
      </c>
      <c r="F347" s="189" t="s">
        <v>449</v>
      </c>
      <c r="H347" s="190">
        <v>0.248</v>
      </c>
      <c r="I347" s="191"/>
      <c r="L347" s="187"/>
      <c r="M347" s="192"/>
      <c r="N347" s="193"/>
      <c r="O347" s="193"/>
      <c r="P347" s="193"/>
      <c r="Q347" s="193"/>
      <c r="R347" s="193"/>
      <c r="S347" s="193"/>
      <c r="T347" s="194"/>
      <c r="AT347" s="188" t="s">
        <v>198</v>
      </c>
      <c r="AU347" s="188" t="s">
        <v>91</v>
      </c>
      <c r="AV347" s="14" t="s">
        <v>91</v>
      </c>
      <c r="AW347" s="14" t="s">
        <v>27</v>
      </c>
      <c r="AX347" s="14" t="s">
        <v>72</v>
      </c>
      <c r="AY347" s="188" t="s">
        <v>190</v>
      </c>
    </row>
    <row r="348" spans="2:51" s="13" customFormat="1" x14ac:dyDescent="0.2">
      <c r="B348" s="179"/>
      <c r="D348" s="180" t="s">
        <v>198</v>
      </c>
      <c r="E348" s="181" t="s">
        <v>1</v>
      </c>
      <c r="F348" s="182" t="s">
        <v>452</v>
      </c>
      <c r="H348" s="181" t="s">
        <v>1</v>
      </c>
      <c r="I348" s="183"/>
      <c r="L348" s="179"/>
      <c r="M348" s="184"/>
      <c r="N348" s="185"/>
      <c r="O348" s="185"/>
      <c r="P348" s="185"/>
      <c r="Q348" s="185"/>
      <c r="R348" s="185"/>
      <c r="S348" s="185"/>
      <c r="T348" s="186"/>
      <c r="AT348" s="181" t="s">
        <v>198</v>
      </c>
      <c r="AU348" s="181" t="s">
        <v>91</v>
      </c>
      <c r="AV348" s="13" t="s">
        <v>78</v>
      </c>
      <c r="AW348" s="13" t="s">
        <v>27</v>
      </c>
      <c r="AX348" s="13" t="s">
        <v>72</v>
      </c>
      <c r="AY348" s="181" t="s">
        <v>190</v>
      </c>
    </row>
    <row r="349" spans="2:51" s="14" customFormat="1" x14ac:dyDescent="0.2">
      <c r="B349" s="187"/>
      <c r="D349" s="180" t="s">
        <v>198</v>
      </c>
      <c r="E349" s="188" t="s">
        <v>1</v>
      </c>
      <c r="F349" s="189" t="s">
        <v>453</v>
      </c>
      <c r="H349" s="190">
        <v>6.1429999999999998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198</v>
      </c>
      <c r="AU349" s="188" t="s">
        <v>91</v>
      </c>
      <c r="AV349" s="14" t="s">
        <v>91</v>
      </c>
      <c r="AW349" s="14" t="s">
        <v>27</v>
      </c>
      <c r="AX349" s="14" t="s">
        <v>72</v>
      </c>
      <c r="AY349" s="188" t="s">
        <v>190</v>
      </c>
    </row>
    <row r="350" spans="2:51" s="14" customFormat="1" x14ac:dyDescent="0.2">
      <c r="B350" s="187"/>
      <c r="D350" s="180" t="s">
        <v>198</v>
      </c>
      <c r="E350" s="188" t="s">
        <v>1</v>
      </c>
      <c r="F350" s="189" t="s">
        <v>448</v>
      </c>
      <c r="H350" s="190">
        <v>-0.315</v>
      </c>
      <c r="I350" s="191"/>
      <c r="L350" s="187"/>
      <c r="M350" s="192"/>
      <c r="N350" s="193"/>
      <c r="O350" s="193"/>
      <c r="P350" s="193"/>
      <c r="Q350" s="193"/>
      <c r="R350" s="193"/>
      <c r="S350" s="193"/>
      <c r="T350" s="194"/>
      <c r="AT350" s="188" t="s">
        <v>198</v>
      </c>
      <c r="AU350" s="188" t="s">
        <v>91</v>
      </c>
      <c r="AV350" s="14" t="s">
        <v>91</v>
      </c>
      <c r="AW350" s="14" t="s">
        <v>27</v>
      </c>
      <c r="AX350" s="14" t="s">
        <v>72</v>
      </c>
      <c r="AY350" s="188" t="s">
        <v>190</v>
      </c>
    </row>
    <row r="351" spans="2:51" s="14" customFormat="1" x14ac:dyDescent="0.2">
      <c r="B351" s="187"/>
      <c r="D351" s="180" t="s">
        <v>198</v>
      </c>
      <c r="E351" s="188" t="s">
        <v>1</v>
      </c>
      <c r="F351" s="189" t="s">
        <v>449</v>
      </c>
      <c r="H351" s="190">
        <v>0.248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198</v>
      </c>
      <c r="AU351" s="188" t="s">
        <v>91</v>
      </c>
      <c r="AV351" s="14" t="s">
        <v>91</v>
      </c>
      <c r="AW351" s="14" t="s">
        <v>27</v>
      </c>
      <c r="AX351" s="14" t="s">
        <v>72</v>
      </c>
      <c r="AY351" s="188" t="s">
        <v>190</v>
      </c>
    </row>
    <row r="352" spans="2:51" s="13" customFormat="1" x14ac:dyDescent="0.2">
      <c r="B352" s="179"/>
      <c r="D352" s="180" t="s">
        <v>198</v>
      </c>
      <c r="E352" s="181" t="s">
        <v>1</v>
      </c>
      <c r="F352" s="182" t="s">
        <v>454</v>
      </c>
      <c r="H352" s="181" t="s">
        <v>1</v>
      </c>
      <c r="I352" s="183"/>
      <c r="L352" s="179"/>
      <c r="M352" s="184"/>
      <c r="N352" s="185"/>
      <c r="O352" s="185"/>
      <c r="P352" s="185"/>
      <c r="Q352" s="185"/>
      <c r="R352" s="185"/>
      <c r="S352" s="185"/>
      <c r="T352" s="186"/>
      <c r="AT352" s="181" t="s">
        <v>198</v>
      </c>
      <c r="AU352" s="181" t="s">
        <v>91</v>
      </c>
      <c r="AV352" s="13" t="s">
        <v>78</v>
      </c>
      <c r="AW352" s="13" t="s">
        <v>27</v>
      </c>
      <c r="AX352" s="13" t="s">
        <v>72</v>
      </c>
      <c r="AY352" s="181" t="s">
        <v>190</v>
      </c>
    </row>
    <row r="353" spans="2:51" s="14" customFormat="1" x14ac:dyDescent="0.2">
      <c r="B353" s="187"/>
      <c r="D353" s="180" t="s">
        <v>198</v>
      </c>
      <c r="E353" s="188" t="s">
        <v>1</v>
      </c>
      <c r="F353" s="189" t="s">
        <v>455</v>
      </c>
      <c r="H353" s="190">
        <v>11.183</v>
      </c>
      <c r="I353" s="191"/>
      <c r="L353" s="187"/>
      <c r="M353" s="192"/>
      <c r="N353" s="193"/>
      <c r="O353" s="193"/>
      <c r="P353" s="193"/>
      <c r="Q353" s="193"/>
      <c r="R353" s="193"/>
      <c r="S353" s="193"/>
      <c r="T353" s="194"/>
      <c r="AT353" s="188" t="s">
        <v>198</v>
      </c>
      <c r="AU353" s="188" t="s">
        <v>91</v>
      </c>
      <c r="AV353" s="14" t="s">
        <v>91</v>
      </c>
      <c r="AW353" s="14" t="s">
        <v>27</v>
      </c>
      <c r="AX353" s="14" t="s">
        <v>72</v>
      </c>
      <c r="AY353" s="188" t="s">
        <v>190</v>
      </c>
    </row>
    <row r="354" spans="2:51" s="14" customFormat="1" x14ac:dyDescent="0.2">
      <c r="B354" s="187"/>
      <c r="D354" s="180" t="s">
        <v>198</v>
      </c>
      <c r="E354" s="188" t="s">
        <v>1</v>
      </c>
      <c r="F354" s="189" t="s">
        <v>456</v>
      </c>
      <c r="H354" s="190">
        <v>-1.35</v>
      </c>
      <c r="I354" s="191"/>
      <c r="L354" s="187"/>
      <c r="M354" s="192"/>
      <c r="N354" s="193"/>
      <c r="O354" s="193"/>
      <c r="P354" s="193"/>
      <c r="Q354" s="193"/>
      <c r="R354" s="193"/>
      <c r="S354" s="193"/>
      <c r="T354" s="194"/>
      <c r="AT354" s="188" t="s">
        <v>198</v>
      </c>
      <c r="AU354" s="188" t="s">
        <v>91</v>
      </c>
      <c r="AV354" s="14" t="s">
        <v>91</v>
      </c>
      <c r="AW354" s="14" t="s">
        <v>27</v>
      </c>
      <c r="AX354" s="14" t="s">
        <v>72</v>
      </c>
      <c r="AY354" s="188" t="s">
        <v>190</v>
      </c>
    </row>
    <row r="355" spans="2:51" s="14" customFormat="1" x14ac:dyDescent="0.2">
      <c r="B355" s="187"/>
      <c r="D355" s="180" t="s">
        <v>198</v>
      </c>
      <c r="E355" s="188" t="s">
        <v>1</v>
      </c>
      <c r="F355" s="189" t="s">
        <v>457</v>
      </c>
      <c r="H355" s="190">
        <v>0.495</v>
      </c>
      <c r="I355" s="191"/>
      <c r="L355" s="187"/>
      <c r="M355" s="192"/>
      <c r="N355" s="193"/>
      <c r="O355" s="193"/>
      <c r="P355" s="193"/>
      <c r="Q355" s="193"/>
      <c r="R355" s="193"/>
      <c r="S355" s="193"/>
      <c r="T355" s="194"/>
      <c r="AT355" s="188" t="s">
        <v>198</v>
      </c>
      <c r="AU355" s="188" t="s">
        <v>91</v>
      </c>
      <c r="AV355" s="14" t="s">
        <v>91</v>
      </c>
      <c r="AW355" s="14" t="s">
        <v>27</v>
      </c>
      <c r="AX355" s="14" t="s">
        <v>72</v>
      </c>
      <c r="AY355" s="188" t="s">
        <v>190</v>
      </c>
    </row>
    <row r="356" spans="2:51" s="13" customFormat="1" x14ac:dyDescent="0.2">
      <c r="B356" s="179"/>
      <c r="D356" s="180" t="s">
        <v>198</v>
      </c>
      <c r="E356" s="181" t="s">
        <v>1</v>
      </c>
      <c r="F356" s="182" t="s">
        <v>458</v>
      </c>
      <c r="H356" s="181" t="s">
        <v>1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1" t="s">
        <v>198</v>
      </c>
      <c r="AU356" s="181" t="s">
        <v>91</v>
      </c>
      <c r="AV356" s="13" t="s">
        <v>78</v>
      </c>
      <c r="AW356" s="13" t="s">
        <v>27</v>
      </c>
      <c r="AX356" s="13" t="s">
        <v>72</v>
      </c>
      <c r="AY356" s="181" t="s">
        <v>190</v>
      </c>
    </row>
    <row r="357" spans="2:51" s="14" customFormat="1" x14ac:dyDescent="0.2">
      <c r="B357" s="187"/>
      <c r="D357" s="180" t="s">
        <v>198</v>
      </c>
      <c r="E357" s="188" t="s">
        <v>1</v>
      </c>
      <c r="F357" s="189" t="s">
        <v>459</v>
      </c>
      <c r="H357" s="190">
        <v>28.545000000000002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198</v>
      </c>
      <c r="AU357" s="188" t="s">
        <v>91</v>
      </c>
      <c r="AV357" s="14" t="s">
        <v>91</v>
      </c>
      <c r="AW357" s="14" t="s">
        <v>27</v>
      </c>
      <c r="AX357" s="14" t="s">
        <v>72</v>
      </c>
      <c r="AY357" s="188" t="s">
        <v>190</v>
      </c>
    </row>
    <row r="358" spans="2:51" s="14" customFormat="1" x14ac:dyDescent="0.2">
      <c r="B358" s="187"/>
      <c r="D358" s="180" t="s">
        <v>198</v>
      </c>
      <c r="E358" s="188" t="s">
        <v>1</v>
      </c>
      <c r="F358" s="189" t="s">
        <v>460</v>
      </c>
      <c r="H358" s="190">
        <v>-1.62</v>
      </c>
      <c r="I358" s="191"/>
      <c r="L358" s="187"/>
      <c r="M358" s="192"/>
      <c r="N358" s="193"/>
      <c r="O358" s="193"/>
      <c r="P358" s="193"/>
      <c r="Q358" s="193"/>
      <c r="R358" s="193"/>
      <c r="S358" s="193"/>
      <c r="T358" s="194"/>
      <c r="AT358" s="188" t="s">
        <v>198</v>
      </c>
      <c r="AU358" s="188" t="s">
        <v>91</v>
      </c>
      <c r="AV358" s="14" t="s">
        <v>91</v>
      </c>
      <c r="AW358" s="14" t="s">
        <v>27</v>
      </c>
      <c r="AX358" s="14" t="s">
        <v>72</v>
      </c>
      <c r="AY358" s="188" t="s">
        <v>190</v>
      </c>
    </row>
    <row r="359" spans="2:51" s="14" customFormat="1" x14ac:dyDescent="0.2">
      <c r="B359" s="187"/>
      <c r="D359" s="180" t="s">
        <v>198</v>
      </c>
      <c r="E359" s="188" t="s">
        <v>1</v>
      </c>
      <c r="F359" s="189" t="s">
        <v>461</v>
      </c>
      <c r="H359" s="190">
        <v>-3.48</v>
      </c>
      <c r="I359" s="191"/>
      <c r="L359" s="187"/>
      <c r="M359" s="192"/>
      <c r="N359" s="193"/>
      <c r="O359" s="193"/>
      <c r="P359" s="193"/>
      <c r="Q359" s="193"/>
      <c r="R359" s="193"/>
      <c r="S359" s="193"/>
      <c r="T359" s="194"/>
      <c r="AT359" s="188" t="s">
        <v>198</v>
      </c>
      <c r="AU359" s="188" t="s">
        <v>91</v>
      </c>
      <c r="AV359" s="14" t="s">
        <v>91</v>
      </c>
      <c r="AW359" s="14" t="s">
        <v>27</v>
      </c>
      <c r="AX359" s="14" t="s">
        <v>72</v>
      </c>
      <c r="AY359" s="188" t="s">
        <v>190</v>
      </c>
    </row>
    <row r="360" spans="2:51" s="14" customFormat="1" x14ac:dyDescent="0.2">
      <c r="B360" s="187"/>
      <c r="D360" s="180" t="s">
        <v>198</v>
      </c>
      <c r="E360" s="188" t="s">
        <v>1</v>
      </c>
      <c r="F360" s="189" t="s">
        <v>462</v>
      </c>
      <c r="H360" s="190">
        <v>1.23</v>
      </c>
      <c r="I360" s="191"/>
      <c r="L360" s="187"/>
      <c r="M360" s="192"/>
      <c r="N360" s="193"/>
      <c r="O360" s="193"/>
      <c r="P360" s="193"/>
      <c r="Q360" s="193"/>
      <c r="R360" s="193"/>
      <c r="S360" s="193"/>
      <c r="T360" s="194"/>
      <c r="AT360" s="188" t="s">
        <v>198</v>
      </c>
      <c r="AU360" s="188" t="s">
        <v>91</v>
      </c>
      <c r="AV360" s="14" t="s">
        <v>91</v>
      </c>
      <c r="AW360" s="14" t="s">
        <v>27</v>
      </c>
      <c r="AX360" s="14" t="s">
        <v>72</v>
      </c>
      <c r="AY360" s="188" t="s">
        <v>190</v>
      </c>
    </row>
    <row r="361" spans="2:51" s="13" customFormat="1" x14ac:dyDescent="0.2">
      <c r="B361" s="179"/>
      <c r="D361" s="180" t="s">
        <v>198</v>
      </c>
      <c r="E361" s="181" t="s">
        <v>1</v>
      </c>
      <c r="F361" s="182" t="s">
        <v>463</v>
      </c>
      <c r="H361" s="181" t="s">
        <v>1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1" t="s">
        <v>198</v>
      </c>
      <c r="AU361" s="181" t="s">
        <v>91</v>
      </c>
      <c r="AV361" s="13" t="s">
        <v>78</v>
      </c>
      <c r="AW361" s="13" t="s">
        <v>27</v>
      </c>
      <c r="AX361" s="13" t="s">
        <v>72</v>
      </c>
      <c r="AY361" s="181" t="s">
        <v>190</v>
      </c>
    </row>
    <row r="362" spans="2:51" s="14" customFormat="1" x14ac:dyDescent="0.2">
      <c r="B362" s="187"/>
      <c r="D362" s="180" t="s">
        <v>198</v>
      </c>
      <c r="E362" s="188" t="s">
        <v>1</v>
      </c>
      <c r="F362" s="189" t="s">
        <v>464</v>
      </c>
      <c r="H362" s="190">
        <v>34.402999999999999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198</v>
      </c>
      <c r="AU362" s="188" t="s">
        <v>91</v>
      </c>
      <c r="AV362" s="14" t="s">
        <v>91</v>
      </c>
      <c r="AW362" s="14" t="s">
        <v>27</v>
      </c>
      <c r="AX362" s="14" t="s">
        <v>72</v>
      </c>
      <c r="AY362" s="188" t="s">
        <v>190</v>
      </c>
    </row>
    <row r="363" spans="2:51" s="14" customFormat="1" x14ac:dyDescent="0.2">
      <c r="B363" s="187"/>
      <c r="D363" s="180" t="s">
        <v>198</v>
      </c>
      <c r="E363" s="188" t="s">
        <v>1</v>
      </c>
      <c r="F363" s="189" t="s">
        <v>465</v>
      </c>
      <c r="H363" s="190">
        <v>-1.08</v>
      </c>
      <c r="I363" s="191"/>
      <c r="L363" s="187"/>
      <c r="M363" s="192"/>
      <c r="N363" s="193"/>
      <c r="O363" s="193"/>
      <c r="P363" s="193"/>
      <c r="Q363" s="193"/>
      <c r="R363" s="193"/>
      <c r="S363" s="193"/>
      <c r="T363" s="194"/>
      <c r="AT363" s="188" t="s">
        <v>198</v>
      </c>
      <c r="AU363" s="188" t="s">
        <v>91</v>
      </c>
      <c r="AV363" s="14" t="s">
        <v>91</v>
      </c>
      <c r="AW363" s="14" t="s">
        <v>27</v>
      </c>
      <c r="AX363" s="14" t="s">
        <v>72</v>
      </c>
      <c r="AY363" s="188" t="s">
        <v>190</v>
      </c>
    </row>
    <row r="364" spans="2:51" s="14" customFormat="1" x14ac:dyDescent="0.2">
      <c r="B364" s="187"/>
      <c r="D364" s="180" t="s">
        <v>198</v>
      </c>
      <c r="E364" s="188" t="s">
        <v>1</v>
      </c>
      <c r="F364" s="189" t="s">
        <v>466</v>
      </c>
      <c r="H364" s="190">
        <v>-0.39</v>
      </c>
      <c r="I364" s="191"/>
      <c r="L364" s="187"/>
      <c r="M364" s="192"/>
      <c r="N364" s="193"/>
      <c r="O364" s="193"/>
      <c r="P364" s="193"/>
      <c r="Q364" s="193"/>
      <c r="R364" s="193"/>
      <c r="S364" s="193"/>
      <c r="T364" s="194"/>
      <c r="AT364" s="188" t="s">
        <v>198</v>
      </c>
      <c r="AU364" s="188" t="s">
        <v>91</v>
      </c>
      <c r="AV364" s="14" t="s">
        <v>91</v>
      </c>
      <c r="AW364" s="14" t="s">
        <v>27</v>
      </c>
      <c r="AX364" s="14" t="s">
        <v>72</v>
      </c>
      <c r="AY364" s="188" t="s">
        <v>190</v>
      </c>
    </row>
    <row r="365" spans="2:51" s="14" customFormat="1" x14ac:dyDescent="0.2">
      <c r="B365" s="187"/>
      <c r="D365" s="180" t="s">
        <v>198</v>
      </c>
      <c r="E365" s="188" t="s">
        <v>1</v>
      </c>
      <c r="F365" s="189" t="s">
        <v>461</v>
      </c>
      <c r="H365" s="190">
        <v>-3.48</v>
      </c>
      <c r="I365" s="191"/>
      <c r="L365" s="187"/>
      <c r="M365" s="192"/>
      <c r="N365" s="193"/>
      <c r="O365" s="193"/>
      <c r="P365" s="193"/>
      <c r="Q365" s="193"/>
      <c r="R365" s="193"/>
      <c r="S365" s="193"/>
      <c r="T365" s="194"/>
      <c r="AT365" s="188" t="s">
        <v>198</v>
      </c>
      <c r="AU365" s="188" t="s">
        <v>91</v>
      </c>
      <c r="AV365" s="14" t="s">
        <v>91</v>
      </c>
      <c r="AW365" s="14" t="s">
        <v>27</v>
      </c>
      <c r="AX365" s="14" t="s">
        <v>72</v>
      </c>
      <c r="AY365" s="188" t="s">
        <v>190</v>
      </c>
    </row>
    <row r="366" spans="2:51" s="14" customFormat="1" x14ac:dyDescent="0.2">
      <c r="B366" s="187"/>
      <c r="D366" s="180" t="s">
        <v>198</v>
      </c>
      <c r="E366" s="188" t="s">
        <v>1</v>
      </c>
      <c r="F366" s="189" t="s">
        <v>462</v>
      </c>
      <c r="H366" s="190">
        <v>1.23</v>
      </c>
      <c r="I366" s="191"/>
      <c r="L366" s="187"/>
      <c r="M366" s="192"/>
      <c r="N366" s="193"/>
      <c r="O366" s="193"/>
      <c r="P366" s="193"/>
      <c r="Q366" s="193"/>
      <c r="R366" s="193"/>
      <c r="S366" s="193"/>
      <c r="T366" s="194"/>
      <c r="AT366" s="188" t="s">
        <v>198</v>
      </c>
      <c r="AU366" s="188" t="s">
        <v>91</v>
      </c>
      <c r="AV366" s="14" t="s">
        <v>91</v>
      </c>
      <c r="AW366" s="14" t="s">
        <v>27</v>
      </c>
      <c r="AX366" s="14" t="s">
        <v>72</v>
      </c>
      <c r="AY366" s="188" t="s">
        <v>190</v>
      </c>
    </row>
    <row r="367" spans="2:51" s="13" customFormat="1" x14ac:dyDescent="0.2">
      <c r="B367" s="179"/>
      <c r="D367" s="180" t="s">
        <v>198</v>
      </c>
      <c r="E367" s="181" t="s">
        <v>1</v>
      </c>
      <c r="F367" s="182" t="s">
        <v>467</v>
      </c>
      <c r="H367" s="181" t="s">
        <v>1</v>
      </c>
      <c r="I367" s="183"/>
      <c r="L367" s="179"/>
      <c r="M367" s="184"/>
      <c r="N367" s="185"/>
      <c r="O367" s="185"/>
      <c r="P367" s="185"/>
      <c r="Q367" s="185"/>
      <c r="R367" s="185"/>
      <c r="S367" s="185"/>
      <c r="T367" s="186"/>
      <c r="AT367" s="181" t="s">
        <v>198</v>
      </c>
      <c r="AU367" s="181" t="s">
        <v>91</v>
      </c>
      <c r="AV367" s="13" t="s">
        <v>78</v>
      </c>
      <c r="AW367" s="13" t="s">
        <v>27</v>
      </c>
      <c r="AX367" s="13" t="s">
        <v>72</v>
      </c>
      <c r="AY367" s="181" t="s">
        <v>190</v>
      </c>
    </row>
    <row r="368" spans="2:51" s="14" customFormat="1" x14ac:dyDescent="0.2">
      <c r="B368" s="187"/>
      <c r="D368" s="180" t="s">
        <v>198</v>
      </c>
      <c r="E368" s="188" t="s">
        <v>1</v>
      </c>
      <c r="F368" s="189" t="s">
        <v>468</v>
      </c>
      <c r="H368" s="190">
        <v>84.734999999999999</v>
      </c>
      <c r="I368" s="191"/>
      <c r="L368" s="187"/>
      <c r="M368" s="192"/>
      <c r="N368" s="193"/>
      <c r="O368" s="193"/>
      <c r="P368" s="193"/>
      <c r="Q368" s="193"/>
      <c r="R368" s="193"/>
      <c r="S368" s="193"/>
      <c r="T368" s="194"/>
      <c r="AT368" s="188" t="s">
        <v>198</v>
      </c>
      <c r="AU368" s="188" t="s">
        <v>91</v>
      </c>
      <c r="AV368" s="14" t="s">
        <v>91</v>
      </c>
      <c r="AW368" s="14" t="s">
        <v>27</v>
      </c>
      <c r="AX368" s="14" t="s">
        <v>72</v>
      </c>
      <c r="AY368" s="188" t="s">
        <v>190</v>
      </c>
    </row>
    <row r="369" spans="2:51" s="14" customFormat="1" x14ac:dyDescent="0.2">
      <c r="B369" s="187"/>
      <c r="D369" s="180" t="s">
        <v>198</v>
      </c>
      <c r="E369" s="188" t="s">
        <v>1</v>
      </c>
      <c r="F369" s="189" t="s">
        <v>469</v>
      </c>
      <c r="H369" s="190">
        <v>-1.365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198</v>
      </c>
      <c r="AU369" s="188" t="s">
        <v>91</v>
      </c>
      <c r="AV369" s="14" t="s">
        <v>91</v>
      </c>
      <c r="AW369" s="14" t="s">
        <v>27</v>
      </c>
      <c r="AX369" s="14" t="s">
        <v>72</v>
      </c>
      <c r="AY369" s="188" t="s">
        <v>190</v>
      </c>
    </row>
    <row r="370" spans="2:51" s="14" customFormat="1" x14ac:dyDescent="0.2">
      <c r="B370" s="187"/>
      <c r="D370" s="180" t="s">
        <v>198</v>
      </c>
      <c r="E370" s="188" t="s">
        <v>1</v>
      </c>
      <c r="F370" s="189" t="s">
        <v>470</v>
      </c>
      <c r="H370" s="190">
        <v>-5.67</v>
      </c>
      <c r="I370" s="191"/>
      <c r="L370" s="187"/>
      <c r="M370" s="192"/>
      <c r="N370" s="193"/>
      <c r="O370" s="193"/>
      <c r="P370" s="193"/>
      <c r="Q370" s="193"/>
      <c r="R370" s="193"/>
      <c r="S370" s="193"/>
      <c r="T370" s="194"/>
      <c r="AT370" s="188" t="s">
        <v>198</v>
      </c>
      <c r="AU370" s="188" t="s">
        <v>91</v>
      </c>
      <c r="AV370" s="14" t="s">
        <v>91</v>
      </c>
      <c r="AW370" s="14" t="s">
        <v>27</v>
      </c>
      <c r="AX370" s="14" t="s">
        <v>72</v>
      </c>
      <c r="AY370" s="188" t="s">
        <v>190</v>
      </c>
    </row>
    <row r="371" spans="2:51" s="14" customFormat="1" x14ac:dyDescent="0.2">
      <c r="B371" s="187"/>
      <c r="D371" s="180" t="s">
        <v>198</v>
      </c>
      <c r="E371" s="188" t="s">
        <v>1</v>
      </c>
      <c r="F371" s="189" t="s">
        <v>471</v>
      </c>
      <c r="H371" s="190">
        <v>-9</v>
      </c>
      <c r="I371" s="191"/>
      <c r="L371" s="187"/>
      <c r="M371" s="192"/>
      <c r="N371" s="193"/>
      <c r="O371" s="193"/>
      <c r="P371" s="193"/>
      <c r="Q371" s="193"/>
      <c r="R371" s="193"/>
      <c r="S371" s="193"/>
      <c r="T371" s="194"/>
      <c r="AT371" s="188" t="s">
        <v>198</v>
      </c>
      <c r="AU371" s="188" t="s">
        <v>91</v>
      </c>
      <c r="AV371" s="14" t="s">
        <v>91</v>
      </c>
      <c r="AW371" s="14" t="s">
        <v>27</v>
      </c>
      <c r="AX371" s="14" t="s">
        <v>72</v>
      </c>
      <c r="AY371" s="188" t="s">
        <v>190</v>
      </c>
    </row>
    <row r="372" spans="2:51" s="14" customFormat="1" x14ac:dyDescent="0.2">
      <c r="B372" s="187"/>
      <c r="D372" s="180" t="s">
        <v>198</v>
      </c>
      <c r="E372" s="188" t="s">
        <v>1</v>
      </c>
      <c r="F372" s="189" t="s">
        <v>472</v>
      </c>
      <c r="H372" s="190">
        <v>-13.865</v>
      </c>
      <c r="I372" s="191"/>
      <c r="L372" s="187"/>
      <c r="M372" s="192"/>
      <c r="N372" s="193"/>
      <c r="O372" s="193"/>
      <c r="P372" s="193"/>
      <c r="Q372" s="193"/>
      <c r="R372" s="193"/>
      <c r="S372" s="193"/>
      <c r="T372" s="194"/>
      <c r="AT372" s="188" t="s">
        <v>198</v>
      </c>
      <c r="AU372" s="188" t="s">
        <v>91</v>
      </c>
      <c r="AV372" s="14" t="s">
        <v>91</v>
      </c>
      <c r="AW372" s="14" t="s">
        <v>27</v>
      </c>
      <c r="AX372" s="14" t="s">
        <v>72</v>
      </c>
      <c r="AY372" s="188" t="s">
        <v>190</v>
      </c>
    </row>
    <row r="373" spans="2:51" s="14" customFormat="1" x14ac:dyDescent="0.2">
      <c r="B373" s="187"/>
      <c r="D373" s="180" t="s">
        <v>198</v>
      </c>
      <c r="E373" s="188" t="s">
        <v>1</v>
      </c>
      <c r="F373" s="189" t="s">
        <v>473</v>
      </c>
      <c r="H373" s="190">
        <v>5.9550000000000001</v>
      </c>
      <c r="I373" s="191"/>
      <c r="L373" s="187"/>
      <c r="M373" s="192"/>
      <c r="N373" s="193"/>
      <c r="O373" s="193"/>
      <c r="P373" s="193"/>
      <c r="Q373" s="193"/>
      <c r="R373" s="193"/>
      <c r="S373" s="193"/>
      <c r="T373" s="194"/>
      <c r="AT373" s="188" t="s">
        <v>198</v>
      </c>
      <c r="AU373" s="188" t="s">
        <v>91</v>
      </c>
      <c r="AV373" s="14" t="s">
        <v>91</v>
      </c>
      <c r="AW373" s="14" t="s">
        <v>27</v>
      </c>
      <c r="AX373" s="14" t="s">
        <v>72</v>
      </c>
      <c r="AY373" s="188" t="s">
        <v>190</v>
      </c>
    </row>
    <row r="374" spans="2:51" s="13" customFormat="1" x14ac:dyDescent="0.2">
      <c r="B374" s="179"/>
      <c r="D374" s="180" t="s">
        <v>198</v>
      </c>
      <c r="E374" s="181" t="s">
        <v>1</v>
      </c>
      <c r="F374" s="182" t="s">
        <v>474</v>
      </c>
      <c r="H374" s="181" t="s">
        <v>1</v>
      </c>
      <c r="I374" s="183"/>
      <c r="L374" s="179"/>
      <c r="M374" s="184"/>
      <c r="N374" s="185"/>
      <c r="O374" s="185"/>
      <c r="P374" s="185"/>
      <c r="Q374" s="185"/>
      <c r="R374" s="185"/>
      <c r="S374" s="185"/>
      <c r="T374" s="186"/>
      <c r="AT374" s="181" t="s">
        <v>198</v>
      </c>
      <c r="AU374" s="181" t="s">
        <v>91</v>
      </c>
      <c r="AV374" s="13" t="s">
        <v>78</v>
      </c>
      <c r="AW374" s="13" t="s">
        <v>27</v>
      </c>
      <c r="AX374" s="13" t="s">
        <v>72</v>
      </c>
      <c r="AY374" s="181" t="s">
        <v>190</v>
      </c>
    </row>
    <row r="375" spans="2:51" s="14" customFormat="1" x14ac:dyDescent="0.2">
      <c r="B375" s="187"/>
      <c r="D375" s="180" t="s">
        <v>198</v>
      </c>
      <c r="E375" s="188" t="s">
        <v>1</v>
      </c>
      <c r="F375" s="189" t="s">
        <v>475</v>
      </c>
      <c r="H375" s="190">
        <v>51.503</v>
      </c>
      <c r="I375" s="191"/>
      <c r="L375" s="187"/>
      <c r="M375" s="192"/>
      <c r="N375" s="193"/>
      <c r="O375" s="193"/>
      <c r="P375" s="193"/>
      <c r="Q375" s="193"/>
      <c r="R375" s="193"/>
      <c r="S375" s="193"/>
      <c r="T375" s="194"/>
      <c r="AT375" s="188" t="s">
        <v>198</v>
      </c>
      <c r="AU375" s="188" t="s">
        <v>91</v>
      </c>
      <c r="AV375" s="14" t="s">
        <v>91</v>
      </c>
      <c r="AW375" s="14" t="s">
        <v>27</v>
      </c>
      <c r="AX375" s="14" t="s">
        <v>72</v>
      </c>
      <c r="AY375" s="188" t="s">
        <v>190</v>
      </c>
    </row>
    <row r="376" spans="2:51" s="14" customFormat="1" x14ac:dyDescent="0.2">
      <c r="B376" s="187"/>
      <c r="D376" s="180" t="s">
        <v>198</v>
      </c>
      <c r="E376" s="188" t="s">
        <v>1</v>
      </c>
      <c r="F376" s="189" t="s">
        <v>476</v>
      </c>
      <c r="H376" s="190">
        <v>-1.89</v>
      </c>
      <c r="I376" s="191"/>
      <c r="L376" s="187"/>
      <c r="M376" s="192"/>
      <c r="N376" s="193"/>
      <c r="O376" s="193"/>
      <c r="P376" s="193"/>
      <c r="Q376" s="193"/>
      <c r="R376" s="193"/>
      <c r="S376" s="193"/>
      <c r="T376" s="194"/>
      <c r="AT376" s="188" t="s">
        <v>198</v>
      </c>
      <c r="AU376" s="188" t="s">
        <v>91</v>
      </c>
      <c r="AV376" s="14" t="s">
        <v>91</v>
      </c>
      <c r="AW376" s="14" t="s">
        <v>27</v>
      </c>
      <c r="AX376" s="14" t="s">
        <v>72</v>
      </c>
      <c r="AY376" s="188" t="s">
        <v>190</v>
      </c>
    </row>
    <row r="377" spans="2:51" s="14" customFormat="1" x14ac:dyDescent="0.2">
      <c r="B377" s="187"/>
      <c r="D377" s="180" t="s">
        <v>198</v>
      </c>
      <c r="E377" s="188" t="s">
        <v>1</v>
      </c>
      <c r="F377" s="189" t="s">
        <v>477</v>
      </c>
      <c r="H377" s="190">
        <v>-10.34</v>
      </c>
      <c r="I377" s="191"/>
      <c r="L377" s="187"/>
      <c r="M377" s="192"/>
      <c r="N377" s="193"/>
      <c r="O377" s="193"/>
      <c r="P377" s="193"/>
      <c r="Q377" s="193"/>
      <c r="R377" s="193"/>
      <c r="S377" s="193"/>
      <c r="T377" s="194"/>
      <c r="AT377" s="188" t="s">
        <v>198</v>
      </c>
      <c r="AU377" s="188" t="s">
        <v>91</v>
      </c>
      <c r="AV377" s="14" t="s">
        <v>91</v>
      </c>
      <c r="AW377" s="14" t="s">
        <v>27</v>
      </c>
      <c r="AX377" s="14" t="s">
        <v>72</v>
      </c>
      <c r="AY377" s="188" t="s">
        <v>190</v>
      </c>
    </row>
    <row r="378" spans="2:51" s="14" customFormat="1" x14ac:dyDescent="0.2">
      <c r="B378" s="187"/>
      <c r="D378" s="180" t="s">
        <v>198</v>
      </c>
      <c r="E378" s="188" t="s">
        <v>1</v>
      </c>
      <c r="F378" s="189" t="s">
        <v>478</v>
      </c>
      <c r="H378" s="190">
        <v>2.7749999999999999</v>
      </c>
      <c r="I378" s="191"/>
      <c r="L378" s="187"/>
      <c r="M378" s="192"/>
      <c r="N378" s="193"/>
      <c r="O378" s="193"/>
      <c r="P378" s="193"/>
      <c r="Q378" s="193"/>
      <c r="R378" s="193"/>
      <c r="S378" s="193"/>
      <c r="T378" s="194"/>
      <c r="AT378" s="188" t="s">
        <v>198</v>
      </c>
      <c r="AU378" s="188" t="s">
        <v>91</v>
      </c>
      <c r="AV378" s="14" t="s">
        <v>91</v>
      </c>
      <c r="AW378" s="14" t="s">
        <v>27</v>
      </c>
      <c r="AX378" s="14" t="s">
        <v>72</v>
      </c>
      <c r="AY378" s="188" t="s">
        <v>190</v>
      </c>
    </row>
    <row r="379" spans="2:51" s="13" customFormat="1" x14ac:dyDescent="0.2">
      <c r="B379" s="179"/>
      <c r="D379" s="180" t="s">
        <v>198</v>
      </c>
      <c r="E379" s="181" t="s">
        <v>1</v>
      </c>
      <c r="F379" s="182" t="s">
        <v>479</v>
      </c>
      <c r="H379" s="181" t="s">
        <v>1</v>
      </c>
      <c r="I379" s="183"/>
      <c r="L379" s="179"/>
      <c r="M379" s="184"/>
      <c r="N379" s="185"/>
      <c r="O379" s="185"/>
      <c r="P379" s="185"/>
      <c r="Q379" s="185"/>
      <c r="R379" s="185"/>
      <c r="S379" s="185"/>
      <c r="T379" s="186"/>
      <c r="AT379" s="181" t="s">
        <v>198</v>
      </c>
      <c r="AU379" s="181" t="s">
        <v>91</v>
      </c>
      <c r="AV379" s="13" t="s">
        <v>78</v>
      </c>
      <c r="AW379" s="13" t="s">
        <v>27</v>
      </c>
      <c r="AX379" s="13" t="s">
        <v>72</v>
      </c>
      <c r="AY379" s="181" t="s">
        <v>190</v>
      </c>
    </row>
    <row r="380" spans="2:51" s="14" customFormat="1" x14ac:dyDescent="0.2">
      <c r="B380" s="187"/>
      <c r="D380" s="180" t="s">
        <v>198</v>
      </c>
      <c r="E380" s="188" t="s">
        <v>1</v>
      </c>
      <c r="F380" s="189" t="s">
        <v>480</v>
      </c>
      <c r="H380" s="190">
        <v>26.933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88" t="s">
        <v>198</v>
      </c>
      <c r="AU380" s="188" t="s">
        <v>91</v>
      </c>
      <c r="AV380" s="14" t="s">
        <v>91</v>
      </c>
      <c r="AW380" s="14" t="s">
        <v>27</v>
      </c>
      <c r="AX380" s="14" t="s">
        <v>72</v>
      </c>
      <c r="AY380" s="188" t="s">
        <v>190</v>
      </c>
    </row>
    <row r="381" spans="2:51" s="14" customFormat="1" x14ac:dyDescent="0.2">
      <c r="B381" s="187"/>
      <c r="D381" s="180" t="s">
        <v>198</v>
      </c>
      <c r="E381" s="188" t="s">
        <v>1</v>
      </c>
      <c r="F381" s="189" t="s">
        <v>481</v>
      </c>
      <c r="H381" s="190">
        <v>-3.78</v>
      </c>
      <c r="I381" s="191"/>
      <c r="L381" s="187"/>
      <c r="M381" s="192"/>
      <c r="N381" s="193"/>
      <c r="O381" s="193"/>
      <c r="P381" s="193"/>
      <c r="Q381" s="193"/>
      <c r="R381" s="193"/>
      <c r="S381" s="193"/>
      <c r="T381" s="194"/>
      <c r="AT381" s="188" t="s">
        <v>198</v>
      </c>
      <c r="AU381" s="188" t="s">
        <v>91</v>
      </c>
      <c r="AV381" s="14" t="s">
        <v>91</v>
      </c>
      <c r="AW381" s="14" t="s">
        <v>27</v>
      </c>
      <c r="AX381" s="14" t="s">
        <v>72</v>
      </c>
      <c r="AY381" s="188" t="s">
        <v>190</v>
      </c>
    </row>
    <row r="382" spans="2:51" s="14" customFormat="1" x14ac:dyDescent="0.2">
      <c r="B382" s="187"/>
      <c r="D382" s="180" t="s">
        <v>198</v>
      </c>
      <c r="E382" s="188" t="s">
        <v>1</v>
      </c>
      <c r="F382" s="189" t="s">
        <v>482</v>
      </c>
      <c r="H382" s="190">
        <v>-2.2050000000000001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198</v>
      </c>
      <c r="AU382" s="188" t="s">
        <v>91</v>
      </c>
      <c r="AV382" s="14" t="s">
        <v>91</v>
      </c>
      <c r="AW382" s="14" t="s">
        <v>27</v>
      </c>
      <c r="AX382" s="14" t="s">
        <v>72</v>
      </c>
      <c r="AY382" s="188" t="s">
        <v>190</v>
      </c>
    </row>
    <row r="383" spans="2:51" s="13" customFormat="1" x14ac:dyDescent="0.2">
      <c r="B383" s="179"/>
      <c r="D383" s="180" t="s">
        <v>198</v>
      </c>
      <c r="E383" s="181" t="s">
        <v>1</v>
      </c>
      <c r="F383" s="182" t="s">
        <v>483</v>
      </c>
      <c r="H383" s="181" t="s">
        <v>1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1" t="s">
        <v>198</v>
      </c>
      <c r="AU383" s="181" t="s">
        <v>91</v>
      </c>
      <c r="AV383" s="13" t="s">
        <v>78</v>
      </c>
      <c r="AW383" s="13" t="s">
        <v>27</v>
      </c>
      <c r="AX383" s="13" t="s">
        <v>72</v>
      </c>
      <c r="AY383" s="181" t="s">
        <v>190</v>
      </c>
    </row>
    <row r="384" spans="2:51" s="14" customFormat="1" x14ac:dyDescent="0.2">
      <c r="B384" s="187"/>
      <c r="D384" s="180" t="s">
        <v>198</v>
      </c>
      <c r="E384" s="188" t="s">
        <v>1</v>
      </c>
      <c r="F384" s="189" t="s">
        <v>484</v>
      </c>
      <c r="H384" s="190">
        <v>11.497999999999999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198</v>
      </c>
      <c r="AU384" s="188" t="s">
        <v>91</v>
      </c>
      <c r="AV384" s="14" t="s">
        <v>91</v>
      </c>
      <c r="AW384" s="14" t="s">
        <v>27</v>
      </c>
      <c r="AX384" s="14" t="s">
        <v>72</v>
      </c>
      <c r="AY384" s="188" t="s">
        <v>190</v>
      </c>
    </row>
    <row r="385" spans="2:51" s="14" customFormat="1" x14ac:dyDescent="0.2">
      <c r="B385" s="187"/>
      <c r="D385" s="180" t="s">
        <v>198</v>
      </c>
      <c r="E385" s="188" t="s">
        <v>1</v>
      </c>
      <c r="F385" s="189" t="s">
        <v>485</v>
      </c>
      <c r="H385" s="190">
        <v>-1.9350000000000001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198</v>
      </c>
      <c r="AU385" s="188" t="s">
        <v>91</v>
      </c>
      <c r="AV385" s="14" t="s">
        <v>91</v>
      </c>
      <c r="AW385" s="14" t="s">
        <v>27</v>
      </c>
      <c r="AX385" s="14" t="s">
        <v>72</v>
      </c>
      <c r="AY385" s="188" t="s">
        <v>190</v>
      </c>
    </row>
    <row r="386" spans="2:51" s="14" customFormat="1" x14ac:dyDescent="0.2">
      <c r="B386" s="187"/>
      <c r="D386" s="180" t="s">
        <v>198</v>
      </c>
      <c r="E386" s="188" t="s">
        <v>1</v>
      </c>
      <c r="F386" s="189" t="s">
        <v>486</v>
      </c>
      <c r="H386" s="190">
        <v>-1.02</v>
      </c>
      <c r="I386" s="191"/>
      <c r="L386" s="187"/>
      <c r="M386" s="192"/>
      <c r="N386" s="193"/>
      <c r="O386" s="193"/>
      <c r="P386" s="193"/>
      <c r="Q386" s="193"/>
      <c r="R386" s="193"/>
      <c r="S386" s="193"/>
      <c r="T386" s="194"/>
      <c r="AT386" s="188" t="s">
        <v>198</v>
      </c>
      <c r="AU386" s="188" t="s">
        <v>91</v>
      </c>
      <c r="AV386" s="14" t="s">
        <v>91</v>
      </c>
      <c r="AW386" s="14" t="s">
        <v>27</v>
      </c>
      <c r="AX386" s="14" t="s">
        <v>72</v>
      </c>
      <c r="AY386" s="188" t="s">
        <v>190</v>
      </c>
    </row>
    <row r="387" spans="2:51" s="14" customFormat="1" x14ac:dyDescent="0.2">
      <c r="B387" s="187"/>
      <c r="D387" s="180" t="s">
        <v>198</v>
      </c>
      <c r="E387" s="188" t="s">
        <v>1</v>
      </c>
      <c r="F387" s="189" t="s">
        <v>487</v>
      </c>
      <c r="H387" s="190">
        <v>0.435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198</v>
      </c>
      <c r="AU387" s="188" t="s">
        <v>91</v>
      </c>
      <c r="AV387" s="14" t="s">
        <v>91</v>
      </c>
      <c r="AW387" s="14" t="s">
        <v>27</v>
      </c>
      <c r="AX387" s="14" t="s">
        <v>72</v>
      </c>
      <c r="AY387" s="188" t="s">
        <v>190</v>
      </c>
    </row>
    <row r="388" spans="2:51" s="13" customFormat="1" x14ac:dyDescent="0.2">
      <c r="B388" s="179"/>
      <c r="D388" s="180" t="s">
        <v>198</v>
      </c>
      <c r="E388" s="181" t="s">
        <v>1</v>
      </c>
      <c r="F388" s="182" t="s">
        <v>488</v>
      </c>
      <c r="H388" s="181" t="s">
        <v>1</v>
      </c>
      <c r="I388" s="183"/>
      <c r="L388" s="179"/>
      <c r="M388" s="184"/>
      <c r="N388" s="185"/>
      <c r="O388" s="185"/>
      <c r="P388" s="185"/>
      <c r="Q388" s="185"/>
      <c r="R388" s="185"/>
      <c r="S388" s="185"/>
      <c r="T388" s="186"/>
      <c r="AT388" s="181" t="s">
        <v>198</v>
      </c>
      <c r="AU388" s="181" t="s">
        <v>91</v>
      </c>
      <c r="AV388" s="13" t="s">
        <v>78</v>
      </c>
      <c r="AW388" s="13" t="s">
        <v>27</v>
      </c>
      <c r="AX388" s="13" t="s">
        <v>72</v>
      </c>
      <c r="AY388" s="181" t="s">
        <v>190</v>
      </c>
    </row>
    <row r="389" spans="2:51" s="14" customFormat="1" x14ac:dyDescent="0.2">
      <c r="B389" s="187"/>
      <c r="D389" s="180" t="s">
        <v>198</v>
      </c>
      <c r="E389" s="188" t="s">
        <v>1</v>
      </c>
      <c r="F389" s="189" t="s">
        <v>489</v>
      </c>
      <c r="H389" s="190">
        <v>28.664999999999999</v>
      </c>
      <c r="I389" s="191"/>
      <c r="L389" s="187"/>
      <c r="M389" s="192"/>
      <c r="N389" s="193"/>
      <c r="O389" s="193"/>
      <c r="P389" s="193"/>
      <c r="Q389" s="193"/>
      <c r="R389" s="193"/>
      <c r="S389" s="193"/>
      <c r="T389" s="194"/>
      <c r="AT389" s="188" t="s">
        <v>198</v>
      </c>
      <c r="AU389" s="188" t="s">
        <v>91</v>
      </c>
      <c r="AV389" s="14" t="s">
        <v>91</v>
      </c>
      <c r="AW389" s="14" t="s">
        <v>27</v>
      </c>
      <c r="AX389" s="14" t="s">
        <v>72</v>
      </c>
      <c r="AY389" s="188" t="s">
        <v>190</v>
      </c>
    </row>
    <row r="390" spans="2:51" s="14" customFormat="1" x14ac:dyDescent="0.2">
      <c r="B390" s="187"/>
      <c r="D390" s="180" t="s">
        <v>198</v>
      </c>
      <c r="E390" s="188" t="s">
        <v>1</v>
      </c>
      <c r="F390" s="189" t="s">
        <v>490</v>
      </c>
      <c r="H390" s="190">
        <v>-1.89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198</v>
      </c>
      <c r="AU390" s="188" t="s">
        <v>91</v>
      </c>
      <c r="AV390" s="14" t="s">
        <v>91</v>
      </c>
      <c r="AW390" s="14" t="s">
        <v>27</v>
      </c>
      <c r="AX390" s="14" t="s">
        <v>72</v>
      </c>
      <c r="AY390" s="188" t="s">
        <v>190</v>
      </c>
    </row>
    <row r="391" spans="2:51" s="14" customFormat="1" x14ac:dyDescent="0.2">
      <c r="B391" s="187"/>
      <c r="D391" s="180" t="s">
        <v>198</v>
      </c>
      <c r="E391" s="188" t="s">
        <v>1</v>
      </c>
      <c r="F391" s="189" t="s">
        <v>491</v>
      </c>
      <c r="H391" s="190">
        <v>-2.04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198</v>
      </c>
      <c r="AU391" s="188" t="s">
        <v>91</v>
      </c>
      <c r="AV391" s="14" t="s">
        <v>91</v>
      </c>
      <c r="AW391" s="14" t="s">
        <v>27</v>
      </c>
      <c r="AX391" s="14" t="s">
        <v>72</v>
      </c>
      <c r="AY391" s="188" t="s">
        <v>190</v>
      </c>
    </row>
    <row r="392" spans="2:51" s="14" customFormat="1" x14ac:dyDescent="0.2">
      <c r="B392" s="187"/>
      <c r="D392" s="180" t="s">
        <v>198</v>
      </c>
      <c r="E392" s="188" t="s">
        <v>1</v>
      </c>
      <c r="F392" s="189" t="s">
        <v>492</v>
      </c>
      <c r="H392" s="190">
        <v>0.69</v>
      </c>
      <c r="I392" s="191"/>
      <c r="L392" s="187"/>
      <c r="M392" s="192"/>
      <c r="N392" s="193"/>
      <c r="O392" s="193"/>
      <c r="P392" s="193"/>
      <c r="Q392" s="193"/>
      <c r="R392" s="193"/>
      <c r="S392" s="193"/>
      <c r="T392" s="194"/>
      <c r="AT392" s="188" t="s">
        <v>198</v>
      </c>
      <c r="AU392" s="188" t="s">
        <v>91</v>
      </c>
      <c r="AV392" s="14" t="s">
        <v>91</v>
      </c>
      <c r="AW392" s="14" t="s">
        <v>27</v>
      </c>
      <c r="AX392" s="14" t="s">
        <v>72</v>
      </c>
      <c r="AY392" s="188" t="s">
        <v>190</v>
      </c>
    </row>
    <row r="393" spans="2:51" s="13" customFormat="1" x14ac:dyDescent="0.2">
      <c r="B393" s="179"/>
      <c r="D393" s="180" t="s">
        <v>198</v>
      </c>
      <c r="E393" s="181" t="s">
        <v>1</v>
      </c>
      <c r="F393" s="182" t="s">
        <v>493</v>
      </c>
      <c r="H393" s="181" t="s">
        <v>1</v>
      </c>
      <c r="I393" s="183"/>
      <c r="L393" s="179"/>
      <c r="M393" s="184"/>
      <c r="N393" s="185"/>
      <c r="O393" s="185"/>
      <c r="P393" s="185"/>
      <c r="Q393" s="185"/>
      <c r="R393" s="185"/>
      <c r="S393" s="185"/>
      <c r="T393" s="186"/>
      <c r="AT393" s="181" t="s">
        <v>198</v>
      </c>
      <c r="AU393" s="181" t="s">
        <v>91</v>
      </c>
      <c r="AV393" s="13" t="s">
        <v>78</v>
      </c>
      <c r="AW393" s="13" t="s">
        <v>27</v>
      </c>
      <c r="AX393" s="13" t="s">
        <v>72</v>
      </c>
      <c r="AY393" s="181" t="s">
        <v>190</v>
      </c>
    </row>
    <row r="394" spans="2:51" s="14" customFormat="1" x14ac:dyDescent="0.2">
      <c r="B394" s="187"/>
      <c r="D394" s="180" t="s">
        <v>198</v>
      </c>
      <c r="E394" s="188" t="s">
        <v>1</v>
      </c>
      <c r="F394" s="189" t="s">
        <v>494</v>
      </c>
      <c r="H394" s="190">
        <v>32.793999999999997</v>
      </c>
      <c r="I394" s="191"/>
      <c r="L394" s="187"/>
      <c r="M394" s="192"/>
      <c r="N394" s="193"/>
      <c r="O394" s="193"/>
      <c r="P394" s="193"/>
      <c r="Q394" s="193"/>
      <c r="R394" s="193"/>
      <c r="S394" s="193"/>
      <c r="T394" s="194"/>
      <c r="AT394" s="188" t="s">
        <v>198</v>
      </c>
      <c r="AU394" s="188" t="s">
        <v>91</v>
      </c>
      <c r="AV394" s="14" t="s">
        <v>91</v>
      </c>
      <c r="AW394" s="14" t="s">
        <v>27</v>
      </c>
      <c r="AX394" s="14" t="s">
        <v>72</v>
      </c>
      <c r="AY394" s="188" t="s">
        <v>190</v>
      </c>
    </row>
    <row r="395" spans="2:51" s="14" customFormat="1" x14ac:dyDescent="0.2">
      <c r="B395" s="187"/>
      <c r="D395" s="180" t="s">
        <v>198</v>
      </c>
      <c r="E395" s="188" t="s">
        <v>1</v>
      </c>
      <c r="F395" s="189" t="s">
        <v>495</v>
      </c>
      <c r="H395" s="190">
        <v>-0.54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198</v>
      </c>
      <c r="AU395" s="188" t="s">
        <v>91</v>
      </c>
      <c r="AV395" s="14" t="s">
        <v>91</v>
      </c>
      <c r="AW395" s="14" t="s">
        <v>27</v>
      </c>
      <c r="AX395" s="14" t="s">
        <v>72</v>
      </c>
      <c r="AY395" s="188" t="s">
        <v>190</v>
      </c>
    </row>
    <row r="396" spans="2:51" s="14" customFormat="1" x14ac:dyDescent="0.2">
      <c r="B396" s="187"/>
      <c r="D396" s="180" t="s">
        <v>198</v>
      </c>
      <c r="E396" s="188" t="s">
        <v>1</v>
      </c>
      <c r="F396" s="189" t="s">
        <v>496</v>
      </c>
      <c r="H396" s="190">
        <v>-2.4750000000000001</v>
      </c>
      <c r="I396" s="191"/>
      <c r="L396" s="187"/>
      <c r="M396" s="192"/>
      <c r="N396" s="193"/>
      <c r="O396" s="193"/>
      <c r="P396" s="193"/>
      <c r="Q396" s="193"/>
      <c r="R396" s="193"/>
      <c r="S396" s="193"/>
      <c r="T396" s="194"/>
      <c r="AT396" s="188" t="s">
        <v>198</v>
      </c>
      <c r="AU396" s="188" t="s">
        <v>91</v>
      </c>
      <c r="AV396" s="14" t="s">
        <v>91</v>
      </c>
      <c r="AW396" s="14" t="s">
        <v>27</v>
      </c>
      <c r="AX396" s="14" t="s">
        <v>72</v>
      </c>
      <c r="AY396" s="188" t="s">
        <v>190</v>
      </c>
    </row>
    <row r="397" spans="2:51" s="14" customFormat="1" x14ac:dyDescent="0.2">
      <c r="B397" s="187"/>
      <c r="D397" s="180" t="s">
        <v>198</v>
      </c>
      <c r="E397" s="188" t="s">
        <v>1</v>
      </c>
      <c r="F397" s="189" t="s">
        <v>465</v>
      </c>
      <c r="H397" s="190">
        <v>-1.08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198</v>
      </c>
      <c r="AU397" s="188" t="s">
        <v>91</v>
      </c>
      <c r="AV397" s="14" t="s">
        <v>91</v>
      </c>
      <c r="AW397" s="14" t="s">
        <v>27</v>
      </c>
      <c r="AX397" s="14" t="s">
        <v>72</v>
      </c>
      <c r="AY397" s="188" t="s">
        <v>190</v>
      </c>
    </row>
    <row r="398" spans="2:51" s="14" customFormat="1" x14ac:dyDescent="0.2">
      <c r="B398" s="187"/>
      <c r="D398" s="180" t="s">
        <v>198</v>
      </c>
      <c r="E398" s="188" t="s">
        <v>1</v>
      </c>
      <c r="F398" s="189" t="s">
        <v>497</v>
      </c>
      <c r="H398" s="190">
        <v>-0.78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198</v>
      </c>
      <c r="AU398" s="188" t="s">
        <v>91</v>
      </c>
      <c r="AV398" s="14" t="s">
        <v>91</v>
      </c>
      <c r="AW398" s="14" t="s">
        <v>27</v>
      </c>
      <c r="AX398" s="14" t="s">
        <v>72</v>
      </c>
      <c r="AY398" s="188" t="s">
        <v>190</v>
      </c>
    </row>
    <row r="399" spans="2:51" s="13" customFormat="1" x14ac:dyDescent="0.2">
      <c r="B399" s="179"/>
      <c r="D399" s="180" t="s">
        <v>198</v>
      </c>
      <c r="E399" s="181" t="s">
        <v>1</v>
      </c>
      <c r="F399" s="182" t="s">
        <v>498</v>
      </c>
      <c r="H399" s="181" t="s">
        <v>1</v>
      </c>
      <c r="I399" s="183"/>
      <c r="L399" s="179"/>
      <c r="M399" s="184"/>
      <c r="N399" s="185"/>
      <c r="O399" s="185"/>
      <c r="P399" s="185"/>
      <c r="Q399" s="185"/>
      <c r="R399" s="185"/>
      <c r="S399" s="185"/>
      <c r="T399" s="186"/>
      <c r="AT399" s="181" t="s">
        <v>198</v>
      </c>
      <c r="AU399" s="181" t="s">
        <v>91</v>
      </c>
      <c r="AV399" s="13" t="s">
        <v>78</v>
      </c>
      <c r="AW399" s="13" t="s">
        <v>27</v>
      </c>
      <c r="AX399" s="13" t="s">
        <v>72</v>
      </c>
      <c r="AY399" s="181" t="s">
        <v>190</v>
      </c>
    </row>
    <row r="400" spans="2:51" s="14" customFormat="1" x14ac:dyDescent="0.2">
      <c r="B400" s="187"/>
      <c r="D400" s="180" t="s">
        <v>198</v>
      </c>
      <c r="E400" s="188" t="s">
        <v>1</v>
      </c>
      <c r="F400" s="189" t="s">
        <v>499</v>
      </c>
      <c r="H400" s="190">
        <v>20.108000000000001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198</v>
      </c>
      <c r="AU400" s="188" t="s">
        <v>91</v>
      </c>
      <c r="AV400" s="14" t="s">
        <v>91</v>
      </c>
      <c r="AW400" s="14" t="s">
        <v>27</v>
      </c>
      <c r="AX400" s="14" t="s">
        <v>72</v>
      </c>
      <c r="AY400" s="188" t="s">
        <v>190</v>
      </c>
    </row>
    <row r="401" spans="2:51" s="14" customFormat="1" x14ac:dyDescent="0.2">
      <c r="B401" s="187"/>
      <c r="D401" s="180" t="s">
        <v>198</v>
      </c>
      <c r="E401" s="188" t="s">
        <v>1</v>
      </c>
      <c r="F401" s="189" t="s">
        <v>486</v>
      </c>
      <c r="H401" s="190">
        <v>-1.02</v>
      </c>
      <c r="I401" s="191"/>
      <c r="L401" s="187"/>
      <c r="M401" s="192"/>
      <c r="N401" s="193"/>
      <c r="O401" s="193"/>
      <c r="P401" s="193"/>
      <c r="Q401" s="193"/>
      <c r="R401" s="193"/>
      <c r="S401" s="193"/>
      <c r="T401" s="194"/>
      <c r="AT401" s="188" t="s">
        <v>198</v>
      </c>
      <c r="AU401" s="188" t="s">
        <v>91</v>
      </c>
      <c r="AV401" s="14" t="s">
        <v>91</v>
      </c>
      <c r="AW401" s="14" t="s">
        <v>27</v>
      </c>
      <c r="AX401" s="14" t="s">
        <v>72</v>
      </c>
      <c r="AY401" s="188" t="s">
        <v>190</v>
      </c>
    </row>
    <row r="402" spans="2:51" s="14" customFormat="1" x14ac:dyDescent="0.2">
      <c r="B402" s="187"/>
      <c r="D402" s="180" t="s">
        <v>198</v>
      </c>
      <c r="E402" s="188" t="s">
        <v>1</v>
      </c>
      <c r="F402" s="189" t="s">
        <v>487</v>
      </c>
      <c r="H402" s="190">
        <v>0.435</v>
      </c>
      <c r="I402" s="191"/>
      <c r="L402" s="187"/>
      <c r="M402" s="192"/>
      <c r="N402" s="193"/>
      <c r="O402" s="193"/>
      <c r="P402" s="193"/>
      <c r="Q402" s="193"/>
      <c r="R402" s="193"/>
      <c r="S402" s="193"/>
      <c r="T402" s="194"/>
      <c r="AT402" s="188" t="s">
        <v>198</v>
      </c>
      <c r="AU402" s="188" t="s">
        <v>91</v>
      </c>
      <c r="AV402" s="14" t="s">
        <v>91</v>
      </c>
      <c r="AW402" s="14" t="s">
        <v>27</v>
      </c>
      <c r="AX402" s="14" t="s">
        <v>72</v>
      </c>
      <c r="AY402" s="188" t="s">
        <v>190</v>
      </c>
    </row>
    <row r="403" spans="2:51" s="14" customFormat="1" x14ac:dyDescent="0.2">
      <c r="B403" s="187"/>
      <c r="D403" s="180" t="s">
        <v>198</v>
      </c>
      <c r="E403" s="188" t="s">
        <v>1</v>
      </c>
      <c r="F403" s="189" t="s">
        <v>500</v>
      </c>
      <c r="H403" s="190">
        <v>-0.72</v>
      </c>
      <c r="I403" s="191"/>
      <c r="L403" s="187"/>
      <c r="M403" s="192"/>
      <c r="N403" s="193"/>
      <c r="O403" s="193"/>
      <c r="P403" s="193"/>
      <c r="Q403" s="193"/>
      <c r="R403" s="193"/>
      <c r="S403" s="193"/>
      <c r="T403" s="194"/>
      <c r="AT403" s="188" t="s">
        <v>198</v>
      </c>
      <c r="AU403" s="188" t="s">
        <v>91</v>
      </c>
      <c r="AV403" s="14" t="s">
        <v>91</v>
      </c>
      <c r="AW403" s="14" t="s">
        <v>27</v>
      </c>
      <c r="AX403" s="14" t="s">
        <v>72</v>
      </c>
      <c r="AY403" s="188" t="s">
        <v>190</v>
      </c>
    </row>
    <row r="404" spans="2:51" s="14" customFormat="1" x14ac:dyDescent="0.2">
      <c r="B404" s="187"/>
      <c r="D404" s="180" t="s">
        <v>198</v>
      </c>
      <c r="E404" s="188" t="s">
        <v>1</v>
      </c>
      <c r="F404" s="189" t="s">
        <v>501</v>
      </c>
      <c r="H404" s="190">
        <v>0.36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198</v>
      </c>
      <c r="AU404" s="188" t="s">
        <v>91</v>
      </c>
      <c r="AV404" s="14" t="s">
        <v>91</v>
      </c>
      <c r="AW404" s="14" t="s">
        <v>27</v>
      </c>
      <c r="AX404" s="14" t="s">
        <v>72</v>
      </c>
      <c r="AY404" s="188" t="s">
        <v>190</v>
      </c>
    </row>
    <row r="405" spans="2:51" s="13" customFormat="1" x14ac:dyDescent="0.2">
      <c r="B405" s="179"/>
      <c r="D405" s="180" t="s">
        <v>198</v>
      </c>
      <c r="E405" s="181" t="s">
        <v>1</v>
      </c>
      <c r="F405" s="182" t="s">
        <v>502</v>
      </c>
      <c r="H405" s="181" t="s">
        <v>1</v>
      </c>
      <c r="I405" s="183"/>
      <c r="L405" s="179"/>
      <c r="M405" s="184"/>
      <c r="N405" s="185"/>
      <c r="O405" s="185"/>
      <c r="P405" s="185"/>
      <c r="Q405" s="185"/>
      <c r="R405" s="185"/>
      <c r="S405" s="185"/>
      <c r="T405" s="186"/>
      <c r="AT405" s="181" t="s">
        <v>198</v>
      </c>
      <c r="AU405" s="181" t="s">
        <v>91</v>
      </c>
      <c r="AV405" s="13" t="s">
        <v>78</v>
      </c>
      <c r="AW405" s="13" t="s">
        <v>27</v>
      </c>
      <c r="AX405" s="13" t="s">
        <v>72</v>
      </c>
      <c r="AY405" s="181" t="s">
        <v>190</v>
      </c>
    </row>
    <row r="406" spans="2:51" s="14" customFormat="1" x14ac:dyDescent="0.2">
      <c r="B406" s="187"/>
      <c r="D406" s="180" t="s">
        <v>198</v>
      </c>
      <c r="E406" s="188" t="s">
        <v>1</v>
      </c>
      <c r="F406" s="189" t="s">
        <v>503</v>
      </c>
      <c r="H406" s="190">
        <v>78.593000000000004</v>
      </c>
      <c r="I406" s="191"/>
      <c r="L406" s="187"/>
      <c r="M406" s="192"/>
      <c r="N406" s="193"/>
      <c r="O406" s="193"/>
      <c r="P406" s="193"/>
      <c r="Q406" s="193"/>
      <c r="R406" s="193"/>
      <c r="S406" s="193"/>
      <c r="T406" s="194"/>
      <c r="AT406" s="188" t="s">
        <v>198</v>
      </c>
      <c r="AU406" s="188" t="s">
        <v>91</v>
      </c>
      <c r="AV406" s="14" t="s">
        <v>91</v>
      </c>
      <c r="AW406" s="14" t="s">
        <v>27</v>
      </c>
      <c r="AX406" s="14" t="s">
        <v>72</v>
      </c>
      <c r="AY406" s="188" t="s">
        <v>190</v>
      </c>
    </row>
    <row r="407" spans="2:51" s="14" customFormat="1" x14ac:dyDescent="0.2">
      <c r="B407" s="187"/>
      <c r="D407" s="180" t="s">
        <v>198</v>
      </c>
      <c r="E407" s="188" t="s">
        <v>1</v>
      </c>
      <c r="F407" s="189" t="s">
        <v>504</v>
      </c>
      <c r="H407" s="190">
        <v>-9.2929999999999993</v>
      </c>
      <c r="I407" s="191"/>
      <c r="L407" s="187"/>
      <c r="M407" s="192"/>
      <c r="N407" s="193"/>
      <c r="O407" s="193"/>
      <c r="P407" s="193"/>
      <c r="Q407" s="193"/>
      <c r="R407" s="193"/>
      <c r="S407" s="193"/>
      <c r="T407" s="194"/>
      <c r="AT407" s="188" t="s">
        <v>198</v>
      </c>
      <c r="AU407" s="188" t="s">
        <v>91</v>
      </c>
      <c r="AV407" s="14" t="s">
        <v>91</v>
      </c>
      <c r="AW407" s="14" t="s">
        <v>27</v>
      </c>
      <c r="AX407" s="14" t="s">
        <v>72</v>
      </c>
      <c r="AY407" s="188" t="s">
        <v>190</v>
      </c>
    </row>
    <row r="408" spans="2:51" s="14" customFormat="1" x14ac:dyDescent="0.2">
      <c r="B408" s="187"/>
      <c r="D408" s="180" t="s">
        <v>198</v>
      </c>
      <c r="E408" s="188" t="s">
        <v>1</v>
      </c>
      <c r="F408" s="189" t="s">
        <v>505</v>
      </c>
      <c r="H408" s="190">
        <v>-1.103</v>
      </c>
      <c r="I408" s="191"/>
      <c r="L408" s="187"/>
      <c r="M408" s="192"/>
      <c r="N408" s="193"/>
      <c r="O408" s="193"/>
      <c r="P408" s="193"/>
      <c r="Q408" s="193"/>
      <c r="R408" s="193"/>
      <c r="S408" s="193"/>
      <c r="T408" s="194"/>
      <c r="AT408" s="188" t="s">
        <v>198</v>
      </c>
      <c r="AU408" s="188" t="s">
        <v>91</v>
      </c>
      <c r="AV408" s="14" t="s">
        <v>91</v>
      </c>
      <c r="AW408" s="14" t="s">
        <v>27</v>
      </c>
      <c r="AX408" s="14" t="s">
        <v>72</v>
      </c>
      <c r="AY408" s="188" t="s">
        <v>190</v>
      </c>
    </row>
    <row r="409" spans="2:51" s="14" customFormat="1" x14ac:dyDescent="0.2">
      <c r="B409" s="187"/>
      <c r="D409" s="180" t="s">
        <v>198</v>
      </c>
      <c r="E409" s="188" t="s">
        <v>1</v>
      </c>
      <c r="F409" s="189" t="s">
        <v>490</v>
      </c>
      <c r="H409" s="190">
        <v>-1.89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198</v>
      </c>
      <c r="AU409" s="188" t="s">
        <v>91</v>
      </c>
      <c r="AV409" s="14" t="s">
        <v>91</v>
      </c>
      <c r="AW409" s="14" t="s">
        <v>27</v>
      </c>
      <c r="AX409" s="14" t="s">
        <v>72</v>
      </c>
      <c r="AY409" s="188" t="s">
        <v>190</v>
      </c>
    </row>
    <row r="410" spans="2:51" s="14" customFormat="1" x14ac:dyDescent="0.2">
      <c r="B410" s="187"/>
      <c r="D410" s="180" t="s">
        <v>198</v>
      </c>
      <c r="E410" s="188" t="s">
        <v>1</v>
      </c>
      <c r="F410" s="189" t="s">
        <v>506</v>
      </c>
      <c r="H410" s="190">
        <v>-1.25</v>
      </c>
      <c r="I410" s="191"/>
      <c r="L410" s="187"/>
      <c r="M410" s="192"/>
      <c r="N410" s="193"/>
      <c r="O410" s="193"/>
      <c r="P410" s="193"/>
      <c r="Q410" s="193"/>
      <c r="R410" s="193"/>
      <c r="S410" s="193"/>
      <c r="T410" s="194"/>
      <c r="AT410" s="188" t="s">
        <v>198</v>
      </c>
      <c r="AU410" s="188" t="s">
        <v>91</v>
      </c>
      <c r="AV410" s="14" t="s">
        <v>91</v>
      </c>
      <c r="AW410" s="14" t="s">
        <v>27</v>
      </c>
      <c r="AX410" s="14" t="s">
        <v>72</v>
      </c>
      <c r="AY410" s="188" t="s">
        <v>190</v>
      </c>
    </row>
    <row r="411" spans="2:51" s="14" customFormat="1" x14ac:dyDescent="0.2">
      <c r="B411" s="187"/>
      <c r="D411" s="180" t="s">
        <v>198</v>
      </c>
      <c r="E411" s="188" t="s">
        <v>1</v>
      </c>
      <c r="F411" s="189" t="s">
        <v>507</v>
      </c>
      <c r="H411" s="190">
        <v>-8.16</v>
      </c>
      <c r="I411" s="191"/>
      <c r="L411" s="187"/>
      <c r="M411" s="192"/>
      <c r="N411" s="193"/>
      <c r="O411" s="193"/>
      <c r="P411" s="193"/>
      <c r="Q411" s="193"/>
      <c r="R411" s="193"/>
      <c r="S411" s="193"/>
      <c r="T411" s="194"/>
      <c r="AT411" s="188" t="s">
        <v>198</v>
      </c>
      <c r="AU411" s="188" t="s">
        <v>91</v>
      </c>
      <c r="AV411" s="14" t="s">
        <v>91</v>
      </c>
      <c r="AW411" s="14" t="s">
        <v>27</v>
      </c>
      <c r="AX411" s="14" t="s">
        <v>72</v>
      </c>
      <c r="AY411" s="188" t="s">
        <v>190</v>
      </c>
    </row>
    <row r="412" spans="2:51" s="14" customFormat="1" x14ac:dyDescent="0.2">
      <c r="B412" s="187"/>
      <c r="D412" s="180" t="s">
        <v>198</v>
      </c>
      <c r="E412" s="188" t="s">
        <v>1</v>
      </c>
      <c r="F412" s="189" t="s">
        <v>508</v>
      </c>
      <c r="H412" s="190">
        <v>2.76</v>
      </c>
      <c r="I412" s="191"/>
      <c r="L412" s="187"/>
      <c r="M412" s="192"/>
      <c r="N412" s="193"/>
      <c r="O412" s="193"/>
      <c r="P412" s="193"/>
      <c r="Q412" s="193"/>
      <c r="R412" s="193"/>
      <c r="S412" s="193"/>
      <c r="T412" s="194"/>
      <c r="AT412" s="188" t="s">
        <v>198</v>
      </c>
      <c r="AU412" s="188" t="s">
        <v>91</v>
      </c>
      <c r="AV412" s="14" t="s">
        <v>91</v>
      </c>
      <c r="AW412" s="14" t="s">
        <v>27</v>
      </c>
      <c r="AX412" s="14" t="s">
        <v>72</v>
      </c>
      <c r="AY412" s="188" t="s">
        <v>190</v>
      </c>
    </row>
    <row r="413" spans="2:51" s="13" customFormat="1" x14ac:dyDescent="0.2">
      <c r="B413" s="179"/>
      <c r="D413" s="180" t="s">
        <v>198</v>
      </c>
      <c r="E413" s="181" t="s">
        <v>1</v>
      </c>
      <c r="F413" s="182" t="s">
        <v>509</v>
      </c>
      <c r="H413" s="181" t="s">
        <v>1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1" t="s">
        <v>198</v>
      </c>
      <c r="AU413" s="181" t="s">
        <v>91</v>
      </c>
      <c r="AV413" s="13" t="s">
        <v>78</v>
      </c>
      <c r="AW413" s="13" t="s">
        <v>27</v>
      </c>
      <c r="AX413" s="13" t="s">
        <v>72</v>
      </c>
      <c r="AY413" s="181" t="s">
        <v>190</v>
      </c>
    </row>
    <row r="414" spans="2:51" s="14" customFormat="1" x14ac:dyDescent="0.2">
      <c r="B414" s="187"/>
      <c r="D414" s="180" t="s">
        <v>198</v>
      </c>
      <c r="E414" s="188" t="s">
        <v>1</v>
      </c>
      <c r="F414" s="189" t="s">
        <v>510</v>
      </c>
      <c r="H414" s="190">
        <v>30.24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198</v>
      </c>
      <c r="AU414" s="188" t="s">
        <v>91</v>
      </c>
      <c r="AV414" s="14" t="s">
        <v>91</v>
      </c>
      <c r="AW414" s="14" t="s">
        <v>27</v>
      </c>
      <c r="AX414" s="14" t="s">
        <v>72</v>
      </c>
      <c r="AY414" s="188" t="s">
        <v>190</v>
      </c>
    </row>
    <row r="415" spans="2:51" s="14" customFormat="1" x14ac:dyDescent="0.2">
      <c r="B415" s="187"/>
      <c r="D415" s="180" t="s">
        <v>198</v>
      </c>
      <c r="E415" s="188" t="s">
        <v>1</v>
      </c>
      <c r="F415" s="189" t="s">
        <v>511</v>
      </c>
      <c r="H415" s="190">
        <v>-7.14</v>
      </c>
      <c r="I415" s="191"/>
      <c r="L415" s="187"/>
      <c r="M415" s="192"/>
      <c r="N415" s="193"/>
      <c r="O415" s="193"/>
      <c r="P415" s="193"/>
      <c r="Q415" s="193"/>
      <c r="R415" s="193"/>
      <c r="S415" s="193"/>
      <c r="T415" s="194"/>
      <c r="AT415" s="188" t="s">
        <v>198</v>
      </c>
      <c r="AU415" s="188" t="s">
        <v>91</v>
      </c>
      <c r="AV415" s="14" t="s">
        <v>91</v>
      </c>
      <c r="AW415" s="14" t="s">
        <v>27</v>
      </c>
      <c r="AX415" s="14" t="s">
        <v>72</v>
      </c>
      <c r="AY415" s="188" t="s">
        <v>190</v>
      </c>
    </row>
    <row r="416" spans="2:51" s="13" customFormat="1" x14ac:dyDescent="0.2">
      <c r="B416" s="179"/>
      <c r="D416" s="180" t="s">
        <v>198</v>
      </c>
      <c r="E416" s="181" t="s">
        <v>1</v>
      </c>
      <c r="F416" s="182" t="s">
        <v>512</v>
      </c>
      <c r="H416" s="181" t="s">
        <v>1</v>
      </c>
      <c r="I416" s="183"/>
      <c r="L416" s="179"/>
      <c r="M416" s="184"/>
      <c r="N416" s="185"/>
      <c r="O416" s="185"/>
      <c r="P416" s="185"/>
      <c r="Q416" s="185"/>
      <c r="R416" s="185"/>
      <c r="S416" s="185"/>
      <c r="T416" s="186"/>
      <c r="AT416" s="181" t="s">
        <v>198</v>
      </c>
      <c r="AU416" s="181" t="s">
        <v>91</v>
      </c>
      <c r="AV416" s="13" t="s">
        <v>78</v>
      </c>
      <c r="AW416" s="13" t="s">
        <v>27</v>
      </c>
      <c r="AX416" s="13" t="s">
        <v>72</v>
      </c>
      <c r="AY416" s="181" t="s">
        <v>190</v>
      </c>
    </row>
    <row r="417" spans="2:51" s="14" customFormat="1" x14ac:dyDescent="0.2">
      <c r="B417" s="187"/>
      <c r="D417" s="180" t="s">
        <v>198</v>
      </c>
      <c r="E417" s="188" t="s">
        <v>1</v>
      </c>
      <c r="F417" s="189" t="s">
        <v>513</v>
      </c>
      <c r="H417" s="190">
        <v>45.99</v>
      </c>
      <c r="I417" s="191"/>
      <c r="L417" s="187"/>
      <c r="M417" s="192"/>
      <c r="N417" s="193"/>
      <c r="O417" s="193"/>
      <c r="P417" s="193"/>
      <c r="Q417" s="193"/>
      <c r="R417" s="193"/>
      <c r="S417" s="193"/>
      <c r="T417" s="194"/>
      <c r="AT417" s="188" t="s">
        <v>198</v>
      </c>
      <c r="AU417" s="188" t="s">
        <v>91</v>
      </c>
      <c r="AV417" s="14" t="s">
        <v>91</v>
      </c>
      <c r="AW417" s="14" t="s">
        <v>27</v>
      </c>
      <c r="AX417" s="14" t="s">
        <v>72</v>
      </c>
      <c r="AY417" s="188" t="s">
        <v>190</v>
      </c>
    </row>
    <row r="418" spans="2:51" s="14" customFormat="1" x14ac:dyDescent="0.2">
      <c r="B418" s="187"/>
      <c r="D418" s="180" t="s">
        <v>198</v>
      </c>
      <c r="E418" s="188" t="s">
        <v>1</v>
      </c>
      <c r="F418" s="189" t="s">
        <v>490</v>
      </c>
      <c r="H418" s="190">
        <v>-1.89</v>
      </c>
      <c r="I418" s="191"/>
      <c r="L418" s="187"/>
      <c r="M418" s="192"/>
      <c r="N418" s="193"/>
      <c r="O418" s="193"/>
      <c r="P418" s="193"/>
      <c r="Q418" s="193"/>
      <c r="R418" s="193"/>
      <c r="S418" s="193"/>
      <c r="T418" s="194"/>
      <c r="AT418" s="188" t="s">
        <v>198</v>
      </c>
      <c r="AU418" s="188" t="s">
        <v>91</v>
      </c>
      <c r="AV418" s="14" t="s">
        <v>91</v>
      </c>
      <c r="AW418" s="14" t="s">
        <v>27</v>
      </c>
      <c r="AX418" s="14" t="s">
        <v>72</v>
      </c>
      <c r="AY418" s="188" t="s">
        <v>190</v>
      </c>
    </row>
    <row r="419" spans="2:51" s="14" customFormat="1" x14ac:dyDescent="0.2">
      <c r="B419" s="187"/>
      <c r="D419" s="180" t="s">
        <v>198</v>
      </c>
      <c r="E419" s="188" t="s">
        <v>1</v>
      </c>
      <c r="F419" s="189" t="s">
        <v>491</v>
      </c>
      <c r="H419" s="190">
        <v>-2.04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198</v>
      </c>
      <c r="AU419" s="188" t="s">
        <v>91</v>
      </c>
      <c r="AV419" s="14" t="s">
        <v>91</v>
      </c>
      <c r="AW419" s="14" t="s">
        <v>27</v>
      </c>
      <c r="AX419" s="14" t="s">
        <v>72</v>
      </c>
      <c r="AY419" s="188" t="s">
        <v>190</v>
      </c>
    </row>
    <row r="420" spans="2:51" s="14" customFormat="1" x14ac:dyDescent="0.2">
      <c r="B420" s="187"/>
      <c r="D420" s="180" t="s">
        <v>198</v>
      </c>
      <c r="E420" s="188" t="s">
        <v>1</v>
      </c>
      <c r="F420" s="189" t="s">
        <v>492</v>
      </c>
      <c r="H420" s="190">
        <v>0.69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198</v>
      </c>
      <c r="AU420" s="188" t="s">
        <v>91</v>
      </c>
      <c r="AV420" s="14" t="s">
        <v>91</v>
      </c>
      <c r="AW420" s="14" t="s">
        <v>27</v>
      </c>
      <c r="AX420" s="14" t="s">
        <v>72</v>
      </c>
      <c r="AY420" s="188" t="s">
        <v>190</v>
      </c>
    </row>
    <row r="421" spans="2:51" s="13" customFormat="1" x14ac:dyDescent="0.2">
      <c r="B421" s="179"/>
      <c r="D421" s="180" t="s">
        <v>198</v>
      </c>
      <c r="E421" s="181" t="s">
        <v>1</v>
      </c>
      <c r="F421" s="182" t="s">
        <v>514</v>
      </c>
      <c r="H421" s="181" t="s">
        <v>1</v>
      </c>
      <c r="I421" s="183"/>
      <c r="L421" s="179"/>
      <c r="M421" s="184"/>
      <c r="N421" s="185"/>
      <c r="O421" s="185"/>
      <c r="P421" s="185"/>
      <c r="Q421" s="185"/>
      <c r="R421" s="185"/>
      <c r="S421" s="185"/>
      <c r="T421" s="186"/>
      <c r="AT421" s="181" t="s">
        <v>198</v>
      </c>
      <c r="AU421" s="181" t="s">
        <v>91</v>
      </c>
      <c r="AV421" s="13" t="s">
        <v>78</v>
      </c>
      <c r="AW421" s="13" t="s">
        <v>27</v>
      </c>
      <c r="AX421" s="13" t="s">
        <v>72</v>
      </c>
      <c r="AY421" s="181" t="s">
        <v>190</v>
      </c>
    </row>
    <row r="422" spans="2:51" s="14" customFormat="1" x14ac:dyDescent="0.2">
      <c r="B422" s="187"/>
      <c r="D422" s="180" t="s">
        <v>198</v>
      </c>
      <c r="E422" s="188" t="s">
        <v>1</v>
      </c>
      <c r="F422" s="189" t="s">
        <v>515</v>
      </c>
      <c r="H422" s="190">
        <v>104.11499999999999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198</v>
      </c>
      <c r="AU422" s="188" t="s">
        <v>91</v>
      </c>
      <c r="AV422" s="14" t="s">
        <v>91</v>
      </c>
      <c r="AW422" s="14" t="s">
        <v>27</v>
      </c>
      <c r="AX422" s="14" t="s">
        <v>72</v>
      </c>
      <c r="AY422" s="188" t="s">
        <v>190</v>
      </c>
    </row>
    <row r="423" spans="2:51" s="14" customFormat="1" x14ac:dyDescent="0.2">
      <c r="B423" s="187"/>
      <c r="D423" s="180" t="s">
        <v>198</v>
      </c>
      <c r="E423" s="188" t="s">
        <v>1</v>
      </c>
      <c r="F423" s="189" t="s">
        <v>516</v>
      </c>
      <c r="H423" s="190">
        <v>-4.68</v>
      </c>
      <c r="I423" s="191"/>
      <c r="L423" s="187"/>
      <c r="M423" s="192"/>
      <c r="N423" s="193"/>
      <c r="O423" s="193"/>
      <c r="P423" s="193"/>
      <c r="Q423" s="193"/>
      <c r="R423" s="193"/>
      <c r="S423" s="193"/>
      <c r="T423" s="194"/>
      <c r="AT423" s="188" t="s">
        <v>198</v>
      </c>
      <c r="AU423" s="188" t="s">
        <v>91</v>
      </c>
      <c r="AV423" s="14" t="s">
        <v>91</v>
      </c>
      <c r="AW423" s="14" t="s">
        <v>27</v>
      </c>
      <c r="AX423" s="14" t="s">
        <v>72</v>
      </c>
      <c r="AY423" s="188" t="s">
        <v>190</v>
      </c>
    </row>
    <row r="424" spans="2:51" s="14" customFormat="1" x14ac:dyDescent="0.2">
      <c r="B424" s="187"/>
      <c r="D424" s="180" t="s">
        <v>198</v>
      </c>
      <c r="E424" s="188" t="s">
        <v>1</v>
      </c>
      <c r="F424" s="189" t="s">
        <v>517</v>
      </c>
      <c r="H424" s="190">
        <v>-1.0149999999999999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198</v>
      </c>
      <c r="AU424" s="188" t="s">
        <v>91</v>
      </c>
      <c r="AV424" s="14" t="s">
        <v>91</v>
      </c>
      <c r="AW424" s="14" t="s">
        <v>27</v>
      </c>
      <c r="AX424" s="14" t="s">
        <v>72</v>
      </c>
      <c r="AY424" s="188" t="s">
        <v>190</v>
      </c>
    </row>
    <row r="425" spans="2:51" s="14" customFormat="1" x14ac:dyDescent="0.2">
      <c r="B425" s="187"/>
      <c r="D425" s="180" t="s">
        <v>198</v>
      </c>
      <c r="E425" s="188" t="s">
        <v>1</v>
      </c>
      <c r="F425" s="189" t="s">
        <v>518</v>
      </c>
      <c r="H425" s="190">
        <v>-0.54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198</v>
      </c>
      <c r="AU425" s="188" t="s">
        <v>91</v>
      </c>
      <c r="AV425" s="14" t="s">
        <v>91</v>
      </c>
      <c r="AW425" s="14" t="s">
        <v>27</v>
      </c>
      <c r="AX425" s="14" t="s">
        <v>72</v>
      </c>
      <c r="AY425" s="188" t="s">
        <v>190</v>
      </c>
    </row>
    <row r="426" spans="2:51" s="14" customFormat="1" x14ac:dyDescent="0.2">
      <c r="B426" s="187"/>
      <c r="D426" s="180" t="s">
        <v>198</v>
      </c>
      <c r="E426" s="188" t="s">
        <v>1</v>
      </c>
      <c r="F426" s="189" t="s">
        <v>519</v>
      </c>
      <c r="H426" s="190">
        <v>-2.4340000000000002</v>
      </c>
      <c r="I426" s="191"/>
      <c r="L426" s="187"/>
      <c r="M426" s="192"/>
      <c r="N426" s="193"/>
      <c r="O426" s="193"/>
      <c r="P426" s="193"/>
      <c r="Q426" s="193"/>
      <c r="R426" s="193"/>
      <c r="S426" s="193"/>
      <c r="T426" s="194"/>
      <c r="AT426" s="188" t="s">
        <v>198</v>
      </c>
      <c r="AU426" s="188" t="s">
        <v>91</v>
      </c>
      <c r="AV426" s="14" t="s">
        <v>91</v>
      </c>
      <c r="AW426" s="14" t="s">
        <v>27</v>
      </c>
      <c r="AX426" s="14" t="s">
        <v>72</v>
      </c>
      <c r="AY426" s="188" t="s">
        <v>190</v>
      </c>
    </row>
    <row r="427" spans="2:51" s="14" customFormat="1" x14ac:dyDescent="0.2">
      <c r="B427" s="187"/>
      <c r="D427" s="180" t="s">
        <v>198</v>
      </c>
      <c r="E427" s="188" t="s">
        <v>1</v>
      </c>
      <c r="F427" s="189" t="s">
        <v>520</v>
      </c>
      <c r="H427" s="190">
        <v>-0.13300000000000001</v>
      </c>
      <c r="I427" s="191"/>
      <c r="L427" s="187"/>
      <c r="M427" s="192"/>
      <c r="N427" s="193"/>
      <c r="O427" s="193"/>
      <c r="P427" s="193"/>
      <c r="Q427" s="193"/>
      <c r="R427" s="193"/>
      <c r="S427" s="193"/>
      <c r="T427" s="194"/>
      <c r="AT427" s="188" t="s">
        <v>198</v>
      </c>
      <c r="AU427" s="188" t="s">
        <v>91</v>
      </c>
      <c r="AV427" s="14" t="s">
        <v>91</v>
      </c>
      <c r="AW427" s="14" t="s">
        <v>27</v>
      </c>
      <c r="AX427" s="14" t="s">
        <v>72</v>
      </c>
      <c r="AY427" s="188" t="s">
        <v>190</v>
      </c>
    </row>
    <row r="428" spans="2:51" s="14" customFormat="1" x14ac:dyDescent="0.2">
      <c r="B428" s="187"/>
      <c r="D428" s="180" t="s">
        <v>198</v>
      </c>
      <c r="E428" s="188" t="s">
        <v>1</v>
      </c>
      <c r="F428" s="189" t="s">
        <v>521</v>
      </c>
      <c r="H428" s="190">
        <v>-0.84</v>
      </c>
      <c r="I428" s="191"/>
      <c r="L428" s="187"/>
      <c r="M428" s="192"/>
      <c r="N428" s="193"/>
      <c r="O428" s="193"/>
      <c r="P428" s="193"/>
      <c r="Q428" s="193"/>
      <c r="R428" s="193"/>
      <c r="S428" s="193"/>
      <c r="T428" s="194"/>
      <c r="AT428" s="188" t="s">
        <v>198</v>
      </c>
      <c r="AU428" s="188" t="s">
        <v>91</v>
      </c>
      <c r="AV428" s="14" t="s">
        <v>91</v>
      </c>
      <c r="AW428" s="14" t="s">
        <v>27</v>
      </c>
      <c r="AX428" s="14" t="s">
        <v>72</v>
      </c>
      <c r="AY428" s="188" t="s">
        <v>190</v>
      </c>
    </row>
    <row r="429" spans="2:51" s="14" customFormat="1" x14ac:dyDescent="0.2">
      <c r="B429" s="187"/>
      <c r="D429" s="180" t="s">
        <v>198</v>
      </c>
      <c r="E429" s="188" t="s">
        <v>1</v>
      </c>
      <c r="F429" s="189" t="s">
        <v>522</v>
      </c>
      <c r="H429" s="190">
        <v>-2.5499999999999998</v>
      </c>
      <c r="I429" s="191"/>
      <c r="L429" s="187"/>
      <c r="M429" s="192"/>
      <c r="N429" s="193"/>
      <c r="O429" s="193"/>
      <c r="P429" s="193"/>
      <c r="Q429" s="193"/>
      <c r="R429" s="193"/>
      <c r="S429" s="193"/>
      <c r="T429" s="194"/>
      <c r="AT429" s="188" t="s">
        <v>198</v>
      </c>
      <c r="AU429" s="188" t="s">
        <v>91</v>
      </c>
      <c r="AV429" s="14" t="s">
        <v>91</v>
      </c>
      <c r="AW429" s="14" t="s">
        <v>27</v>
      </c>
      <c r="AX429" s="14" t="s">
        <v>72</v>
      </c>
      <c r="AY429" s="188" t="s">
        <v>190</v>
      </c>
    </row>
    <row r="430" spans="2:51" s="14" customFormat="1" x14ac:dyDescent="0.2">
      <c r="B430" s="187"/>
      <c r="D430" s="180" t="s">
        <v>198</v>
      </c>
      <c r="E430" s="188" t="s">
        <v>1</v>
      </c>
      <c r="F430" s="189" t="s">
        <v>523</v>
      </c>
      <c r="H430" s="190">
        <v>-5.61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8" t="s">
        <v>198</v>
      </c>
      <c r="AU430" s="188" t="s">
        <v>91</v>
      </c>
      <c r="AV430" s="14" t="s">
        <v>91</v>
      </c>
      <c r="AW430" s="14" t="s">
        <v>27</v>
      </c>
      <c r="AX430" s="14" t="s">
        <v>72</v>
      </c>
      <c r="AY430" s="188" t="s">
        <v>190</v>
      </c>
    </row>
    <row r="431" spans="2:51" s="13" customFormat="1" x14ac:dyDescent="0.2">
      <c r="B431" s="179"/>
      <c r="D431" s="180" t="s">
        <v>198</v>
      </c>
      <c r="E431" s="181" t="s">
        <v>1</v>
      </c>
      <c r="F431" s="182" t="s">
        <v>524</v>
      </c>
      <c r="H431" s="181" t="s">
        <v>1</v>
      </c>
      <c r="I431" s="183"/>
      <c r="L431" s="179"/>
      <c r="M431" s="184"/>
      <c r="N431" s="185"/>
      <c r="O431" s="185"/>
      <c r="P431" s="185"/>
      <c r="Q431" s="185"/>
      <c r="R431" s="185"/>
      <c r="S431" s="185"/>
      <c r="T431" s="186"/>
      <c r="AT431" s="181" t="s">
        <v>198</v>
      </c>
      <c r="AU431" s="181" t="s">
        <v>91</v>
      </c>
      <c r="AV431" s="13" t="s">
        <v>78</v>
      </c>
      <c r="AW431" s="13" t="s">
        <v>27</v>
      </c>
      <c r="AX431" s="13" t="s">
        <v>72</v>
      </c>
      <c r="AY431" s="181" t="s">
        <v>190</v>
      </c>
    </row>
    <row r="432" spans="2:51" s="14" customFormat="1" x14ac:dyDescent="0.2">
      <c r="B432" s="187"/>
      <c r="D432" s="180" t="s">
        <v>198</v>
      </c>
      <c r="E432" s="188" t="s">
        <v>1</v>
      </c>
      <c r="F432" s="189" t="s">
        <v>525</v>
      </c>
      <c r="H432" s="190">
        <v>32.76</v>
      </c>
      <c r="I432" s="191"/>
      <c r="L432" s="187"/>
      <c r="M432" s="192"/>
      <c r="N432" s="193"/>
      <c r="O432" s="193"/>
      <c r="P432" s="193"/>
      <c r="Q432" s="193"/>
      <c r="R432" s="193"/>
      <c r="S432" s="193"/>
      <c r="T432" s="194"/>
      <c r="AT432" s="188" t="s">
        <v>198</v>
      </c>
      <c r="AU432" s="188" t="s">
        <v>91</v>
      </c>
      <c r="AV432" s="14" t="s">
        <v>91</v>
      </c>
      <c r="AW432" s="14" t="s">
        <v>27</v>
      </c>
      <c r="AX432" s="14" t="s">
        <v>72</v>
      </c>
      <c r="AY432" s="188" t="s">
        <v>190</v>
      </c>
    </row>
    <row r="433" spans="2:51" s="14" customFormat="1" x14ac:dyDescent="0.2">
      <c r="B433" s="187"/>
      <c r="D433" s="180" t="s">
        <v>198</v>
      </c>
      <c r="E433" s="188" t="s">
        <v>1</v>
      </c>
      <c r="F433" s="189" t="s">
        <v>490</v>
      </c>
      <c r="H433" s="190">
        <v>-1.89</v>
      </c>
      <c r="I433" s="191"/>
      <c r="L433" s="187"/>
      <c r="M433" s="192"/>
      <c r="N433" s="193"/>
      <c r="O433" s="193"/>
      <c r="P433" s="193"/>
      <c r="Q433" s="193"/>
      <c r="R433" s="193"/>
      <c r="S433" s="193"/>
      <c r="T433" s="194"/>
      <c r="AT433" s="188" t="s">
        <v>198</v>
      </c>
      <c r="AU433" s="188" t="s">
        <v>91</v>
      </c>
      <c r="AV433" s="14" t="s">
        <v>91</v>
      </c>
      <c r="AW433" s="14" t="s">
        <v>27</v>
      </c>
      <c r="AX433" s="14" t="s">
        <v>72</v>
      </c>
      <c r="AY433" s="188" t="s">
        <v>190</v>
      </c>
    </row>
    <row r="434" spans="2:51" s="14" customFormat="1" x14ac:dyDescent="0.2">
      <c r="B434" s="187"/>
      <c r="D434" s="180" t="s">
        <v>198</v>
      </c>
      <c r="E434" s="188" t="s">
        <v>1</v>
      </c>
      <c r="F434" s="189" t="s">
        <v>491</v>
      </c>
      <c r="H434" s="190">
        <v>-2.04</v>
      </c>
      <c r="I434" s="191"/>
      <c r="L434" s="187"/>
      <c r="M434" s="192"/>
      <c r="N434" s="193"/>
      <c r="O434" s="193"/>
      <c r="P434" s="193"/>
      <c r="Q434" s="193"/>
      <c r="R434" s="193"/>
      <c r="S434" s="193"/>
      <c r="T434" s="194"/>
      <c r="AT434" s="188" t="s">
        <v>198</v>
      </c>
      <c r="AU434" s="188" t="s">
        <v>91</v>
      </c>
      <c r="AV434" s="14" t="s">
        <v>91</v>
      </c>
      <c r="AW434" s="14" t="s">
        <v>27</v>
      </c>
      <c r="AX434" s="14" t="s">
        <v>72</v>
      </c>
      <c r="AY434" s="188" t="s">
        <v>190</v>
      </c>
    </row>
    <row r="435" spans="2:51" s="14" customFormat="1" x14ac:dyDescent="0.2">
      <c r="B435" s="187"/>
      <c r="D435" s="180" t="s">
        <v>198</v>
      </c>
      <c r="E435" s="188" t="s">
        <v>1</v>
      </c>
      <c r="F435" s="189" t="s">
        <v>492</v>
      </c>
      <c r="H435" s="190">
        <v>0.69</v>
      </c>
      <c r="I435" s="191"/>
      <c r="L435" s="187"/>
      <c r="M435" s="192"/>
      <c r="N435" s="193"/>
      <c r="O435" s="193"/>
      <c r="P435" s="193"/>
      <c r="Q435" s="193"/>
      <c r="R435" s="193"/>
      <c r="S435" s="193"/>
      <c r="T435" s="194"/>
      <c r="AT435" s="188" t="s">
        <v>198</v>
      </c>
      <c r="AU435" s="188" t="s">
        <v>91</v>
      </c>
      <c r="AV435" s="14" t="s">
        <v>91</v>
      </c>
      <c r="AW435" s="14" t="s">
        <v>27</v>
      </c>
      <c r="AX435" s="14" t="s">
        <v>72</v>
      </c>
      <c r="AY435" s="188" t="s">
        <v>190</v>
      </c>
    </row>
    <row r="436" spans="2:51" s="13" customFormat="1" x14ac:dyDescent="0.2">
      <c r="B436" s="179"/>
      <c r="D436" s="180" t="s">
        <v>198</v>
      </c>
      <c r="E436" s="181" t="s">
        <v>1</v>
      </c>
      <c r="F436" s="182" t="s">
        <v>526</v>
      </c>
      <c r="H436" s="181" t="s">
        <v>1</v>
      </c>
      <c r="I436" s="183"/>
      <c r="L436" s="179"/>
      <c r="M436" s="184"/>
      <c r="N436" s="185"/>
      <c r="O436" s="185"/>
      <c r="P436" s="185"/>
      <c r="Q436" s="185"/>
      <c r="R436" s="185"/>
      <c r="S436" s="185"/>
      <c r="T436" s="186"/>
      <c r="AT436" s="181" t="s">
        <v>198</v>
      </c>
      <c r="AU436" s="181" t="s">
        <v>91</v>
      </c>
      <c r="AV436" s="13" t="s">
        <v>78</v>
      </c>
      <c r="AW436" s="13" t="s">
        <v>27</v>
      </c>
      <c r="AX436" s="13" t="s">
        <v>72</v>
      </c>
      <c r="AY436" s="181" t="s">
        <v>190</v>
      </c>
    </row>
    <row r="437" spans="2:51" s="14" customFormat="1" x14ac:dyDescent="0.2">
      <c r="B437" s="187"/>
      <c r="D437" s="180" t="s">
        <v>198</v>
      </c>
      <c r="E437" s="188" t="s">
        <v>1</v>
      </c>
      <c r="F437" s="189" t="s">
        <v>527</v>
      </c>
      <c r="H437" s="190">
        <v>22.605</v>
      </c>
      <c r="I437" s="191"/>
      <c r="L437" s="187"/>
      <c r="M437" s="192"/>
      <c r="N437" s="193"/>
      <c r="O437" s="193"/>
      <c r="P437" s="193"/>
      <c r="Q437" s="193"/>
      <c r="R437" s="193"/>
      <c r="S437" s="193"/>
      <c r="T437" s="194"/>
      <c r="AT437" s="188" t="s">
        <v>198</v>
      </c>
      <c r="AU437" s="188" t="s">
        <v>91</v>
      </c>
      <c r="AV437" s="14" t="s">
        <v>91</v>
      </c>
      <c r="AW437" s="14" t="s">
        <v>27</v>
      </c>
      <c r="AX437" s="14" t="s">
        <v>72</v>
      </c>
      <c r="AY437" s="188" t="s">
        <v>190</v>
      </c>
    </row>
    <row r="438" spans="2:51" s="14" customFormat="1" x14ac:dyDescent="0.2">
      <c r="B438" s="187"/>
      <c r="D438" s="180" t="s">
        <v>198</v>
      </c>
      <c r="E438" s="188" t="s">
        <v>1</v>
      </c>
      <c r="F438" s="189" t="s">
        <v>528</v>
      </c>
      <c r="H438" s="190">
        <v>-0.54</v>
      </c>
      <c r="I438" s="191"/>
      <c r="L438" s="187"/>
      <c r="M438" s="192"/>
      <c r="N438" s="193"/>
      <c r="O438" s="193"/>
      <c r="P438" s="193"/>
      <c r="Q438" s="193"/>
      <c r="R438" s="193"/>
      <c r="S438" s="193"/>
      <c r="T438" s="194"/>
      <c r="AT438" s="188" t="s">
        <v>198</v>
      </c>
      <c r="AU438" s="188" t="s">
        <v>91</v>
      </c>
      <c r="AV438" s="14" t="s">
        <v>91</v>
      </c>
      <c r="AW438" s="14" t="s">
        <v>27</v>
      </c>
      <c r="AX438" s="14" t="s">
        <v>72</v>
      </c>
      <c r="AY438" s="188" t="s">
        <v>190</v>
      </c>
    </row>
    <row r="439" spans="2:51" s="14" customFormat="1" x14ac:dyDescent="0.2">
      <c r="B439" s="187"/>
      <c r="D439" s="180" t="s">
        <v>198</v>
      </c>
      <c r="E439" s="188" t="s">
        <v>1</v>
      </c>
      <c r="F439" s="189" t="s">
        <v>518</v>
      </c>
      <c r="H439" s="190">
        <v>-0.54</v>
      </c>
      <c r="I439" s="191"/>
      <c r="L439" s="187"/>
      <c r="M439" s="192"/>
      <c r="N439" s="193"/>
      <c r="O439" s="193"/>
      <c r="P439" s="193"/>
      <c r="Q439" s="193"/>
      <c r="R439" s="193"/>
      <c r="S439" s="193"/>
      <c r="T439" s="194"/>
      <c r="AT439" s="188" t="s">
        <v>198</v>
      </c>
      <c r="AU439" s="188" t="s">
        <v>91</v>
      </c>
      <c r="AV439" s="14" t="s">
        <v>91</v>
      </c>
      <c r="AW439" s="14" t="s">
        <v>27</v>
      </c>
      <c r="AX439" s="14" t="s">
        <v>72</v>
      </c>
      <c r="AY439" s="188" t="s">
        <v>190</v>
      </c>
    </row>
    <row r="440" spans="2:51" s="14" customFormat="1" x14ac:dyDescent="0.2">
      <c r="B440" s="187"/>
      <c r="D440" s="180" t="s">
        <v>198</v>
      </c>
      <c r="E440" s="188" t="s">
        <v>1</v>
      </c>
      <c r="F440" s="189" t="s">
        <v>529</v>
      </c>
      <c r="H440" s="190">
        <v>-1.74</v>
      </c>
      <c r="I440" s="191"/>
      <c r="L440" s="187"/>
      <c r="M440" s="192"/>
      <c r="N440" s="193"/>
      <c r="O440" s="193"/>
      <c r="P440" s="193"/>
      <c r="Q440" s="193"/>
      <c r="R440" s="193"/>
      <c r="S440" s="193"/>
      <c r="T440" s="194"/>
      <c r="AT440" s="188" t="s">
        <v>198</v>
      </c>
      <c r="AU440" s="188" t="s">
        <v>91</v>
      </c>
      <c r="AV440" s="14" t="s">
        <v>91</v>
      </c>
      <c r="AW440" s="14" t="s">
        <v>27</v>
      </c>
      <c r="AX440" s="14" t="s">
        <v>72</v>
      </c>
      <c r="AY440" s="188" t="s">
        <v>190</v>
      </c>
    </row>
    <row r="441" spans="2:51" s="14" customFormat="1" x14ac:dyDescent="0.2">
      <c r="B441" s="187"/>
      <c r="D441" s="180" t="s">
        <v>198</v>
      </c>
      <c r="E441" s="188" t="s">
        <v>1</v>
      </c>
      <c r="F441" s="189" t="s">
        <v>530</v>
      </c>
      <c r="H441" s="190">
        <v>0.61499999999999999</v>
      </c>
      <c r="I441" s="191"/>
      <c r="L441" s="187"/>
      <c r="M441" s="192"/>
      <c r="N441" s="193"/>
      <c r="O441" s="193"/>
      <c r="P441" s="193"/>
      <c r="Q441" s="193"/>
      <c r="R441" s="193"/>
      <c r="S441" s="193"/>
      <c r="T441" s="194"/>
      <c r="AT441" s="188" t="s">
        <v>198</v>
      </c>
      <c r="AU441" s="188" t="s">
        <v>91</v>
      </c>
      <c r="AV441" s="14" t="s">
        <v>91</v>
      </c>
      <c r="AW441" s="14" t="s">
        <v>27</v>
      </c>
      <c r="AX441" s="14" t="s">
        <v>72</v>
      </c>
      <c r="AY441" s="188" t="s">
        <v>190</v>
      </c>
    </row>
    <row r="442" spans="2:51" s="13" customFormat="1" x14ac:dyDescent="0.2">
      <c r="B442" s="179"/>
      <c r="D442" s="180" t="s">
        <v>198</v>
      </c>
      <c r="E442" s="181" t="s">
        <v>1</v>
      </c>
      <c r="F442" s="182" t="s">
        <v>531</v>
      </c>
      <c r="H442" s="181" t="s">
        <v>1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1" t="s">
        <v>198</v>
      </c>
      <c r="AU442" s="181" t="s">
        <v>91</v>
      </c>
      <c r="AV442" s="13" t="s">
        <v>78</v>
      </c>
      <c r="AW442" s="13" t="s">
        <v>27</v>
      </c>
      <c r="AX442" s="13" t="s">
        <v>72</v>
      </c>
      <c r="AY442" s="181" t="s">
        <v>190</v>
      </c>
    </row>
    <row r="443" spans="2:51" s="14" customFormat="1" ht="33.75" x14ac:dyDescent="0.2">
      <c r="B443" s="187"/>
      <c r="D443" s="180" t="s">
        <v>198</v>
      </c>
      <c r="E443" s="188" t="s">
        <v>1</v>
      </c>
      <c r="F443" s="189" t="s">
        <v>532</v>
      </c>
      <c r="H443" s="190">
        <v>29.864999999999998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198</v>
      </c>
      <c r="AU443" s="188" t="s">
        <v>91</v>
      </c>
      <c r="AV443" s="14" t="s">
        <v>91</v>
      </c>
      <c r="AW443" s="14" t="s">
        <v>27</v>
      </c>
      <c r="AX443" s="14" t="s">
        <v>72</v>
      </c>
      <c r="AY443" s="188" t="s">
        <v>190</v>
      </c>
    </row>
    <row r="444" spans="2:51" s="14" customFormat="1" x14ac:dyDescent="0.2">
      <c r="B444" s="187"/>
      <c r="D444" s="180" t="s">
        <v>198</v>
      </c>
      <c r="E444" s="188" t="s">
        <v>1</v>
      </c>
      <c r="F444" s="189" t="s">
        <v>528</v>
      </c>
      <c r="H444" s="190">
        <v>-0.54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198</v>
      </c>
      <c r="AU444" s="188" t="s">
        <v>91</v>
      </c>
      <c r="AV444" s="14" t="s">
        <v>91</v>
      </c>
      <c r="AW444" s="14" t="s">
        <v>27</v>
      </c>
      <c r="AX444" s="14" t="s">
        <v>72</v>
      </c>
      <c r="AY444" s="188" t="s">
        <v>190</v>
      </c>
    </row>
    <row r="445" spans="2:51" s="14" customFormat="1" x14ac:dyDescent="0.2">
      <c r="B445" s="187"/>
      <c r="D445" s="180" t="s">
        <v>198</v>
      </c>
      <c r="E445" s="188" t="s">
        <v>1</v>
      </c>
      <c r="F445" s="189" t="s">
        <v>521</v>
      </c>
      <c r="H445" s="190">
        <v>-0.84</v>
      </c>
      <c r="I445" s="191"/>
      <c r="L445" s="187"/>
      <c r="M445" s="192"/>
      <c r="N445" s="193"/>
      <c r="O445" s="193"/>
      <c r="P445" s="193"/>
      <c r="Q445" s="193"/>
      <c r="R445" s="193"/>
      <c r="S445" s="193"/>
      <c r="T445" s="194"/>
      <c r="AT445" s="188" t="s">
        <v>198</v>
      </c>
      <c r="AU445" s="188" t="s">
        <v>91</v>
      </c>
      <c r="AV445" s="14" t="s">
        <v>91</v>
      </c>
      <c r="AW445" s="14" t="s">
        <v>27</v>
      </c>
      <c r="AX445" s="14" t="s">
        <v>72</v>
      </c>
      <c r="AY445" s="188" t="s">
        <v>190</v>
      </c>
    </row>
    <row r="446" spans="2:51" s="14" customFormat="1" x14ac:dyDescent="0.2">
      <c r="B446" s="187"/>
      <c r="D446" s="180" t="s">
        <v>198</v>
      </c>
      <c r="E446" s="188" t="s">
        <v>1</v>
      </c>
      <c r="F446" s="189" t="s">
        <v>533</v>
      </c>
      <c r="H446" s="190">
        <v>-2.25</v>
      </c>
      <c r="I446" s="191"/>
      <c r="L446" s="187"/>
      <c r="M446" s="192"/>
      <c r="N446" s="193"/>
      <c r="O446" s="193"/>
      <c r="P446" s="193"/>
      <c r="Q446" s="193"/>
      <c r="R446" s="193"/>
      <c r="S446" s="193"/>
      <c r="T446" s="194"/>
      <c r="AT446" s="188" t="s">
        <v>198</v>
      </c>
      <c r="AU446" s="188" t="s">
        <v>91</v>
      </c>
      <c r="AV446" s="14" t="s">
        <v>91</v>
      </c>
      <c r="AW446" s="14" t="s">
        <v>27</v>
      </c>
      <c r="AX446" s="14" t="s">
        <v>72</v>
      </c>
      <c r="AY446" s="188" t="s">
        <v>190</v>
      </c>
    </row>
    <row r="447" spans="2:51" s="14" customFormat="1" x14ac:dyDescent="0.2">
      <c r="B447" s="187"/>
      <c r="D447" s="180" t="s">
        <v>198</v>
      </c>
      <c r="E447" s="188" t="s">
        <v>1</v>
      </c>
      <c r="F447" s="189" t="s">
        <v>534</v>
      </c>
      <c r="H447" s="190">
        <v>-2.1</v>
      </c>
      <c r="I447" s="191"/>
      <c r="L447" s="187"/>
      <c r="M447" s="192"/>
      <c r="N447" s="193"/>
      <c r="O447" s="193"/>
      <c r="P447" s="193"/>
      <c r="Q447" s="193"/>
      <c r="R447" s="193"/>
      <c r="S447" s="193"/>
      <c r="T447" s="194"/>
      <c r="AT447" s="188" t="s">
        <v>198</v>
      </c>
      <c r="AU447" s="188" t="s">
        <v>91</v>
      </c>
      <c r="AV447" s="14" t="s">
        <v>91</v>
      </c>
      <c r="AW447" s="14" t="s">
        <v>27</v>
      </c>
      <c r="AX447" s="14" t="s">
        <v>72</v>
      </c>
      <c r="AY447" s="188" t="s">
        <v>190</v>
      </c>
    </row>
    <row r="448" spans="2:51" s="14" customFormat="1" x14ac:dyDescent="0.2">
      <c r="B448" s="187"/>
      <c r="D448" s="180" t="s">
        <v>198</v>
      </c>
      <c r="E448" s="188" t="s">
        <v>1</v>
      </c>
      <c r="F448" s="189" t="s">
        <v>535</v>
      </c>
      <c r="H448" s="190">
        <v>1.335</v>
      </c>
      <c r="I448" s="191"/>
      <c r="L448" s="187"/>
      <c r="M448" s="192"/>
      <c r="N448" s="193"/>
      <c r="O448" s="193"/>
      <c r="P448" s="193"/>
      <c r="Q448" s="193"/>
      <c r="R448" s="193"/>
      <c r="S448" s="193"/>
      <c r="T448" s="194"/>
      <c r="AT448" s="188" t="s">
        <v>198</v>
      </c>
      <c r="AU448" s="188" t="s">
        <v>91</v>
      </c>
      <c r="AV448" s="14" t="s">
        <v>91</v>
      </c>
      <c r="AW448" s="14" t="s">
        <v>27</v>
      </c>
      <c r="AX448" s="14" t="s">
        <v>72</v>
      </c>
      <c r="AY448" s="188" t="s">
        <v>190</v>
      </c>
    </row>
    <row r="449" spans="2:51" s="13" customFormat="1" x14ac:dyDescent="0.2">
      <c r="B449" s="179"/>
      <c r="D449" s="180" t="s">
        <v>198</v>
      </c>
      <c r="E449" s="181" t="s">
        <v>1</v>
      </c>
      <c r="F449" s="182" t="s">
        <v>536</v>
      </c>
      <c r="H449" s="181" t="s">
        <v>1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1" t="s">
        <v>198</v>
      </c>
      <c r="AU449" s="181" t="s">
        <v>91</v>
      </c>
      <c r="AV449" s="13" t="s">
        <v>78</v>
      </c>
      <c r="AW449" s="13" t="s">
        <v>27</v>
      </c>
      <c r="AX449" s="13" t="s">
        <v>72</v>
      </c>
      <c r="AY449" s="181" t="s">
        <v>190</v>
      </c>
    </row>
    <row r="450" spans="2:51" s="14" customFormat="1" x14ac:dyDescent="0.2">
      <c r="B450" s="187"/>
      <c r="D450" s="180" t="s">
        <v>198</v>
      </c>
      <c r="E450" s="188" t="s">
        <v>1</v>
      </c>
      <c r="F450" s="189" t="s">
        <v>537</v>
      </c>
      <c r="H450" s="190">
        <v>58.274999999999999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198</v>
      </c>
      <c r="AU450" s="188" t="s">
        <v>91</v>
      </c>
      <c r="AV450" s="14" t="s">
        <v>91</v>
      </c>
      <c r="AW450" s="14" t="s">
        <v>27</v>
      </c>
      <c r="AX450" s="14" t="s">
        <v>72</v>
      </c>
      <c r="AY450" s="188" t="s">
        <v>190</v>
      </c>
    </row>
    <row r="451" spans="2:51" s="14" customFormat="1" x14ac:dyDescent="0.2">
      <c r="B451" s="187"/>
      <c r="D451" s="180" t="s">
        <v>198</v>
      </c>
      <c r="E451" s="188" t="s">
        <v>1</v>
      </c>
      <c r="F451" s="189" t="s">
        <v>490</v>
      </c>
      <c r="H451" s="190">
        <v>-1.89</v>
      </c>
      <c r="I451" s="191"/>
      <c r="L451" s="187"/>
      <c r="M451" s="192"/>
      <c r="N451" s="193"/>
      <c r="O451" s="193"/>
      <c r="P451" s="193"/>
      <c r="Q451" s="193"/>
      <c r="R451" s="193"/>
      <c r="S451" s="193"/>
      <c r="T451" s="194"/>
      <c r="AT451" s="188" t="s">
        <v>198</v>
      </c>
      <c r="AU451" s="188" t="s">
        <v>91</v>
      </c>
      <c r="AV451" s="14" t="s">
        <v>91</v>
      </c>
      <c r="AW451" s="14" t="s">
        <v>27</v>
      </c>
      <c r="AX451" s="14" t="s">
        <v>72</v>
      </c>
      <c r="AY451" s="188" t="s">
        <v>190</v>
      </c>
    </row>
    <row r="452" spans="2:51" s="14" customFormat="1" x14ac:dyDescent="0.2">
      <c r="B452" s="187"/>
      <c r="D452" s="180" t="s">
        <v>198</v>
      </c>
      <c r="E452" s="188" t="s">
        <v>1</v>
      </c>
      <c r="F452" s="189" t="s">
        <v>476</v>
      </c>
      <c r="H452" s="190">
        <v>-1.89</v>
      </c>
      <c r="I452" s="191"/>
      <c r="L452" s="187"/>
      <c r="M452" s="192"/>
      <c r="N452" s="193"/>
      <c r="O452" s="193"/>
      <c r="P452" s="193"/>
      <c r="Q452" s="193"/>
      <c r="R452" s="193"/>
      <c r="S452" s="193"/>
      <c r="T452" s="194"/>
      <c r="AT452" s="188" t="s">
        <v>198</v>
      </c>
      <c r="AU452" s="188" t="s">
        <v>91</v>
      </c>
      <c r="AV452" s="14" t="s">
        <v>91</v>
      </c>
      <c r="AW452" s="14" t="s">
        <v>27</v>
      </c>
      <c r="AX452" s="14" t="s">
        <v>72</v>
      </c>
      <c r="AY452" s="188" t="s">
        <v>190</v>
      </c>
    </row>
    <row r="453" spans="2:51" s="14" customFormat="1" x14ac:dyDescent="0.2">
      <c r="B453" s="187"/>
      <c r="D453" s="180" t="s">
        <v>198</v>
      </c>
      <c r="E453" s="188" t="s">
        <v>1</v>
      </c>
      <c r="F453" s="189" t="s">
        <v>538</v>
      </c>
      <c r="H453" s="190">
        <v>-4.5</v>
      </c>
      <c r="I453" s="191"/>
      <c r="L453" s="187"/>
      <c r="M453" s="192"/>
      <c r="N453" s="193"/>
      <c r="O453" s="193"/>
      <c r="P453" s="193"/>
      <c r="Q453" s="193"/>
      <c r="R453" s="193"/>
      <c r="S453" s="193"/>
      <c r="T453" s="194"/>
      <c r="AT453" s="188" t="s">
        <v>198</v>
      </c>
      <c r="AU453" s="188" t="s">
        <v>91</v>
      </c>
      <c r="AV453" s="14" t="s">
        <v>91</v>
      </c>
      <c r="AW453" s="14" t="s">
        <v>27</v>
      </c>
      <c r="AX453" s="14" t="s">
        <v>72</v>
      </c>
      <c r="AY453" s="188" t="s">
        <v>190</v>
      </c>
    </row>
    <row r="454" spans="2:51" s="14" customFormat="1" x14ac:dyDescent="0.2">
      <c r="B454" s="187"/>
      <c r="D454" s="180" t="s">
        <v>198</v>
      </c>
      <c r="E454" s="188" t="s">
        <v>1</v>
      </c>
      <c r="F454" s="189" t="s">
        <v>539</v>
      </c>
      <c r="H454" s="190">
        <v>-14.1</v>
      </c>
      <c r="I454" s="191"/>
      <c r="L454" s="187"/>
      <c r="M454" s="192"/>
      <c r="N454" s="193"/>
      <c r="O454" s="193"/>
      <c r="P454" s="193"/>
      <c r="Q454" s="193"/>
      <c r="R454" s="193"/>
      <c r="S454" s="193"/>
      <c r="T454" s="194"/>
      <c r="AT454" s="188" t="s">
        <v>198</v>
      </c>
      <c r="AU454" s="188" t="s">
        <v>91</v>
      </c>
      <c r="AV454" s="14" t="s">
        <v>91</v>
      </c>
      <c r="AW454" s="14" t="s">
        <v>27</v>
      </c>
      <c r="AX454" s="14" t="s">
        <v>72</v>
      </c>
      <c r="AY454" s="188" t="s">
        <v>190</v>
      </c>
    </row>
    <row r="455" spans="2:51" s="14" customFormat="1" x14ac:dyDescent="0.2">
      <c r="B455" s="187"/>
      <c r="D455" s="180" t="s">
        <v>198</v>
      </c>
      <c r="E455" s="188" t="s">
        <v>1</v>
      </c>
      <c r="F455" s="189" t="s">
        <v>540</v>
      </c>
      <c r="H455" s="190">
        <v>3.72</v>
      </c>
      <c r="I455" s="191"/>
      <c r="L455" s="187"/>
      <c r="M455" s="192"/>
      <c r="N455" s="193"/>
      <c r="O455" s="193"/>
      <c r="P455" s="193"/>
      <c r="Q455" s="193"/>
      <c r="R455" s="193"/>
      <c r="S455" s="193"/>
      <c r="T455" s="194"/>
      <c r="AT455" s="188" t="s">
        <v>198</v>
      </c>
      <c r="AU455" s="188" t="s">
        <v>91</v>
      </c>
      <c r="AV455" s="14" t="s">
        <v>91</v>
      </c>
      <c r="AW455" s="14" t="s">
        <v>27</v>
      </c>
      <c r="AX455" s="14" t="s">
        <v>72</v>
      </c>
      <c r="AY455" s="188" t="s">
        <v>190</v>
      </c>
    </row>
    <row r="456" spans="2:51" s="13" customFormat="1" x14ac:dyDescent="0.2">
      <c r="B456" s="179"/>
      <c r="D456" s="180" t="s">
        <v>198</v>
      </c>
      <c r="E456" s="181" t="s">
        <v>1</v>
      </c>
      <c r="F456" s="182" t="s">
        <v>541</v>
      </c>
      <c r="H456" s="181" t="s">
        <v>1</v>
      </c>
      <c r="I456" s="183"/>
      <c r="L456" s="179"/>
      <c r="M456" s="184"/>
      <c r="N456" s="185"/>
      <c r="O456" s="185"/>
      <c r="P456" s="185"/>
      <c r="Q456" s="185"/>
      <c r="R456" s="185"/>
      <c r="S456" s="185"/>
      <c r="T456" s="186"/>
      <c r="AT456" s="181" t="s">
        <v>198</v>
      </c>
      <c r="AU456" s="181" t="s">
        <v>91</v>
      </c>
      <c r="AV456" s="13" t="s">
        <v>78</v>
      </c>
      <c r="AW456" s="13" t="s">
        <v>27</v>
      </c>
      <c r="AX456" s="13" t="s">
        <v>72</v>
      </c>
      <c r="AY456" s="181" t="s">
        <v>190</v>
      </c>
    </row>
    <row r="457" spans="2:51" s="14" customFormat="1" x14ac:dyDescent="0.2">
      <c r="B457" s="187"/>
      <c r="D457" s="180" t="s">
        <v>198</v>
      </c>
      <c r="E457" s="188" t="s">
        <v>1</v>
      </c>
      <c r="F457" s="189" t="s">
        <v>542</v>
      </c>
      <c r="H457" s="190">
        <v>50.4</v>
      </c>
      <c r="I457" s="191"/>
      <c r="L457" s="187"/>
      <c r="M457" s="192"/>
      <c r="N457" s="193"/>
      <c r="O457" s="193"/>
      <c r="P457" s="193"/>
      <c r="Q457" s="193"/>
      <c r="R457" s="193"/>
      <c r="S457" s="193"/>
      <c r="T457" s="194"/>
      <c r="AT457" s="188" t="s">
        <v>198</v>
      </c>
      <c r="AU457" s="188" t="s">
        <v>91</v>
      </c>
      <c r="AV457" s="14" t="s">
        <v>91</v>
      </c>
      <c r="AW457" s="14" t="s">
        <v>27</v>
      </c>
      <c r="AX457" s="14" t="s">
        <v>72</v>
      </c>
      <c r="AY457" s="188" t="s">
        <v>190</v>
      </c>
    </row>
    <row r="458" spans="2:51" s="14" customFormat="1" x14ac:dyDescent="0.2">
      <c r="B458" s="187"/>
      <c r="D458" s="180" t="s">
        <v>198</v>
      </c>
      <c r="E458" s="188" t="s">
        <v>1</v>
      </c>
      <c r="F458" s="189" t="s">
        <v>543</v>
      </c>
      <c r="H458" s="190">
        <v>-1.89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198</v>
      </c>
      <c r="AU458" s="188" t="s">
        <v>91</v>
      </c>
      <c r="AV458" s="14" t="s">
        <v>91</v>
      </c>
      <c r="AW458" s="14" t="s">
        <v>27</v>
      </c>
      <c r="AX458" s="14" t="s">
        <v>72</v>
      </c>
      <c r="AY458" s="188" t="s">
        <v>190</v>
      </c>
    </row>
    <row r="459" spans="2:51" s="14" customFormat="1" x14ac:dyDescent="0.2">
      <c r="B459" s="187"/>
      <c r="D459" s="180" t="s">
        <v>198</v>
      </c>
      <c r="E459" s="188" t="s">
        <v>1</v>
      </c>
      <c r="F459" s="189" t="s">
        <v>477</v>
      </c>
      <c r="H459" s="190">
        <v>-10.34</v>
      </c>
      <c r="I459" s="191"/>
      <c r="L459" s="187"/>
      <c r="M459" s="192"/>
      <c r="N459" s="193"/>
      <c r="O459" s="193"/>
      <c r="P459" s="193"/>
      <c r="Q459" s="193"/>
      <c r="R459" s="193"/>
      <c r="S459" s="193"/>
      <c r="T459" s="194"/>
      <c r="AT459" s="188" t="s">
        <v>198</v>
      </c>
      <c r="AU459" s="188" t="s">
        <v>91</v>
      </c>
      <c r="AV459" s="14" t="s">
        <v>91</v>
      </c>
      <c r="AW459" s="14" t="s">
        <v>27</v>
      </c>
      <c r="AX459" s="14" t="s">
        <v>72</v>
      </c>
      <c r="AY459" s="188" t="s">
        <v>190</v>
      </c>
    </row>
    <row r="460" spans="2:51" s="14" customFormat="1" x14ac:dyDescent="0.2">
      <c r="B460" s="187"/>
      <c r="D460" s="180" t="s">
        <v>198</v>
      </c>
      <c r="E460" s="188" t="s">
        <v>1</v>
      </c>
      <c r="F460" s="189" t="s">
        <v>478</v>
      </c>
      <c r="H460" s="190">
        <v>2.7749999999999999</v>
      </c>
      <c r="I460" s="191"/>
      <c r="L460" s="187"/>
      <c r="M460" s="192"/>
      <c r="N460" s="193"/>
      <c r="O460" s="193"/>
      <c r="P460" s="193"/>
      <c r="Q460" s="193"/>
      <c r="R460" s="193"/>
      <c r="S460" s="193"/>
      <c r="T460" s="194"/>
      <c r="AT460" s="188" t="s">
        <v>198</v>
      </c>
      <c r="AU460" s="188" t="s">
        <v>91</v>
      </c>
      <c r="AV460" s="14" t="s">
        <v>91</v>
      </c>
      <c r="AW460" s="14" t="s">
        <v>27</v>
      </c>
      <c r="AX460" s="14" t="s">
        <v>72</v>
      </c>
      <c r="AY460" s="188" t="s">
        <v>190</v>
      </c>
    </row>
    <row r="461" spans="2:51" s="13" customFormat="1" x14ac:dyDescent="0.2">
      <c r="B461" s="179"/>
      <c r="D461" s="180" t="s">
        <v>198</v>
      </c>
      <c r="E461" s="181" t="s">
        <v>1</v>
      </c>
      <c r="F461" s="182" t="s">
        <v>544</v>
      </c>
      <c r="H461" s="181" t="s">
        <v>1</v>
      </c>
      <c r="I461" s="183"/>
      <c r="L461" s="179"/>
      <c r="M461" s="184"/>
      <c r="N461" s="185"/>
      <c r="O461" s="185"/>
      <c r="P461" s="185"/>
      <c r="Q461" s="185"/>
      <c r="R461" s="185"/>
      <c r="S461" s="185"/>
      <c r="T461" s="186"/>
      <c r="AT461" s="181" t="s">
        <v>198</v>
      </c>
      <c r="AU461" s="181" t="s">
        <v>91</v>
      </c>
      <c r="AV461" s="13" t="s">
        <v>78</v>
      </c>
      <c r="AW461" s="13" t="s">
        <v>27</v>
      </c>
      <c r="AX461" s="13" t="s">
        <v>72</v>
      </c>
      <c r="AY461" s="181" t="s">
        <v>190</v>
      </c>
    </row>
    <row r="462" spans="2:51" s="14" customFormat="1" x14ac:dyDescent="0.2">
      <c r="B462" s="187"/>
      <c r="D462" s="180" t="s">
        <v>198</v>
      </c>
      <c r="E462" s="188" t="s">
        <v>1</v>
      </c>
      <c r="F462" s="189" t="s">
        <v>545</v>
      </c>
      <c r="H462" s="190">
        <v>23.678000000000001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8" t="s">
        <v>198</v>
      </c>
      <c r="AU462" s="188" t="s">
        <v>91</v>
      </c>
      <c r="AV462" s="14" t="s">
        <v>91</v>
      </c>
      <c r="AW462" s="14" t="s">
        <v>27</v>
      </c>
      <c r="AX462" s="14" t="s">
        <v>72</v>
      </c>
      <c r="AY462" s="188" t="s">
        <v>190</v>
      </c>
    </row>
    <row r="463" spans="2:51" s="14" customFormat="1" x14ac:dyDescent="0.2">
      <c r="B463" s="187"/>
      <c r="D463" s="180" t="s">
        <v>198</v>
      </c>
      <c r="E463" s="188" t="s">
        <v>1</v>
      </c>
      <c r="F463" s="189" t="s">
        <v>465</v>
      </c>
      <c r="H463" s="190">
        <v>-1.08</v>
      </c>
      <c r="I463" s="191"/>
      <c r="L463" s="187"/>
      <c r="M463" s="192"/>
      <c r="N463" s="193"/>
      <c r="O463" s="193"/>
      <c r="P463" s="193"/>
      <c r="Q463" s="193"/>
      <c r="R463" s="193"/>
      <c r="S463" s="193"/>
      <c r="T463" s="194"/>
      <c r="AT463" s="188" t="s">
        <v>198</v>
      </c>
      <c r="AU463" s="188" t="s">
        <v>91</v>
      </c>
      <c r="AV463" s="14" t="s">
        <v>91</v>
      </c>
      <c r="AW463" s="14" t="s">
        <v>27</v>
      </c>
      <c r="AX463" s="14" t="s">
        <v>72</v>
      </c>
      <c r="AY463" s="188" t="s">
        <v>190</v>
      </c>
    </row>
    <row r="464" spans="2:51" s="14" customFormat="1" x14ac:dyDescent="0.2">
      <c r="B464" s="187"/>
      <c r="D464" s="180" t="s">
        <v>198</v>
      </c>
      <c r="E464" s="188" t="s">
        <v>1</v>
      </c>
      <c r="F464" s="189" t="s">
        <v>518</v>
      </c>
      <c r="H464" s="190">
        <v>-0.54</v>
      </c>
      <c r="I464" s="191"/>
      <c r="L464" s="187"/>
      <c r="M464" s="192"/>
      <c r="N464" s="193"/>
      <c r="O464" s="193"/>
      <c r="P464" s="193"/>
      <c r="Q464" s="193"/>
      <c r="R464" s="193"/>
      <c r="S464" s="193"/>
      <c r="T464" s="194"/>
      <c r="AT464" s="188" t="s">
        <v>198</v>
      </c>
      <c r="AU464" s="188" t="s">
        <v>91</v>
      </c>
      <c r="AV464" s="14" t="s">
        <v>91</v>
      </c>
      <c r="AW464" s="14" t="s">
        <v>27</v>
      </c>
      <c r="AX464" s="14" t="s">
        <v>72</v>
      </c>
      <c r="AY464" s="188" t="s">
        <v>190</v>
      </c>
    </row>
    <row r="465" spans="2:51" s="14" customFormat="1" x14ac:dyDescent="0.2">
      <c r="B465" s="187"/>
      <c r="D465" s="180" t="s">
        <v>198</v>
      </c>
      <c r="E465" s="188" t="s">
        <v>1</v>
      </c>
      <c r="F465" s="189" t="s">
        <v>461</v>
      </c>
      <c r="H465" s="190">
        <v>-3.48</v>
      </c>
      <c r="I465" s="191"/>
      <c r="L465" s="187"/>
      <c r="M465" s="192"/>
      <c r="N465" s="193"/>
      <c r="O465" s="193"/>
      <c r="P465" s="193"/>
      <c r="Q465" s="193"/>
      <c r="R465" s="193"/>
      <c r="S465" s="193"/>
      <c r="T465" s="194"/>
      <c r="AT465" s="188" t="s">
        <v>198</v>
      </c>
      <c r="AU465" s="188" t="s">
        <v>91</v>
      </c>
      <c r="AV465" s="14" t="s">
        <v>91</v>
      </c>
      <c r="AW465" s="14" t="s">
        <v>27</v>
      </c>
      <c r="AX465" s="14" t="s">
        <v>72</v>
      </c>
      <c r="AY465" s="188" t="s">
        <v>190</v>
      </c>
    </row>
    <row r="466" spans="2:51" s="14" customFormat="1" x14ac:dyDescent="0.2">
      <c r="B466" s="187"/>
      <c r="D466" s="180" t="s">
        <v>198</v>
      </c>
      <c r="E466" s="188" t="s">
        <v>1</v>
      </c>
      <c r="F466" s="189" t="s">
        <v>462</v>
      </c>
      <c r="H466" s="190">
        <v>1.23</v>
      </c>
      <c r="I466" s="191"/>
      <c r="L466" s="187"/>
      <c r="M466" s="192"/>
      <c r="N466" s="193"/>
      <c r="O466" s="193"/>
      <c r="P466" s="193"/>
      <c r="Q466" s="193"/>
      <c r="R466" s="193"/>
      <c r="S466" s="193"/>
      <c r="T466" s="194"/>
      <c r="AT466" s="188" t="s">
        <v>198</v>
      </c>
      <c r="AU466" s="188" t="s">
        <v>91</v>
      </c>
      <c r="AV466" s="14" t="s">
        <v>91</v>
      </c>
      <c r="AW466" s="14" t="s">
        <v>27</v>
      </c>
      <c r="AX466" s="14" t="s">
        <v>72</v>
      </c>
      <c r="AY466" s="188" t="s">
        <v>190</v>
      </c>
    </row>
    <row r="467" spans="2:51" s="13" customFormat="1" x14ac:dyDescent="0.2">
      <c r="B467" s="179"/>
      <c r="D467" s="180" t="s">
        <v>198</v>
      </c>
      <c r="E467" s="181" t="s">
        <v>1</v>
      </c>
      <c r="F467" s="182" t="s">
        <v>546</v>
      </c>
      <c r="H467" s="181" t="s">
        <v>1</v>
      </c>
      <c r="I467" s="183"/>
      <c r="L467" s="179"/>
      <c r="M467" s="184"/>
      <c r="N467" s="185"/>
      <c r="O467" s="185"/>
      <c r="P467" s="185"/>
      <c r="Q467" s="185"/>
      <c r="R467" s="185"/>
      <c r="S467" s="185"/>
      <c r="T467" s="186"/>
      <c r="AT467" s="181" t="s">
        <v>198</v>
      </c>
      <c r="AU467" s="181" t="s">
        <v>91</v>
      </c>
      <c r="AV467" s="13" t="s">
        <v>78</v>
      </c>
      <c r="AW467" s="13" t="s">
        <v>27</v>
      </c>
      <c r="AX467" s="13" t="s">
        <v>72</v>
      </c>
      <c r="AY467" s="181" t="s">
        <v>190</v>
      </c>
    </row>
    <row r="468" spans="2:51" s="14" customFormat="1" x14ac:dyDescent="0.2">
      <c r="B468" s="187"/>
      <c r="D468" s="180" t="s">
        <v>198</v>
      </c>
      <c r="E468" s="188" t="s">
        <v>1</v>
      </c>
      <c r="F468" s="189" t="s">
        <v>547</v>
      </c>
      <c r="H468" s="190">
        <v>17.902999999999999</v>
      </c>
      <c r="I468" s="191"/>
      <c r="L468" s="187"/>
      <c r="M468" s="192"/>
      <c r="N468" s="193"/>
      <c r="O468" s="193"/>
      <c r="P468" s="193"/>
      <c r="Q468" s="193"/>
      <c r="R468" s="193"/>
      <c r="S468" s="193"/>
      <c r="T468" s="194"/>
      <c r="AT468" s="188" t="s">
        <v>198</v>
      </c>
      <c r="AU468" s="188" t="s">
        <v>91</v>
      </c>
      <c r="AV468" s="14" t="s">
        <v>91</v>
      </c>
      <c r="AW468" s="14" t="s">
        <v>27</v>
      </c>
      <c r="AX468" s="14" t="s">
        <v>72</v>
      </c>
      <c r="AY468" s="188" t="s">
        <v>190</v>
      </c>
    </row>
    <row r="469" spans="2:51" s="14" customFormat="1" x14ac:dyDescent="0.2">
      <c r="B469" s="187"/>
      <c r="D469" s="180" t="s">
        <v>198</v>
      </c>
      <c r="E469" s="188" t="s">
        <v>1</v>
      </c>
      <c r="F469" s="189" t="s">
        <v>465</v>
      </c>
      <c r="H469" s="190">
        <v>-1.08</v>
      </c>
      <c r="I469" s="191"/>
      <c r="L469" s="187"/>
      <c r="M469" s="192"/>
      <c r="N469" s="193"/>
      <c r="O469" s="193"/>
      <c r="P469" s="193"/>
      <c r="Q469" s="193"/>
      <c r="R469" s="193"/>
      <c r="S469" s="193"/>
      <c r="T469" s="194"/>
      <c r="AT469" s="188" t="s">
        <v>198</v>
      </c>
      <c r="AU469" s="188" t="s">
        <v>91</v>
      </c>
      <c r="AV469" s="14" t="s">
        <v>91</v>
      </c>
      <c r="AW469" s="14" t="s">
        <v>27</v>
      </c>
      <c r="AX469" s="14" t="s">
        <v>72</v>
      </c>
      <c r="AY469" s="188" t="s">
        <v>190</v>
      </c>
    </row>
    <row r="470" spans="2:51" s="14" customFormat="1" x14ac:dyDescent="0.2">
      <c r="B470" s="187"/>
      <c r="D470" s="180" t="s">
        <v>198</v>
      </c>
      <c r="E470" s="188" t="s">
        <v>1</v>
      </c>
      <c r="F470" s="189" t="s">
        <v>518</v>
      </c>
      <c r="H470" s="190">
        <v>-0.54</v>
      </c>
      <c r="I470" s="191"/>
      <c r="L470" s="187"/>
      <c r="M470" s="192"/>
      <c r="N470" s="193"/>
      <c r="O470" s="193"/>
      <c r="P470" s="193"/>
      <c r="Q470" s="193"/>
      <c r="R470" s="193"/>
      <c r="S470" s="193"/>
      <c r="T470" s="194"/>
      <c r="AT470" s="188" t="s">
        <v>198</v>
      </c>
      <c r="AU470" s="188" t="s">
        <v>91</v>
      </c>
      <c r="AV470" s="14" t="s">
        <v>91</v>
      </c>
      <c r="AW470" s="14" t="s">
        <v>27</v>
      </c>
      <c r="AX470" s="14" t="s">
        <v>72</v>
      </c>
      <c r="AY470" s="188" t="s">
        <v>190</v>
      </c>
    </row>
    <row r="471" spans="2:51" s="14" customFormat="1" x14ac:dyDescent="0.2">
      <c r="B471" s="187"/>
      <c r="D471" s="180" t="s">
        <v>198</v>
      </c>
      <c r="E471" s="188" t="s">
        <v>1</v>
      </c>
      <c r="F471" s="189" t="s">
        <v>548</v>
      </c>
      <c r="H471" s="190">
        <v>-1.74</v>
      </c>
      <c r="I471" s="191"/>
      <c r="L471" s="187"/>
      <c r="M471" s="192"/>
      <c r="N471" s="193"/>
      <c r="O471" s="193"/>
      <c r="P471" s="193"/>
      <c r="Q471" s="193"/>
      <c r="R471" s="193"/>
      <c r="S471" s="193"/>
      <c r="T471" s="194"/>
      <c r="AT471" s="188" t="s">
        <v>198</v>
      </c>
      <c r="AU471" s="188" t="s">
        <v>91</v>
      </c>
      <c r="AV471" s="14" t="s">
        <v>91</v>
      </c>
      <c r="AW471" s="14" t="s">
        <v>27</v>
      </c>
      <c r="AX471" s="14" t="s">
        <v>72</v>
      </c>
      <c r="AY471" s="188" t="s">
        <v>190</v>
      </c>
    </row>
    <row r="472" spans="2:51" s="14" customFormat="1" x14ac:dyDescent="0.2">
      <c r="B472" s="187"/>
      <c r="D472" s="180" t="s">
        <v>198</v>
      </c>
      <c r="E472" s="188" t="s">
        <v>1</v>
      </c>
      <c r="F472" s="189" t="s">
        <v>530</v>
      </c>
      <c r="H472" s="190">
        <v>0.61499999999999999</v>
      </c>
      <c r="I472" s="191"/>
      <c r="L472" s="187"/>
      <c r="M472" s="192"/>
      <c r="N472" s="193"/>
      <c r="O472" s="193"/>
      <c r="P472" s="193"/>
      <c r="Q472" s="193"/>
      <c r="R472" s="193"/>
      <c r="S472" s="193"/>
      <c r="T472" s="194"/>
      <c r="AT472" s="188" t="s">
        <v>198</v>
      </c>
      <c r="AU472" s="188" t="s">
        <v>91</v>
      </c>
      <c r="AV472" s="14" t="s">
        <v>91</v>
      </c>
      <c r="AW472" s="14" t="s">
        <v>27</v>
      </c>
      <c r="AX472" s="14" t="s">
        <v>72</v>
      </c>
      <c r="AY472" s="188" t="s">
        <v>190</v>
      </c>
    </row>
    <row r="473" spans="2:51" s="13" customFormat="1" x14ac:dyDescent="0.2">
      <c r="B473" s="179"/>
      <c r="D473" s="180" t="s">
        <v>198</v>
      </c>
      <c r="E473" s="181" t="s">
        <v>1</v>
      </c>
      <c r="F473" s="182" t="s">
        <v>549</v>
      </c>
      <c r="H473" s="181" t="s">
        <v>1</v>
      </c>
      <c r="I473" s="183"/>
      <c r="L473" s="179"/>
      <c r="M473" s="184"/>
      <c r="N473" s="185"/>
      <c r="O473" s="185"/>
      <c r="P473" s="185"/>
      <c r="Q473" s="185"/>
      <c r="R473" s="185"/>
      <c r="S473" s="185"/>
      <c r="T473" s="186"/>
      <c r="AT473" s="181" t="s">
        <v>198</v>
      </c>
      <c r="AU473" s="181" t="s">
        <v>91</v>
      </c>
      <c r="AV473" s="13" t="s">
        <v>78</v>
      </c>
      <c r="AW473" s="13" t="s">
        <v>27</v>
      </c>
      <c r="AX473" s="13" t="s">
        <v>72</v>
      </c>
      <c r="AY473" s="181" t="s">
        <v>190</v>
      </c>
    </row>
    <row r="474" spans="2:51" s="14" customFormat="1" x14ac:dyDescent="0.2">
      <c r="B474" s="187"/>
      <c r="D474" s="180" t="s">
        <v>198</v>
      </c>
      <c r="E474" s="188" t="s">
        <v>1</v>
      </c>
      <c r="F474" s="189" t="s">
        <v>550</v>
      </c>
      <c r="H474" s="190">
        <v>33.659999999999997</v>
      </c>
      <c r="I474" s="191"/>
      <c r="L474" s="187"/>
      <c r="M474" s="192"/>
      <c r="N474" s="193"/>
      <c r="O474" s="193"/>
      <c r="P474" s="193"/>
      <c r="Q474" s="193"/>
      <c r="R474" s="193"/>
      <c r="S474" s="193"/>
      <c r="T474" s="194"/>
      <c r="AT474" s="188" t="s">
        <v>198</v>
      </c>
      <c r="AU474" s="188" t="s">
        <v>91</v>
      </c>
      <c r="AV474" s="14" t="s">
        <v>91</v>
      </c>
      <c r="AW474" s="14" t="s">
        <v>27</v>
      </c>
      <c r="AX474" s="14" t="s">
        <v>72</v>
      </c>
      <c r="AY474" s="188" t="s">
        <v>190</v>
      </c>
    </row>
    <row r="475" spans="2:51" s="14" customFormat="1" x14ac:dyDescent="0.2">
      <c r="B475" s="187"/>
      <c r="D475" s="180" t="s">
        <v>198</v>
      </c>
      <c r="E475" s="188" t="s">
        <v>1</v>
      </c>
      <c r="F475" s="189" t="s">
        <v>551</v>
      </c>
      <c r="H475" s="190">
        <v>-0.72</v>
      </c>
      <c r="I475" s="191"/>
      <c r="L475" s="187"/>
      <c r="M475" s="192"/>
      <c r="N475" s="193"/>
      <c r="O475" s="193"/>
      <c r="P475" s="193"/>
      <c r="Q475" s="193"/>
      <c r="R475" s="193"/>
      <c r="S475" s="193"/>
      <c r="T475" s="194"/>
      <c r="AT475" s="188" t="s">
        <v>198</v>
      </c>
      <c r="AU475" s="188" t="s">
        <v>91</v>
      </c>
      <c r="AV475" s="14" t="s">
        <v>91</v>
      </c>
      <c r="AW475" s="14" t="s">
        <v>27</v>
      </c>
      <c r="AX475" s="14" t="s">
        <v>72</v>
      </c>
      <c r="AY475" s="188" t="s">
        <v>190</v>
      </c>
    </row>
    <row r="476" spans="2:51" s="14" customFormat="1" x14ac:dyDescent="0.2">
      <c r="B476" s="187"/>
      <c r="D476" s="180" t="s">
        <v>198</v>
      </c>
      <c r="E476" s="188" t="s">
        <v>1</v>
      </c>
      <c r="F476" s="189" t="s">
        <v>461</v>
      </c>
      <c r="H476" s="190">
        <v>-3.48</v>
      </c>
      <c r="I476" s="191"/>
      <c r="L476" s="187"/>
      <c r="M476" s="192"/>
      <c r="N476" s="193"/>
      <c r="O476" s="193"/>
      <c r="P476" s="193"/>
      <c r="Q476" s="193"/>
      <c r="R476" s="193"/>
      <c r="S476" s="193"/>
      <c r="T476" s="194"/>
      <c r="AT476" s="188" t="s">
        <v>198</v>
      </c>
      <c r="AU476" s="188" t="s">
        <v>91</v>
      </c>
      <c r="AV476" s="14" t="s">
        <v>91</v>
      </c>
      <c r="AW476" s="14" t="s">
        <v>27</v>
      </c>
      <c r="AX476" s="14" t="s">
        <v>72</v>
      </c>
      <c r="AY476" s="188" t="s">
        <v>190</v>
      </c>
    </row>
    <row r="477" spans="2:51" s="14" customFormat="1" x14ac:dyDescent="0.2">
      <c r="B477" s="187"/>
      <c r="D477" s="180" t="s">
        <v>198</v>
      </c>
      <c r="E477" s="188" t="s">
        <v>1</v>
      </c>
      <c r="F477" s="189" t="s">
        <v>462</v>
      </c>
      <c r="H477" s="190">
        <v>1.23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198</v>
      </c>
      <c r="AU477" s="188" t="s">
        <v>91</v>
      </c>
      <c r="AV477" s="14" t="s">
        <v>91</v>
      </c>
      <c r="AW477" s="14" t="s">
        <v>27</v>
      </c>
      <c r="AX477" s="14" t="s">
        <v>72</v>
      </c>
      <c r="AY477" s="188" t="s">
        <v>190</v>
      </c>
    </row>
    <row r="478" spans="2:51" s="14" customFormat="1" x14ac:dyDescent="0.2">
      <c r="B478" s="187"/>
      <c r="D478" s="180" t="s">
        <v>198</v>
      </c>
      <c r="E478" s="188" t="s">
        <v>1</v>
      </c>
      <c r="F478" s="189" t="s">
        <v>552</v>
      </c>
      <c r="H478" s="190">
        <v>-0.73499999999999999</v>
      </c>
      <c r="I478" s="191"/>
      <c r="L478" s="187"/>
      <c r="M478" s="192"/>
      <c r="N478" s="193"/>
      <c r="O478" s="193"/>
      <c r="P478" s="193"/>
      <c r="Q478" s="193"/>
      <c r="R478" s="193"/>
      <c r="S478" s="193"/>
      <c r="T478" s="194"/>
      <c r="AT478" s="188" t="s">
        <v>198</v>
      </c>
      <c r="AU478" s="188" t="s">
        <v>91</v>
      </c>
      <c r="AV478" s="14" t="s">
        <v>91</v>
      </c>
      <c r="AW478" s="14" t="s">
        <v>27</v>
      </c>
      <c r="AX478" s="14" t="s">
        <v>72</v>
      </c>
      <c r="AY478" s="188" t="s">
        <v>190</v>
      </c>
    </row>
    <row r="479" spans="2:51" s="14" customFormat="1" x14ac:dyDescent="0.2">
      <c r="B479" s="187"/>
      <c r="D479" s="180" t="s">
        <v>198</v>
      </c>
      <c r="E479" s="188" t="s">
        <v>1</v>
      </c>
      <c r="F479" s="189" t="s">
        <v>553</v>
      </c>
      <c r="H479" s="190">
        <v>-2.4239999999999999</v>
      </c>
      <c r="I479" s="191"/>
      <c r="L479" s="187"/>
      <c r="M479" s="192"/>
      <c r="N479" s="193"/>
      <c r="O479" s="193"/>
      <c r="P479" s="193"/>
      <c r="Q479" s="193"/>
      <c r="R479" s="193"/>
      <c r="S479" s="193"/>
      <c r="T479" s="194"/>
      <c r="AT479" s="188" t="s">
        <v>198</v>
      </c>
      <c r="AU479" s="188" t="s">
        <v>91</v>
      </c>
      <c r="AV479" s="14" t="s">
        <v>91</v>
      </c>
      <c r="AW479" s="14" t="s">
        <v>27</v>
      </c>
      <c r="AX479" s="14" t="s">
        <v>72</v>
      </c>
      <c r="AY479" s="188" t="s">
        <v>190</v>
      </c>
    </row>
    <row r="480" spans="2:51" s="13" customFormat="1" x14ac:dyDescent="0.2">
      <c r="B480" s="179"/>
      <c r="D480" s="180" t="s">
        <v>198</v>
      </c>
      <c r="E480" s="181" t="s">
        <v>1</v>
      </c>
      <c r="F480" s="182" t="s">
        <v>554</v>
      </c>
      <c r="H480" s="181" t="s">
        <v>1</v>
      </c>
      <c r="I480" s="183"/>
      <c r="L480" s="179"/>
      <c r="M480" s="184"/>
      <c r="N480" s="185"/>
      <c r="O480" s="185"/>
      <c r="P480" s="185"/>
      <c r="Q480" s="185"/>
      <c r="R480" s="185"/>
      <c r="S480" s="185"/>
      <c r="T480" s="186"/>
      <c r="AT480" s="181" t="s">
        <v>198</v>
      </c>
      <c r="AU480" s="181" t="s">
        <v>91</v>
      </c>
      <c r="AV480" s="13" t="s">
        <v>78</v>
      </c>
      <c r="AW480" s="13" t="s">
        <v>27</v>
      </c>
      <c r="AX480" s="13" t="s">
        <v>72</v>
      </c>
      <c r="AY480" s="181" t="s">
        <v>190</v>
      </c>
    </row>
    <row r="481" spans="2:51" s="14" customFormat="1" x14ac:dyDescent="0.2">
      <c r="B481" s="187"/>
      <c r="D481" s="180" t="s">
        <v>198</v>
      </c>
      <c r="E481" s="188" t="s">
        <v>1</v>
      </c>
      <c r="F481" s="189" t="s">
        <v>555</v>
      </c>
      <c r="H481" s="190">
        <v>187.81899999999999</v>
      </c>
      <c r="I481" s="191"/>
      <c r="L481" s="187"/>
      <c r="M481" s="192"/>
      <c r="N481" s="193"/>
      <c r="O481" s="193"/>
      <c r="P481" s="193"/>
      <c r="Q481" s="193"/>
      <c r="R481" s="193"/>
      <c r="S481" s="193"/>
      <c r="T481" s="194"/>
      <c r="AT481" s="188" t="s">
        <v>198</v>
      </c>
      <c r="AU481" s="188" t="s">
        <v>91</v>
      </c>
      <c r="AV481" s="14" t="s">
        <v>91</v>
      </c>
      <c r="AW481" s="14" t="s">
        <v>27</v>
      </c>
      <c r="AX481" s="14" t="s">
        <v>72</v>
      </c>
      <c r="AY481" s="188" t="s">
        <v>190</v>
      </c>
    </row>
    <row r="482" spans="2:51" s="14" customFormat="1" x14ac:dyDescent="0.2">
      <c r="B482" s="187"/>
      <c r="D482" s="180" t="s">
        <v>198</v>
      </c>
      <c r="E482" s="188" t="s">
        <v>1</v>
      </c>
      <c r="F482" s="189" t="s">
        <v>556</v>
      </c>
      <c r="H482" s="190">
        <v>-5.1449999999999996</v>
      </c>
      <c r="I482" s="191"/>
      <c r="L482" s="187"/>
      <c r="M482" s="192"/>
      <c r="N482" s="193"/>
      <c r="O482" s="193"/>
      <c r="P482" s="193"/>
      <c r="Q482" s="193"/>
      <c r="R482" s="193"/>
      <c r="S482" s="193"/>
      <c r="T482" s="194"/>
      <c r="AT482" s="188" t="s">
        <v>198</v>
      </c>
      <c r="AU482" s="188" t="s">
        <v>91</v>
      </c>
      <c r="AV482" s="14" t="s">
        <v>91</v>
      </c>
      <c r="AW482" s="14" t="s">
        <v>27</v>
      </c>
      <c r="AX482" s="14" t="s">
        <v>72</v>
      </c>
      <c r="AY482" s="188" t="s">
        <v>190</v>
      </c>
    </row>
    <row r="483" spans="2:51" s="14" customFormat="1" x14ac:dyDescent="0.2">
      <c r="B483" s="187"/>
      <c r="D483" s="180" t="s">
        <v>198</v>
      </c>
      <c r="E483" s="188" t="s">
        <v>1</v>
      </c>
      <c r="F483" s="189" t="s">
        <v>557</v>
      </c>
      <c r="H483" s="190">
        <v>-13.865</v>
      </c>
      <c r="I483" s="191"/>
      <c r="L483" s="187"/>
      <c r="M483" s="192"/>
      <c r="N483" s="193"/>
      <c r="O483" s="193"/>
      <c r="P483" s="193"/>
      <c r="Q483" s="193"/>
      <c r="R483" s="193"/>
      <c r="S483" s="193"/>
      <c r="T483" s="194"/>
      <c r="AT483" s="188" t="s">
        <v>198</v>
      </c>
      <c r="AU483" s="188" t="s">
        <v>91</v>
      </c>
      <c r="AV483" s="14" t="s">
        <v>91</v>
      </c>
      <c r="AW483" s="14" t="s">
        <v>27</v>
      </c>
      <c r="AX483" s="14" t="s">
        <v>72</v>
      </c>
      <c r="AY483" s="188" t="s">
        <v>190</v>
      </c>
    </row>
    <row r="484" spans="2:51" s="14" customFormat="1" x14ac:dyDescent="0.2">
      <c r="B484" s="187"/>
      <c r="D484" s="180" t="s">
        <v>198</v>
      </c>
      <c r="E484" s="188" t="s">
        <v>1</v>
      </c>
      <c r="F484" s="189" t="s">
        <v>471</v>
      </c>
      <c r="H484" s="190">
        <v>-9</v>
      </c>
      <c r="I484" s="191"/>
      <c r="L484" s="187"/>
      <c r="M484" s="192"/>
      <c r="N484" s="193"/>
      <c r="O484" s="193"/>
      <c r="P484" s="193"/>
      <c r="Q484" s="193"/>
      <c r="R484" s="193"/>
      <c r="S484" s="193"/>
      <c r="T484" s="194"/>
      <c r="AT484" s="188" t="s">
        <v>198</v>
      </c>
      <c r="AU484" s="188" t="s">
        <v>91</v>
      </c>
      <c r="AV484" s="14" t="s">
        <v>91</v>
      </c>
      <c r="AW484" s="14" t="s">
        <v>27</v>
      </c>
      <c r="AX484" s="14" t="s">
        <v>72</v>
      </c>
      <c r="AY484" s="188" t="s">
        <v>190</v>
      </c>
    </row>
    <row r="485" spans="2:51" s="14" customFormat="1" x14ac:dyDescent="0.2">
      <c r="B485" s="187"/>
      <c r="D485" s="180" t="s">
        <v>198</v>
      </c>
      <c r="E485" s="188" t="s">
        <v>1</v>
      </c>
      <c r="F485" s="189" t="s">
        <v>558</v>
      </c>
      <c r="H485" s="190">
        <v>5.9550000000000001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198</v>
      </c>
      <c r="AU485" s="188" t="s">
        <v>91</v>
      </c>
      <c r="AV485" s="14" t="s">
        <v>91</v>
      </c>
      <c r="AW485" s="14" t="s">
        <v>27</v>
      </c>
      <c r="AX485" s="14" t="s">
        <v>72</v>
      </c>
      <c r="AY485" s="188" t="s">
        <v>190</v>
      </c>
    </row>
    <row r="486" spans="2:51" s="13" customFormat="1" x14ac:dyDescent="0.2">
      <c r="B486" s="179"/>
      <c r="D486" s="180" t="s">
        <v>198</v>
      </c>
      <c r="E486" s="181" t="s">
        <v>1</v>
      </c>
      <c r="F486" s="182" t="s">
        <v>559</v>
      </c>
      <c r="H486" s="181" t="s">
        <v>1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1" t="s">
        <v>198</v>
      </c>
      <c r="AU486" s="181" t="s">
        <v>91</v>
      </c>
      <c r="AV486" s="13" t="s">
        <v>78</v>
      </c>
      <c r="AW486" s="13" t="s">
        <v>27</v>
      </c>
      <c r="AX486" s="13" t="s">
        <v>72</v>
      </c>
      <c r="AY486" s="181" t="s">
        <v>190</v>
      </c>
    </row>
    <row r="487" spans="2:51" s="14" customFormat="1" x14ac:dyDescent="0.2">
      <c r="B487" s="187"/>
      <c r="D487" s="180" t="s">
        <v>198</v>
      </c>
      <c r="E487" s="188" t="s">
        <v>1</v>
      </c>
      <c r="F487" s="189" t="s">
        <v>560</v>
      </c>
      <c r="H487" s="190">
        <v>51.66</v>
      </c>
      <c r="I487" s="191"/>
      <c r="L487" s="187"/>
      <c r="M487" s="192"/>
      <c r="N487" s="193"/>
      <c r="O487" s="193"/>
      <c r="P487" s="193"/>
      <c r="Q487" s="193"/>
      <c r="R487" s="193"/>
      <c r="S487" s="193"/>
      <c r="T487" s="194"/>
      <c r="AT487" s="188" t="s">
        <v>198</v>
      </c>
      <c r="AU487" s="188" t="s">
        <v>91</v>
      </c>
      <c r="AV487" s="14" t="s">
        <v>91</v>
      </c>
      <c r="AW487" s="14" t="s">
        <v>27</v>
      </c>
      <c r="AX487" s="14" t="s">
        <v>72</v>
      </c>
      <c r="AY487" s="188" t="s">
        <v>190</v>
      </c>
    </row>
    <row r="488" spans="2:51" s="14" customFormat="1" x14ac:dyDescent="0.2">
      <c r="B488" s="187"/>
      <c r="D488" s="180" t="s">
        <v>198</v>
      </c>
      <c r="E488" s="188" t="s">
        <v>1</v>
      </c>
      <c r="F488" s="189" t="s">
        <v>561</v>
      </c>
      <c r="H488" s="190">
        <v>-7.05</v>
      </c>
      <c r="I488" s="191"/>
      <c r="L488" s="187"/>
      <c r="M488" s="192"/>
      <c r="N488" s="193"/>
      <c r="O488" s="193"/>
      <c r="P488" s="193"/>
      <c r="Q488" s="193"/>
      <c r="R488" s="193"/>
      <c r="S488" s="193"/>
      <c r="T488" s="194"/>
      <c r="AT488" s="188" t="s">
        <v>198</v>
      </c>
      <c r="AU488" s="188" t="s">
        <v>91</v>
      </c>
      <c r="AV488" s="14" t="s">
        <v>91</v>
      </c>
      <c r="AW488" s="14" t="s">
        <v>27</v>
      </c>
      <c r="AX488" s="14" t="s">
        <v>72</v>
      </c>
      <c r="AY488" s="188" t="s">
        <v>190</v>
      </c>
    </row>
    <row r="489" spans="2:51" s="14" customFormat="1" x14ac:dyDescent="0.2">
      <c r="B489" s="187"/>
      <c r="D489" s="180" t="s">
        <v>198</v>
      </c>
      <c r="E489" s="188" t="s">
        <v>1</v>
      </c>
      <c r="F489" s="189" t="s">
        <v>562</v>
      </c>
      <c r="H489" s="190">
        <v>1.86</v>
      </c>
      <c r="I489" s="191"/>
      <c r="L489" s="187"/>
      <c r="M489" s="192"/>
      <c r="N489" s="193"/>
      <c r="O489" s="193"/>
      <c r="P489" s="193"/>
      <c r="Q489" s="193"/>
      <c r="R489" s="193"/>
      <c r="S489" s="193"/>
      <c r="T489" s="194"/>
      <c r="AT489" s="188" t="s">
        <v>198</v>
      </c>
      <c r="AU489" s="188" t="s">
        <v>91</v>
      </c>
      <c r="AV489" s="14" t="s">
        <v>91</v>
      </c>
      <c r="AW489" s="14" t="s">
        <v>27</v>
      </c>
      <c r="AX489" s="14" t="s">
        <v>72</v>
      </c>
      <c r="AY489" s="188" t="s">
        <v>190</v>
      </c>
    </row>
    <row r="490" spans="2:51" s="13" customFormat="1" x14ac:dyDescent="0.2">
      <c r="B490" s="179"/>
      <c r="D490" s="180" t="s">
        <v>198</v>
      </c>
      <c r="E490" s="181" t="s">
        <v>1</v>
      </c>
      <c r="F490" s="182" t="s">
        <v>563</v>
      </c>
      <c r="H490" s="181" t="s">
        <v>1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1" t="s">
        <v>198</v>
      </c>
      <c r="AU490" s="181" t="s">
        <v>91</v>
      </c>
      <c r="AV490" s="13" t="s">
        <v>78</v>
      </c>
      <c r="AW490" s="13" t="s">
        <v>27</v>
      </c>
      <c r="AX490" s="13" t="s">
        <v>72</v>
      </c>
      <c r="AY490" s="181" t="s">
        <v>190</v>
      </c>
    </row>
    <row r="491" spans="2:51" s="14" customFormat="1" x14ac:dyDescent="0.2">
      <c r="B491" s="187"/>
      <c r="D491" s="180" t="s">
        <v>198</v>
      </c>
      <c r="E491" s="188" t="s">
        <v>1</v>
      </c>
      <c r="F491" s="189" t="s">
        <v>564</v>
      </c>
      <c r="H491" s="190">
        <v>29.295000000000002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198</v>
      </c>
      <c r="AU491" s="188" t="s">
        <v>91</v>
      </c>
      <c r="AV491" s="14" t="s">
        <v>91</v>
      </c>
      <c r="AW491" s="14" t="s">
        <v>27</v>
      </c>
      <c r="AX491" s="14" t="s">
        <v>72</v>
      </c>
      <c r="AY491" s="188" t="s">
        <v>190</v>
      </c>
    </row>
    <row r="492" spans="2:51" s="14" customFormat="1" x14ac:dyDescent="0.2">
      <c r="B492" s="187"/>
      <c r="D492" s="180" t="s">
        <v>198</v>
      </c>
      <c r="E492" s="188" t="s">
        <v>1</v>
      </c>
      <c r="F492" s="189" t="s">
        <v>565</v>
      </c>
      <c r="H492" s="190">
        <v>-7.0350000000000001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198</v>
      </c>
      <c r="AU492" s="188" t="s">
        <v>91</v>
      </c>
      <c r="AV492" s="14" t="s">
        <v>91</v>
      </c>
      <c r="AW492" s="14" t="s">
        <v>27</v>
      </c>
      <c r="AX492" s="14" t="s">
        <v>72</v>
      </c>
      <c r="AY492" s="188" t="s">
        <v>190</v>
      </c>
    </row>
    <row r="493" spans="2:51" s="13" customFormat="1" x14ac:dyDescent="0.2">
      <c r="B493" s="179"/>
      <c r="D493" s="180" t="s">
        <v>198</v>
      </c>
      <c r="E493" s="181" t="s">
        <v>1</v>
      </c>
      <c r="F493" s="182" t="s">
        <v>566</v>
      </c>
      <c r="H493" s="181" t="s">
        <v>1</v>
      </c>
      <c r="I493" s="183"/>
      <c r="L493" s="179"/>
      <c r="M493" s="184"/>
      <c r="N493" s="185"/>
      <c r="O493" s="185"/>
      <c r="P493" s="185"/>
      <c r="Q493" s="185"/>
      <c r="R493" s="185"/>
      <c r="S493" s="185"/>
      <c r="T493" s="186"/>
      <c r="AT493" s="181" t="s">
        <v>198</v>
      </c>
      <c r="AU493" s="181" t="s">
        <v>91</v>
      </c>
      <c r="AV493" s="13" t="s">
        <v>78</v>
      </c>
      <c r="AW493" s="13" t="s">
        <v>27</v>
      </c>
      <c r="AX493" s="13" t="s">
        <v>72</v>
      </c>
      <c r="AY493" s="181" t="s">
        <v>190</v>
      </c>
    </row>
    <row r="494" spans="2:51" s="14" customFormat="1" x14ac:dyDescent="0.2">
      <c r="B494" s="187"/>
      <c r="D494" s="180" t="s">
        <v>198</v>
      </c>
      <c r="E494" s="188" t="s">
        <v>1</v>
      </c>
      <c r="F494" s="189" t="s">
        <v>567</v>
      </c>
      <c r="H494" s="190">
        <v>56.573999999999998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198</v>
      </c>
      <c r="AU494" s="188" t="s">
        <v>91</v>
      </c>
      <c r="AV494" s="14" t="s">
        <v>91</v>
      </c>
      <c r="AW494" s="14" t="s">
        <v>27</v>
      </c>
      <c r="AX494" s="14" t="s">
        <v>72</v>
      </c>
      <c r="AY494" s="188" t="s">
        <v>190</v>
      </c>
    </row>
    <row r="495" spans="2:51" s="14" customFormat="1" x14ac:dyDescent="0.2">
      <c r="B495" s="187"/>
      <c r="D495" s="180" t="s">
        <v>198</v>
      </c>
      <c r="E495" s="188" t="s">
        <v>1</v>
      </c>
      <c r="F495" s="189" t="s">
        <v>490</v>
      </c>
      <c r="H495" s="190">
        <v>-1.89</v>
      </c>
      <c r="I495" s="191"/>
      <c r="L495" s="187"/>
      <c r="M495" s="192"/>
      <c r="N495" s="193"/>
      <c r="O495" s="193"/>
      <c r="P495" s="193"/>
      <c r="Q495" s="193"/>
      <c r="R495" s="193"/>
      <c r="S495" s="193"/>
      <c r="T495" s="194"/>
      <c r="AT495" s="188" t="s">
        <v>198</v>
      </c>
      <c r="AU495" s="188" t="s">
        <v>91</v>
      </c>
      <c r="AV495" s="14" t="s">
        <v>91</v>
      </c>
      <c r="AW495" s="14" t="s">
        <v>27</v>
      </c>
      <c r="AX495" s="14" t="s">
        <v>72</v>
      </c>
      <c r="AY495" s="188" t="s">
        <v>190</v>
      </c>
    </row>
    <row r="496" spans="2:51" s="14" customFormat="1" x14ac:dyDescent="0.2">
      <c r="B496" s="187"/>
      <c r="D496" s="180" t="s">
        <v>198</v>
      </c>
      <c r="E496" s="188" t="s">
        <v>1</v>
      </c>
      <c r="F496" s="189" t="s">
        <v>568</v>
      </c>
      <c r="H496" s="190">
        <v>-4.08</v>
      </c>
      <c r="I496" s="191"/>
      <c r="L496" s="187"/>
      <c r="M496" s="192"/>
      <c r="N496" s="193"/>
      <c r="O496" s="193"/>
      <c r="P496" s="193"/>
      <c r="Q496" s="193"/>
      <c r="R496" s="193"/>
      <c r="S496" s="193"/>
      <c r="T496" s="194"/>
      <c r="AT496" s="188" t="s">
        <v>198</v>
      </c>
      <c r="AU496" s="188" t="s">
        <v>91</v>
      </c>
      <c r="AV496" s="14" t="s">
        <v>91</v>
      </c>
      <c r="AW496" s="14" t="s">
        <v>27</v>
      </c>
      <c r="AX496" s="14" t="s">
        <v>72</v>
      </c>
      <c r="AY496" s="188" t="s">
        <v>190</v>
      </c>
    </row>
    <row r="497" spans="2:51" s="14" customFormat="1" x14ac:dyDescent="0.2">
      <c r="B497" s="187"/>
      <c r="D497" s="180" t="s">
        <v>198</v>
      </c>
      <c r="E497" s="188" t="s">
        <v>1</v>
      </c>
      <c r="F497" s="189" t="s">
        <v>569</v>
      </c>
      <c r="H497" s="190">
        <v>1.38</v>
      </c>
      <c r="I497" s="191"/>
      <c r="L497" s="187"/>
      <c r="M497" s="192"/>
      <c r="N497" s="193"/>
      <c r="O497" s="193"/>
      <c r="P497" s="193"/>
      <c r="Q497" s="193"/>
      <c r="R497" s="193"/>
      <c r="S497" s="193"/>
      <c r="T497" s="194"/>
      <c r="AT497" s="188" t="s">
        <v>198</v>
      </c>
      <c r="AU497" s="188" t="s">
        <v>91</v>
      </c>
      <c r="AV497" s="14" t="s">
        <v>91</v>
      </c>
      <c r="AW497" s="14" t="s">
        <v>27</v>
      </c>
      <c r="AX497" s="14" t="s">
        <v>72</v>
      </c>
      <c r="AY497" s="188" t="s">
        <v>190</v>
      </c>
    </row>
    <row r="498" spans="2:51" s="13" customFormat="1" x14ac:dyDescent="0.2">
      <c r="B498" s="179"/>
      <c r="D498" s="180" t="s">
        <v>198</v>
      </c>
      <c r="E498" s="181" t="s">
        <v>1</v>
      </c>
      <c r="F498" s="182" t="s">
        <v>570</v>
      </c>
      <c r="H498" s="181" t="s">
        <v>1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1" t="s">
        <v>198</v>
      </c>
      <c r="AU498" s="181" t="s">
        <v>91</v>
      </c>
      <c r="AV498" s="13" t="s">
        <v>78</v>
      </c>
      <c r="AW498" s="13" t="s">
        <v>27</v>
      </c>
      <c r="AX498" s="13" t="s">
        <v>72</v>
      </c>
      <c r="AY498" s="181" t="s">
        <v>190</v>
      </c>
    </row>
    <row r="499" spans="2:51" s="14" customFormat="1" x14ac:dyDescent="0.2">
      <c r="B499" s="187"/>
      <c r="D499" s="180" t="s">
        <v>198</v>
      </c>
      <c r="E499" s="188" t="s">
        <v>1</v>
      </c>
      <c r="F499" s="189" t="s">
        <v>571</v>
      </c>
      <c r="H499" s="190">
        <v>27.803000000000001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198</v>
      </c>
      <c r="AU499" s="188" t="s">
        <v>91</v>
      </c>
      <c r="AV499" s="14" t="s">
        <v>91</v>
      </c>
      <c r="AW499" s="14" t="s">
        <v>27</v>
      </c>
      <c r="AX499" s="14" t="s">
        <v>72</v>
      </c>
      <c r="AY499" s="188" t="s">
        <v>190</v>
      </c>
    </row>
    <row r="500" spans="2:51" s="14" customFormat="1" x14ac:dyDescent="0.2">
      <c r="B500" s="187"/>
      <c r="D500" s="180" t="s">
        <v>198</v>
      </c>
      <c r="E500" s="188" t="s">
        <v>1</v>
      </c>
      <c r="F500" s="189" t="s">
        <v>572</v>
      </c>
      <c r="H500" s="190">
        <v>-0.9</v>
      </c>
      <c r="I500" s="191"/>
      <c r="L500" s="187"/>
      <c r="M500" s="192"/>
      <c r="N500" s="193"/>
      <c r="O500" s="193"/>
      <c r="P500" s="193"/>
      <c r="Q500" s="193"/>
      <c r="R500" s="193"/>
      <c r="S500" s="193"/>
      <c r="T500" s="194"/>
      <c r="AT500" s="188" t="s">
        <v>198</v>
      </c>
      <c r="AU500" s="188" t="s">
        <v>91</v>
      </c>
      <c r="AV500" s="14" t="s">
        <v>91</v>
      </c>
      <c r="AW500" s="14" t="s">
        <v>27</v>
      </c>
      <c r="AX500" s="14" t="s">
        <v>72</v>
      </c>
      <c r="AY500" s="188" t="s">
        <v>190</v>
      </c>
    </row>
    <row r="501" spans="2:51" s="14" customFormat="1" x14ac:dyDescent="0.2">
      <c r="B501" s="187"/>
      <c r="D501" s="180" t="s">
        <v>198</v>
      </c>
      <c r="E501" s="188" t="s">
        <v>1</v>
      </c>
      <c r="F501" s="189" t="s">
        <v>573</v>
      </c>
      <c r="H501" s="190">
        <v>-0.94499999999999995</v>
      </c>
      <c r="I501" s="191"/>
      <c r="L501" s="187"/>
      <c r="M501" s="192"/>
      <c r="N501" s="193"/>
      <c r="O501" s="193"/>
      <c r="P501" s="193"/>
      <c r="Q501" s="193"/>
      <c r="R501" s="193"/>
      <c r="S501" s="193"/>
      <c r="T501" s="194"/>
      <c r="AT501" s="188" t="s">
        <v>198</v>
      </c>
      <c r="AU501" s="188" t="s">
        <v>91</v>
      </c>
      <c r="AV501" s="14" t="s">
        <v>91</v>
      </c>
      <c r="AW501" s="14" t="s">
        <v>27</v>
      </c>
      <c r="AX501" s="14" t="s">
        <v>72</v>
      </c>
      <c r="AY501" s="188" t="s">
        <v>190</v>
      </c>
    </row>
    <row r="502" spans="2:51" s="14" customFormat="1" x14ac:dyDescent="0.2">
      <c r="B502" s="187"/>
      <c r="D502" s="180" t="s">
        <v>198</v>
      </c>
      <c r="E502" s="188" t="s">
        <v>1</v>
      </c>
      <c r="F502" s="189" t="s">
        <v>574</v>
      </c>
      <c r="H502" s="190">
        <v>-2.04</v>
      </c>
      <c r="I502" s="191"/>
      <c r="L502" s="187"/>
      <c r="M502" s="192"/>
      <c r="N502" s="193"/>
      <c r="O502" s="193"/>
      <c r="P502" s="193"/>
      <c r="Q502" s="193"/>
      <c r="R502" s="193"/>
      <c r="S502" s="193"/>
      <c r="T502" s="194"/>
      <c r="AT502" s="188" t="s">
        <v>198</v>
      </c>
      <c r="AU502" s="188" t="s">
        <v>91</v>
      </c>
      <c r="AV502" s="14" t="s">
        <v>91</v>
      </c>
      <c r="AW502" s="14" t="s">
        <v>27</v>
      </c>
      <c r="AX502" s="14" t="s">
        <v>72</v>
      </c>
      <c r="AY502" s="188" t="s">
        <v>190</v>
      </c>
    </row>
    <row r="503" spans="2:51" s="14" customFormat="1" x14ac:dyDescent="0.2">
      <c r="B503" s="187"/>
      <c r="D503" s="180" t="s">
        <v>198</v>
      </c>
      <c r="E503" s="188" t="s">
        <v>1</v>
      </c>
      <c r="F503" s="189" t="s">
        <v>575</v>
      </c>
      <c r="H503" s="190">
        <v>-0.6</v>
      </c>
      <c r="I503" s="191"/>
      <c r="L503" s="187"/>
      <c r="M503" s="192"/>
      <c r="N503" s="193"/>
      <c r="O503" s="193"/>
      <c r="P503" s="193"/>
      <c r="Q503" s="193"/>
      <c r="R503" s="193"/>
      <c r="S503" s="193"/>
      <c r="T503" s="194"/>
      <c r="AT503" s="188" t="s">
        <v>198</v>
      </c>
      <c r="AU503" s="188" t="s">
        <v>91</v>
      </c>
      <c r="AV503" s="14" t="s">
        <v>91</v>
      </c>
      <c r="AW503" s="14" t="s">
        <v>27</v>
      </c>
      <c r="AX503" s="14" t="s">
        <v>72</v>
      </c>
      <c r="AY503" s="188" t="s">
        <v>190</v>
      </c>
    </row>
    <row r="504" spans="2:51" s="13" customFormat="1" x14ac:dyDescent="0.2">
      <c r="B504" s="179"/>
      <c r="D504" s="180" t="s">
        <v>198</v>
      </c>
      <c r="E504" s="181" t="s">
        <v>1</v>
      </c>
      <c r="F504" s="182" t="s">
        <v>576</v>
      </c>
      <c r="H504" s="181" t="s">
        <v>1</v>
      </c>
      <c r="I504" s="183"/>
      <c r="L504" s="179"/>
      <c r="M504" s="184"/>
      <c r="N504" s="185"/>
      <c r="O504" s="185"/>
      <c r="P504" s="185"/>
      <c r="Q504" s="185"/>
      <c r="R504" s="185"/>
      <c r="S504" s="185"/>
      <c r="T504" s="186"/>
      <c r="AT504" s="181" t="s">
        <v>198</v>
      </c>
      <c r="AU504" s="181" t="s">
        <v>91</v>
      </c>
      <c r="AV504" s="13" t="s">
        <v>78</v>
      </c>
      <c r="AW504" s="13" t="s">
        <v>27</v>
      </c>
      <c r="AX504" s="13" t="s">
        <v>72</v>
      </c>
      <c r="AY504" s="181" t="s">
        <v>190</v>
      </c>
    </row>
    <row r="505" spans="2:51" s="14" customFormat="1" x14ac:dyDescent="0.2">
      <c r="B505" s="187"/>
      <c r="D505" s="180" t="s">
        <v>198</v>
      </c>
      <c r="E505" s="188" t="s">
        <v>1</v>
      </c>
      <c r="F505" s="189" t="s">
        <v>577</v>
      </c>
      <c r="H505" s="190">
        <v>5.4080000000000004</v>
      </c>
      <c r="I505" s="191"/>
      <c r="L505" s="187"/>
      <c r="M505" s="192"/>
      <c r="N505" s="193"/>
      <c r="O505" s="193"/>
      <c r="P505" s="193"/>
      <c r="Q505" s="193"/>
      <c r="R505" s="193"/>
      <c r="S505" s="193"/>
      <c r="T505" s="194"/>
      <c r="AT505" s="188" t="s">
        <v>198</v>
      </c>
      <c r="AU505" s="188" t="s">
        <v>91</v>
      </c>
      <c r="AV505" s="14" t="s">
        <v>91</v>
      </c>
      <c r="AW505" s="14" t="s">
        <v>27</v>
      </c>
      <c r="AX505" s="14" t="s">
        <v>72</v>
      </c>
      <c r="AY505" s="188" t="s">
        <v>190</v>
      </c>
    </row>
    <row r="506" spans="2:51" s="14" customFormat="1" x14ac:dyDescent="0.2">
      <c r="B506" s="187"/>
      <c r="D506" s="180" t="s">
        <v>198</v>
      </c>
      <c r="E506" s="188" t="s">
        <v>1</v>
      </c>
      <c r="F506" s="189" t="s">
        <v>448</v>
      </c>
      <c r="H506" s="190">
        <v>-0.315</v>
      </c>
      <c r="I506" s="191"/>
      <c r="L506" s="187"/>
      <c r="M506" s="192"/>
      <c r="N506" s="193"/>
      <c r="O506" s="193"/>
      <c r="P506" s="193"/>
      <c r="Q506" s="193"/>
      <c r="R506" s="193"/>
      <c r="S506" s="193"/>
      <c r="T506" s="194"/>
      <c r="AT506" s="188" t="s">
        <v>198</v>
      </c>
      <c r="AU506" s="188" t="s">
        <v>91</v>
      </c>
      <c r="AV506" s="14" t="s">
        <v>91</v>
      </c>
      <c r="AW506" s="14" t="s">
        <v>27</v>
      </c>
      <c r="AX506" s="14" t="s">
        <v>72</v>
      </c>
      <c r="AY506" s="188" t="s">
        <v>190</v>
      </c>
    </row>
    <row r="507" spans="2:51" s="14" customFormat="1" x14ac:dyDescent="0.2">
      <c r="B507" s="187"/>
      <c r="D507" s="180" t="s">
        <v>198</v>
      </c>
      <c r="E507" s="188" t="s">
        <v>1</v>
      </c>
      <c r="F507" s="189" t="s">
        <v>449</v>
      </c>
      <c r="H507" s="190">
        <v>0.248</v>
      </c>
      <c r="I507" s="191"/>
      <c r="L507" s="187"/>
      <c r="M507" s="192"/>
      <c r="N507" s="193"/>
      <c r="O507" s="193"/>
      <c r="P507" s="193"/>
      <c r="Q507" s="193"/>
      <c r="R507" s="193"/>
      <c r="S507" s="193"/>
      <c r="T507" s="194"/>
      <c r="AT507" s="188" t="s">
        <v>198</v>
      </c>
      <c r="AU507" s="188" t="s">
        <v>91</v>
      </c>
      <c r="AV507" s="14" t="s">
        <v>91</v>
      </c>
      <c r="AW507" s="14" t="s">
        <v>27</v>
      </c>
      <c r="AX507" s="14" t="s">
        <v>72</v>
      </c>
      <c r="AY507" s="188" t="s">
        <v>190</v>
      </c>
    </row>
    <row r="508" spans="2:51" s="13" customFormat="1" x14ac:dyDescent="0.2">
      <c r="B508" s="179"/>
      <c r="D508" s="180" t="s">
        <v>198</v>
      </c>
      <c r="E508" s="181" t="s">
        <v>1</v>
      </c>
      <c r="F508" s="182" t="s">
        <v>578</v>
      </c>
      <c r="H508" s="181" t="s">
        <v>1</v>
      </c>
      <c r="I508" s="183"/>
      <c r="L508" s="179"/>
      <c r="M508" s="184"/>
      <c r="N508" s="185"/>
      <c r="O508" s="185"/>
      <c r="P508" s="185"/>
      <c r="Q508" s="185"/>
      <c r="R508" s="185"/>
      <c r="S508" s="185"/>
      <c r="T508" s="186"/>
      <c r="AT508" s="181" t="s">
        <v>198</v>
      </c>
      <c r="AU508" s="181" t="s">
        <v>91</v>
      </c>
      <c r="AV508" s="13" t="s">
        <v>78</v>
      </c>
      <c r="AW508" s="13" t="s">
        <v>27</v>
      </c>
      <c r="AX508" s="13" t="s">
        <v>72</v>
      </c>
      <c r="AY508" s="181" t="s">
        <v>190</v>
      </c>
    </row>
    <row r="509" spans="2:51" s="14" customFormat="1" x14ac:dyDescent="0.2">
      <c r="B509" s="187"/>
      <c r="D509" s="180" t="s">
        <v>198</v>
      </c>
      <c r="E509" s="188" t="s">
        <v>1</v>
      </c>
      <c r="F509" s="189" t="s">
        <v>579</v>
      </c>
      <c r="H509" s="190">
        <v>5.5129999999999999</v>
      </c>
      <c r="I509" s="191"/>
      <c r="L509" s="187"/>
      <c r="M509" s="192"/>
      <c r="N509" s="193"/>
      <c r="O509" s="193"/>
      <c r="P509" s="193"/>
      <c r="Q509" s="193"/>
      <c r="R509" s="193"/>
      <c r="S509" s="193"/>
      <c r="T509" s="194"/>
      <c r="AT509" s="188" t="s">
        <v>198</v>
      </c>
      <c r="AU509" s="188" t="s">
        <v>91</v>
      </c>
      <c r="AV509" s="14" t="s">
        <v>91</v>
      </c>
      <c r="AW509" s="14" t="s">
        <v>27</v>
      </c>
      <c r="AX509" s="14" t="s">
        <v>72</v>
      </c>
      <c r="AY509" s="188" t="s">
        <v>190</v>
      </c>
    </row>
    <row r="510" spans="2:51" s="14" customFormat="1" x14ac:dyDescent="0.2">
      <c r="B510" s="187"/>
      <c r="D510" s="180" t="s">
        <v>198</v>
      </c>
      <c r="E510" s="188" t="s">
        <v>1</v>
      </c>
      <c r="F510" s="189" t="s">
        <v>448</v>
      </c>
      <c r="H510" s="190">
        <v>-0.315</v>
      </c>
      <c r="I510" s="191"/>
      <c r="L510" s="187"/>
      <c r="M510" s="192"/>
      <c r="N510" s="193"/>
      <c r="O510" s="193"/>
      <c r="P510" s="193"/>
      <c r="Q510" s="193"/>
      <c r="R510" s="193"/>
      <c r="S510" s="193"/>
      <c r="T510" s="194"/>
      <c r="AT510" s="188" t="s">
        <v>198</v>
      </c>
      <c r="AU510" s="188" t="s">
        <v>91</v>
      </c>
      <c r="AV510" s="14" t="s">
        <v>91</v>
      </c>
      <c r="AW510" s="14" t="s">
        <v>27</v>
      </c>
      <c r="AX510" s="14" t="s">
        <v>72</v>
      </c>
      <c r="AY510" s="188" t="s">
        <v>190</v>
      </c>
    </row>
    <row r="511" spans="2:51" s="14" customFormat="1" x14ac:dyDescent="0.2">
      <c r="B511" s="187"/>
      <c r="D511" s="180" t="s">
        <v>198</v>
      </c>
      <c r="E511" s="188" t="s">
        <v>1</v>
      </c>
      <c r="F511" s="189" t="s">
        <v>449</v>
      </c>
      <c r="H511" s="190">
        <v>0.248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198</v>
      </c>
      <c r="AU511" s="188" t="s">
        <v>91</v>
      </c>
      <c r="AV511" s="14" t="s">
        <v>91</v>
      </c>
      <c r="AW511" s="14" t="s">
        <v>27</v>
      </c>
      <c r="AX511" s="14" t="s">
        <v>72</v>
      </c>
      <c r="AY511" s="188" t="s">
        <v>190</v>
      </c>
    </row>
    <row r="512" spans="2:51" s="13" customFormat="1" x14ac:dyDescent="0.2">
      <c r="B512" s="179"/>
      <c r="D512" s="180" t="s">
        <v>198</v>
      </c>
      <c r="E512" s="181" t="s">
        <v>1</v>
      </c>
      <c r="F512" s="182" t="s">
        <v>580</v>
      </c>
      <c r="H512" s="181" t="s">
        <v>1</v>
      </c>
      <c r="I512" s="183"/>
      <c r="L512" s="179"/>
      <c r="M512" s="184"/>
      <c r="N512" s="185"/>
      <c r="O512" s="185"/>
      <c r="P512" s="185"/>
      <c r="Q512" s="185"/>
      <c r="R512" s="185"/>
      <c r="S512" s="185"/>
      <c r="T512" s="186"/>
      <c r="AT512" s="181" t="s">
        <v>198</v>
      </c>
      <c r="AU512" s="181" t="s">
        <v>91</v>
      </c>
      <c r="AV512" s="13" t="s">
        <v>78</v>
      </c>
      <c r="AW512" s="13" t="s">
        <v>27</v>
      </c>
      <c r="AX512" s="13" t="s">
        <v>72</v>
      </c>
      <c r="AY512" s="181" t="s">
        <v>190</v>
      </c>
    </row>
    <row r="513" spans="1:65" s="14" customFormat="1" x14ac:dyDescent="0.2">
      <c r="B513" s="187"/>
      <c r="D513" s="180" t="s">
        <v>198</v>
      </c>
      <c r="E513" s="188" t="s">
        <v>1</v>
      </c>
      <c r="F513" s="189" t="s">
        <v>581</v>
      </c>
      <c r="H513" s="190">
        <v>6.1429999999999998</v>
      </c>
      <c r="I513" s="191"/>
      <c r="L513" s="187"/>
      <c r="M513" s="192"/>
      <c r="N513" s="193"/>
      <c r="O513" s="193"/>
      <c r="P513" s="193"/>
      <c r="Q513" s="193"/>
      <c r="R513" s="193"/>
      <c r="S513" s="193"/>
      <c r="T513" s="194"/>
      <c r="AT513" s="188" t="s">
        <v>198</v>
      </c>
      <c r="AU513" s="188" t="s">
        <v>91</v>
      </c>
      <c r="AV513" s="14" t="s">
        <v>91</v>
      </c>
      <c r="AW513" s="14" t="s">
        <v>27</v>
      </c>
      <c r="AX513" s="14" t="s">
        <v>72</v>
      </c>
      <c r="AY513" s="188" t="s">
        <v>190</v>
      </c>
    </row>
    <row r="514" spans="1:65" s="14" customFormat="1" x14ac:dyDescent="0.2">
      <c r="B514" s="187"/>
      <c r="D514" s="180" t="s">
        <v>198</v>
      </c>
      <c r="E514" s="188" t="s">
        <v>1</v>
      </c>
      <c r="F514" s="189" t="s">
        <v>448</v>
      </c>
      <c r="H514" s="190">
        <v>-0.315</v>
      </c>
      <c r="I514" s="191"/>
      <c r="L514" s="187"/>
      <c r="M514" s="192"/>
      <c r="N514" s="193"/>
      <c r="O514" s="193"/>
      <c r="P514" s="193"/>
      <c r="Q514" s="193"/>
      <c r="R514" s="193"/>
      <c r="S514" s="193"/>
      <c r="T514" s="194"/>
      <c r="AT514" s="188" t="s">
        <v>198</v>
      </c>
      <c r="AU514" s="188" t="s">
        <v>91</v>
      </c>
      <c r="AV514" s="14" t="s">
        <v>91</v>
      </c>
      <c r="AW514" s="14" t="s">
        <v>27</v>
      </c>
      <c r="AX514" s="14" t="s">
        <v>72</v>
      </c>
      <c r="AY514" s="188" t="s">
        <v>190</v>
      </c>
    </row>
    <row r="515" spans="1:65" s="14" customFormat="1" x14ac:dyDescent="0.2">
      <c r="B515" s="187"/>
      <c r="D515" s="180" t="s">
        <v>198</v>
      </c>
      <c r="E515" s="188" t="s">
        <v>1</v>
      </c>
      <c r="F515" s="189" t="s">
        <v>449</v>
      </c>
      <c r="H515" s="190">
        <v>0.248</v>
      </c>
      <c r="I515" s="191"/>
      <c r="L515" s="187"/>
      <c r="M515" s="192"/>
      <c r="N515" s="193"/>
      <c r="O515" s="193"/>
      <c r="P515" s="193"/>
      <c r="Q515" s="193"/>
      <c r="R515" s="193"/>
      <c r="S515" s="193"/>
      <c r="T515" s="194"/>
      <c r="AT515" s="188" t="s">
        <v>198</v>
      </c>
      <c r="AU515" s="188" t="s">
        <v>91</v>
      </c>
      <c r="AV515" s="14" t="s">
        <v>91</v>
      </c>
      <c r="AW515" s="14" t="s">
        <v>27</v>
      </c>
      <c r="AX515" s="14" t="s">
        <v>72</v>
      </c>
      <c r="AY515" s="188" t="s">
        <v>190</v>
      </c>
    </row>
    <row r="516" spans="1:65" s="13" customFormat="1" x14ac:dyDescent="0.2">
      <c r="B516" s="179"/>
      <c r="D516" s="180" t="s">
        <v>198</v>
      </c>
      <c r="E516" s="181" t="s">
        <v>1</v>
      </c>
      <c r="F516" s="182" t="s">
        <v>582</v>
      </c>
      <c r="H516" s="181" t="s">
        <v>1</v>
      </c>
      <c r="I516" s="183"/>
      <c r="L516" s="179"/>
      <c r="M516" s="184"/>
      <c r="N516" s="185"/>
      <c r="O516" s="185"/>
      <c r="P516" s="185"/>
      <c r="Q516" s="185"/>
      <c r="R516" s="185"/>
      <c r="S516" s="185"/>
      <c r="T516" s="186"/>
      <c r="AT516" s="181" t="s">
        <v>198</v>
      </c>
      <c r="AU516" s="181" t="s">
        <v>91</v>
      </c>
      <c r="AV516" s="13" t="s">
        <v>78</v>
      </c>
      <c r="AW516" s="13" t="s">
        <v>27</v>
      </c>
      <c r="AX516" s="13" t="s">
        <v>72</v>
      </c>
      <c r="AY516" s="181" t="s">
        <v>190</v>
      </c>
    </row>
    <row r="517" spans="1:65" s="14" customFormat="1" x14ac:dyDescent="0.2">
      <c r="B517" s="187"/>
      <c r="D517" s="180" t="s">
        <v>198</v>
      </c>
      <c r="E517" s="188" t="s">
        <v>1</v>
      </c>
      <c r="F517" s="189" t="s">
        <v>583</v>
      </c>
      <c r="H517" s="190">
        <v>21.734999999999999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198</v>
      </c>
      <c r="AU517" s="188" t="s">
        <v>91</v>
      </c>
      <c r="AV517" s="14" t="s">
        <v>91</v>
      </c>
      <c r="AW517" s="14" t="s">
        <v>27</v>
      </c>
      <c r="AX517" s="14" t="s">
        <v>72</v>
      </c>
      <c r="AY517" s="188" t="s">
        <v>190</v>
      </c>
    </row>
    <row r="518" spans="1:65" s="14" customFormat="1" x14ac:dyDescent="0.2">
      <c r="B518" s="187"/>
      <c r="D518" s="180" t="s">
        <v>198</v>
      </c>
      <c r="E518" s="188" t="s">
        <v>1</v>
      </c>
      <c r="F518" s="189" t="s">
        <v>490</v>
      </c>
      <c r="H518" s="190">
        <v>-1.89</v>
      </c>
      <c r="I518" s="191"/>
      <c r="L518" s="187"/>
      <c r="M518" s="192"/>
      <c r="N518" s="193"/>
      <c r="O518" s="193"/>
      <c r="P518" s="193"/>
      <c r="Q518" s="193"/>
      <c r="R518" s="193"/>
      <c r="S518" s="193"/>
      <c r="T518" s="194"/>
      <c r="AT518" s="188" t="s">
        <v>198</v>
      </c>
      <c r="AU518" s="188" t="s">
        <v>91</v>
      </c>
      <c r="AV518" s="14" t="s">
        <v>91</v>
      </c>
      <c r="AW518" s="14" t="s">
        <v>27</v>
      </c>
      <c r="AX518" s="14" t="s">
        <v>72</v>
      </c>
      <c r="AY518" s="188" t="s">
        <v>190</v>
      </c>
    </row>
    <row r="519" spans="1:65" s="14" customFormat="1" x14ac:dyDescent="0.2">
      <c r="B519" s="187"/>
      <c r="D519" s="180" t="s">
        <v>198</v>
      </c>
      <c r="E519" s="188" t="s">
        <v>1</v>
      </c>
      <c r="F519" s="189" t="s">
        <v>584</v>
      </c>
      <c r="H519" s="190">
        <v>-2.5499999999999998</v>
      </c>
      <c r="I519" s="191"/>
      <c r="L519" s="187"/>
      <c r="M519" s="192"/>
      <c r="N519" s="193"/>
      <c r="O519" s="193"/>
      <c r="P519" s="193"/>
      <c r="Q519" s="193"/>
      <c r="R519" s="193"/>
      <c r="S519" s="193"/>
      <c r="T519" s="194"/>
      <c r="AT519" s="188" t="s">
        <v>198</v>
      </c>
      <c r="AU519" s="188" t="s">
        <v>91</v>
      </c>
      <c r="AV519" s="14" t="s">
        <v>91</v>
      </c>
      <c r="AW519" s="14" t="s">
        <v>27</v>
      </c>
      <c r="AX519" s="14" t="s">
        <v>72</v>
      </c>
      <c r="AY519" s="188" t="s">
        <v>190</v>
      </c>
    </row>
    <row r="520" spans="1:65" s="14" customFormat="1" x14ac:dyDescent="0.2">
      <c r="B520" s="187"/>
      <c r="D520" s="180" t="s">
        <v>198</v>
      </c>
      <c r="E520" s="188" t="s">
        <v>1</v>
      </c>
      <c r="F520" s="189" t="s">
        <v>585</v>
      </c>
      <c r="H520" s="190">
        <v>0.73499999999999999</v>
      </c>
      <c r="I520" s="191"/>
      <c r="L520" s="187"/>
      <c r="M520" s="192"/>
      <c r="N520" s="193"/>
      <c r="O520" s="193"/>
      <c r="P520" s="193"/>
      <c r="Q520" s="193"/>
      <c r="R520" s="193"/>
      <c r="S520" s="193"/>
      <c r="T520" s="194"/>
      <c r="AT520" s="188" t="s">
        <v>198</v>
      </c>
      <c r="AU520" s="188" t="s">
        <v>91</v>
      </c>
      <c r="AV520" s="14" t="s">
        <v>91</v>
      </c>
      <c r="AW520" s="14" t="s">
        <v>27</v>
      </c>
      <c r="AX520" s="14" t="s">
        <v>72</v>
      </c>
      <c r="AY520" s="188" t="s">
        <v>190</v>
      </c>
    </row>
    <row r="521" spans="1:65" s="13" customFormat="1" x14ac:dyDescent="0.2">
      <c r="B521" s="179"/>
      <c r="D521" s="180" t="s">
        <v>198</v>
      </c>
      <c r="E521" s="181" t="s">
        <v>1</v>
      </c>
      <c r="F521" s="182" t="s">
        <v>586</v>
      </c>
      <c r="H521" s="181" t="s">
        <v>1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1" t="s">
        <v>198</v>
      </c>
      <c r="AU521" s="181" t="s">
        <v>91</v>
      </c>
      <c r="AV521" s="13" t="s">
        <v>78</v>
      </c>
      <c r="AW521" s="13" t="s">
        <v>27</v>
      </c>
      <c r="AX521" s="13" t="s">
        <v>72</v>
      </c>
      <c r="AY521" s="181" t="s">
        <v>190</v>
      </c>
    </row>
    <row r="522" spans="1:65" s="14" customFormat="1" x14ac:dyDescent="0.2">
      <c r="B522" s="187"/>
      <c r="D522" s="180" t="s">
        <v>198</v>
      </c>
      <c r="E522" s="188" t="s">
        <v>1</v>
      </c>
      <c r="F522" s="189" t="s">
        <v>587</v>
      </c>
      <c r="H522" s="190">
        <v>44.887999999999998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8" t="s">
        <v>198</v>
      </c>
      <c r="AU522" s="188" t="s">
        <v>91</v>
      </c>
      <c r="AV522" s="14" t="s">
        <v>91</v>
      </c>
      <c r="AW522" s="14" t="s">
        <v>27</v>
      </c>
      <c r="AX522" s="14" t="s">
        <v>72</v>
      </c>
      <c r="AY522" s="188" t="s">
        <v>190</v>
      </c>
    </row>
    <row r="523" spans="1:65" s="14" customFormat="1" x14ac:dyDescent="0.2">
      <c r="B523" s="187"/>
      <c r="D523" s="180" t="s">
        <v>198</v>
      </c>
      <c r="E523" s="188" t="s">
        <v>1</v>
      </c>
      <c r="F523" s="189" t="s">
        <v>490</v>
      </c>
      <c r="H523" s="190">
        <v>-1.89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198</v>
      </c>
      <c r="AU523" s="188" t="s">
        <v>91</v>
      </c>
      <c r="AV523" s="14" t="s">
        <v>91</v>
      </c>
      <c r="AW523" s="14" t="s">
        <v>27</v>
      </c>
      <c r="AX523" s="14" t="s">
        <v>72</v>
      </c>
      <c r="AY523" s="188" t="s">
        <v>190</v>
      </c>
    </row>
    <row r="524" spans="1:65" s="14" customFormat="1" x14ac:dyDescent="0.2">
      <c r="B524" s="187"/>
      <c r="D524" s="180" t="s">
        <v>198</v>
      </c>
      <c r="E524" s="188" t="s">
        <v>1</v>
      </c>
      <c r="F524" s="189" t="s">
        <v>568</v>
      </c>
      <c r="H524" s="190">
        <v>-4.08</v>
      </c>
      <c r="I524" s="191"/>
      <c r="L524" s="187"/>
      <c r="M524" s="192"/>
      <c r="N524" s="193"/>
      <c r="O524" s="193"/>
      <c r="P524" s="193"/>
      <c r="Q524" s="193"/>
      <c r="R524" s="193"/>
      <c r="S524" s="193"/>
      <c r="T524" s="194"/>
      <c r="AT524" s="188" t="s">
        <v>198</v>
      </c>
      <c r="AU524" s="188" t="s">
        <v>91</v>
      </c>
      <c r="AV524" s="14" t="s">
        <v>91</v>
      </c>
      <c r="AW524" s="14" t="s">
        <v>27</v>
      </c>
      <c r="AX524" s="14" t="s">
        <v>72</v>
      </c>
      <c r="AY524" s="188" t="s">
        <v>190</v>
      </c>
    </row>
    <row r="525" spans="1:65" s="14" customFormat="1" x14ac:dyDescent="0.2">
      <c r="B525" s="187"/>
      <c r="D525" s="180" t="s">
        <v>198</v>
      </c>
      <c r="E525" s="188" t="s">
        <v>1</v>
      </c>
      <c r="F525" s="189" t="s">
        <v>569</v>
      </c>
      <c r="H525" s="190">
        <v>1.38</v>
      </c>
      <c r="I525" s="191"/>
      <c r="L525" s="187"/>
      <c r="M525" s="192"/>
      <c r="N525" s="193"/>
      <c r="O525" s="193"/>
      <c r="P525" s="193"/>
      <c r="Q525" s="193"/>
      <c r="R525" s="193"/>
      <c r="S525" s="193"/>
      <c r="T525" s="194"/>
      <c r="AT525" s="188" t="s">
        <v>198</v>
      </c>
      <c r="AU525" s="188" t="s">
        <v>91</v>
      </c>
      <c r="AV525" s="14" t="s">
        <v>91</v>
      </c>
      <c r="AW525" s="14" t="s">
        <v>27</v>
      </c>
      <c r="AX525" s="14" t="s">
        <v>72</v>
      </c>
      <c r="AY525" s="188" t="s">
        <v>190</v>
      </c>
    </row>
    <row r="526" spans="1:65" s="15" customFormat="1" x14ac:dyDescent="0.2">
      <c r="B526" s="195"/>
      <c r="D526" s="180" t="s">
        <v>198</v>
      </c>
      <c r="E526" s="196" t="s">
        <v>95</v>
      </c>
      <c r="F526" s="197" t="s">
        <v>204</v>
      </c>
      <c r="H526" s="198">
        <v>1124.5989999999999</v>
      </c>
      <c r="I526" s="199"/>
      <c r="L526" s="195"/>
      <c r="M526" s="200"/>
      <c r="N526" s="201"/>
      <c r="O526" s="201"/>
      <c r="P526" s="201"/>
      <c r="Q526" s="201"/>
      <c r="R526" s="201"/>
      <c r="S526" s="201"/>
      <c r="T526" s="202"/>
      <c r="AT526" s="196" t="s">
        <v>198</v>
      </c>
      <c r="AU526" s="196" t="s">
        <v>91</v>
      </c>
      <c r="AV526" s="15" t="s">
        <v>196</v>
      </c>
      <c r="AW526" s="15" t="s">
        <v>27</v>
      </c>
      <c r="AX526" s="15" t="s">
        <v>78</v>
      </c>
      <c r="AY526" s="196" t="s">
        <v>190</v>
      </c>
    </row>
    <row r="527" spans="1:65" s="2" customFormat="1" ht="24" x14ac:dyDescent="0.2">
      <c r="A527" s="35"/>
      <c r="B527" s="134"/>
      <c r="C527" s="166" t="s">
        <v>588</v>
      </c>
      <c r="D527" s="166" t="s">
        <v>192</v>
      </c>
      <c r="E527" s="167" t="s">
        <v>589</v>
      </c>
      <c r="F527" s="168" t="s">
        <v>590</v>
      </c>
      <c r="G527" s="169" t="s">
        <v>195</v>
      </c>
      <c r="H527" s="170">
        <v>96.230999999999995</v>
      </c>
      <c r="I527" s="171"/>
      <c r="J527" s="172">
        <f>ROUND(I527*H527,2)</f>
        <v>0</v>
      </c>
      <c r="K527" s="173"/>
      <c r="L527" s="36"/>
      <c r="M527" s="174" t="s">
        <v>1</v>
      </c>
      <c r="N527" s="175" t="s">
        <v>38</v>
      </c>
      <c r="O527" s="61"/>
      <c r="P527" s="176">
        <f>O527*H527</f>
        <v>0</v>
      </c>
      <c r="Q527" s="176">
        <v>1.89E-2</v>
      </c>
      <c r="R527" s="176">
        <f>Q527*H527</f>
        <v>1.8187658999999998</v>
      </c>
      <c r="S527" s="176">
        <v>0</v>
      </c>
      <c r="T527" s="177">
        <f>S527*H527</f>
        <v>0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R527" s="178" t="s">
        <v>196</v>
      </c>
      <c r="AT527" s="178" t="s">
        <v>192</v>
      </c>
      <c r="AU527" s="178" t="s">
        <v>91</v>
      </c>
      <c r="AY527" s="18" t="s">
        <v>190</v>
      </c>
      <c r="BE527" s="98">
        <f>IF(N527="základná",J527,0)</f>
        <v>0</v>
      </c>
      <c r="BF527" s="98">
        <f>IF(N527="znížená",J527,0)</f>
        <v>0</v>
      </c>
      <c r="BG527" s="98">
        <f>IF(N527="zákl. prenesená",J527,0)</f>
        <v>0</v>
      </c>
      <c r="BH527" s="98">
        <f>IF(N527="zníž. prenesená",J527,0)</f>
        <v>0</v>
      </c>
      <c r="BI527" s="98">
        <f>IF(N527="nulová",J527,0)</f>
        <v>0</v>
      </c>
      <c r="BJ527" s="18" t="s">
        <v>91</v>
      </c>
      <c r="BK527" s="98">
        <f>ROUND(I527*H527,2)</f>
        <v>0</v>
      </c>
      <c r="BL527" s="18" t="s">
        <v>196</v>
      </c>
      <c r="BM527" s="178" t="s">
        <v>591</v>
      </c>
    </row>
    <row r="528" spans="1:65" s="13" customFormat="1" x14ac:dyDescent="0.2">
      <c r="B528" s="179"/>
      <c r="D528" s="180" t="s">
        <v>198</v>
      </c>
      <c r="E528" s="181" t="s">
        <v>1</v>
      </c>
      <c r="F528" s="182" t="s">
        <v>592</v>
      </c>
      <c r="H528" s="181" t="s">
        <v>1</v>
      </c>
      <c r="I528" s="183"/>
      <c r="L528" s="179"/>
      <c r="M528" s="184"/>
      <c r="N528" s="185"/>
      <c r="O528" s="185"/>
      <c r="P528" s="185"/>
      <c r="Q528" s="185"/>
      <c r="R528" s="185"/>
      <c r="S528" s="185"/>
      <c r="T528" s="186"/>
      <c r="AT528" s="181" t="s">
        <v>198</v>
      </c>
      <c r="AU528" s="181" t="s">
        <v>91</v>
      </c>
      <c r="AV528" s="13" t="s">
        <v>78</v>
      </c>
      <c r="AW528" s="13" t="s">
        <v>27</v>
      </c>
      <c r="AX528" s="13" t="s">
        <v>72</v>
      </c>
      <c r="AY528" s="181" t="s">
        <v>190</v>
      </c>
    </row>
    <row r="529" spans="2:51" s="13" customFormat="1" x14ac:dyDescent="0.2">
      <c r="B529" s="179"/>
      <c r="D529" s="180" t="s">
        <v>198</v>
      </c>
      <c r="E529" s="181" t="s">
        <v>1</v>
      </c>
      <c r="F529" s="182" t="s">
        <v>458</v>
      </c>
      <c r="H529" s="181" t="s">
        <v>1</v>
      </c>
      <c r="I529" s="183"/>
      <c r="L529" s="179"/>
      <c r="M529" s="184"/>
      <c r="N529" s="185"/>
      <c r="O529" s="185"/>
      <c r="P529" s="185"/>
      <c r="Q529" s="185"/>
      <c r="R529" s="185"/>
      <c r="S529" s="185"/>
      <c r="T529" s="186"/>
      <c r="AT529" s="181" t="s">
        <v>198</v>
      </c>
      <c r="AU529" s="181" t="s">
        <v>91</v>
      </c>
      <c r="AV529" s="13" t="s">
        <v>78</v>
      </c>
      <c r="AW529" s="13" t="s">
        <v>27</v>
      </c>
      <c r="AX529" s="13" t="s">
        <v>72</v>
      </c>
      <c r="AY529" s="181" t="s">
        <v>190</v>
      </c>
    </row>
    <row r="530" spans="2:51" s="14" customFormat="1" x14ac:dyDescent="0.2">
      <c r="B530" s="187"/>
      <c r="D530" s="180" t="s">
        <v>198</v>
      </c>
      <c r="E530" s="188" t="s">
        <v>1</v>
      </c>
      <c r="F530" s="189" t="s">
        <v>593</v>
      </c>
      <c r="H530" s="190">
        <v>2.351</v>
      </c>
      <c r="I530" s="191"/>
      <c r="L530" s="187"/>
      <c r="M530" s="192"/>
      <c r="N530" s="193"/>
      <c r="O530" s="193"/>
      <c r="P530" s="193"/>
      <c r="Q530" s="193"/>
      <c r="R530" s="193"/>
      <c r="S530" s="193"/>
      <c r="T530" s="194"/>
      <c r="AT530" s="188" t="s">
        <v>198</v>
      </c>
      <c r="AU530" s="188" t="s">
        <v>91</v>
      </c>
      <c r="AV530" s="14" t="s">
        <v>91</v>
      </c>
      <c r="AW530" s="14" t="s">
        <v>27</v>
      </c>
      <c r="AX530" s="14" t="s">
        <v>72</v>
      </c>
      <c r="AY530" s="188" t="s">
        <v>190</v>
      </c>
    </row>
    <row r="531" spans="2:51" s="13" customFormat="1" x14ac:dyDescent="0.2">
      <c r="B531" s="179"/>
      <c r="D531" s="180" t="s">
        <v>198</v>
      </c>
      <c r="E531" s="181" t="s">
        <v>1</v>
      </c>
      <c r="F531" s="182" t="s">
        <v>463</v>
      </c>
      <c r="H531" s="181" t="s">
        <v>1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1" t="s">
        <v>198</v>
      </c>
      <c r="AU531" s="181" t="s">
        <v>91</v>
      </c>
      <c r="AV531" s="13" t="s">
        <v>78</v>
      </c>
      <c r="AW531" s="13" t="s">
        <v>27</v>
      </c>
      <c r="AX531" s="13" t="s">
        <v>72</v>
      </c>
      <c r="AY531" s="181" t="s">
        <v>190</v>
      </c>
    </row>
    <row r="532" spans="2:51" s="14" customFormat="1" x14ac:dyDescent="0.2">
      <c r="B532" s="187"/>
      <c r="D532" s="180" t="s">
        <v>198</v>
      </c>
      <c r="E532" s="188" t="s">
        <v>1</v>
      </c>
      <c r="F532" s="189" t="s">
        <v>594</v>
      </c>
      <c r="H532" s="190">
        <v>2.2280000000000002</v>
      </c>
      <c r="I532" s="191"/>
      <c r="L532" s="187"/>
      <c r="M532" s="192"/>
      <c r="N532" s="193"/>
      <c r="O532" s="193"/>
      <c r="P532" s="193"/>
      <c r="Q532" s="193"/>
      <c r="R532" s="193"/>
      <c r="S532" s="193"/>
      <c r="T532" s="194"/>
      <c r="AT532" s="188" t="s">
        <v>198</v>
      </c>
      <c r="AU532" s="188" t="s">
        <v>91</v>
      </c>
      <c r="AV532" s="14" t="s">
        <v>91</v>
      </c>
      <c r="AW532" s="14" t="s">
        <v>27</v>
      </c>
      <c r="AX532" s="14" t="s">
        <v>72</v>
      </c>
      <c r="AY532" s="188" t="s">
        <v>190</v>
      </c>
    </row>
    <row r="533" spans="2:51" s="14" customFormat="1" x14ac:dyDescent="0.2">
      <c r="B533" s="187"/>
      <c r="D533" s="180" t="s">
        <v>198</v>
      </c>
      <c r="E533" s="188" t="s">
        <v>1</v>
      </c>
      <c r="F533" s="189" t="s">
        <v>595</v>
      </c>
      <c r="H533" s="190">
        <v>0.39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198</v>
      </c>
      <c r="AU533" s="188" t="s">
        <v>91</v>
      </c>
      <c r="AV533" s="14" t="s">
        <v>91</v>
      </c>
      <c r="AW533" s="14" t="s">
        <v>27</v>
      </c>
      <c r="AX533" s="14" t="s">
        <v>72</v>
      </c>
      <c r="AY533" s="188" t="s">
        <v>190</v>
      </c>
    </row>
    <row r="534" spans="2:51" s="13" customFormat="1" x14ac:dyDescent="0.2">
      <c r="B534" s="179"/>
      <c r="D534" s="180" t="s">
        <v>198</v>
      </c>
      <c r="E534" s="181" t="s">
        <v>1</v>
      </c>
      <c r="F534" s="182" t="s">
        <v>467</v>
      </c>
      <c r="H534" s="181" t="s">
        <v>1</v>
      </c>
      <c r="I534" s="183"/>
      <c r="L534" s="179"/>
      <c r="M534" s="184"/>
      <c r="N534" s="185"/>
      <c r="O534" s="185"/>
      <c r="P534" s="185"/>
      <c r="Q534" s="185"/>
      <c r="R534" s="185"/>
      <c r="S534" s="185"/>
      <c r="T534" s="186"/>
      <c r="AT534" s="181" t="s">
        <v>198</v>
      </c>
      <c r="AU534" s="181" t="s">
        <v>91</v>
      </c>
      <c r="AV534" s="13" t="s">
        <v>78</v>
      </c>
      <c r="AW534" s="13" t="s">
        <v>27</v>
      </c>
      <c r="AX534" s="13" t="s">
        <v>72</v>
      </c>
      <c r="AY534" s="181" t="s">
        <v>190</v>
      </c>
    </row>
    <row r="535" spans="2:51" s="14" customFormat="1" x14ac:dyDescent="0.2">
      <c r="B535" s="187"/>
      <c r="D535" s="180" t="s">
        <v>198</v>
      </c>
      <c r="E535" s="188" t="s">
        <v>1</v>
      </c>
      <c r="F535" s="189" t="s">
        <v>596</v>
      </c>
      <c r="H535" s="190">
        <v>1.365</v>
      </c>
      <c r="I535" s="191"/>
      <c r="L535" s="187"/>
      <c r="M535" s="192"/>
      <c r="N535" s="193"/>
      <c r="O535" s="193"/>
      <c r="P535" s="193"/>
      <c r="Q535" s="193"/>
      <c r="R535" s="193"/>
      <c r="S535" s="193"/>
      <c r="T535" s="194"/>
      <c r="AT535" s="188" t="s">
        <v>198</v>
      </c>
      <c r="AU535" s="188" t="s">
        <v>91</v>
      </c>
      <c r="AV535" s="14" t="s">
        <v>91</v>
      </c>
      <c r="AW535" s="14" t="s">
        <v>27</v>
      </c>
      <c r="AX535" s="14" t="s">
        <v>72</v>
      </c>
      <c r="AY535" s="188" t="s">
        <v>190</v>
      </c>
    </row>
    <row r="536" spans="2:51" s="13" customFormat="1" x14ac:dyDescent="0.2">
      <c r="B536" s="179"/>
      <c r="D536" s="180" t="s">
        <v>198</v>
      </c>
      <c r="E536" s="181" t="s">
        <v>1</v>
      </c>
      <c r="F536" s="182" t="s">
        <v>474</v>
      </c>
      <c r="H536" s="181" t="s">
        <v>1</v>
      </c>
      <c r="I536" s="183"/>
      <c r="L536" s="179"/>
      <c r="M536" s="184"/>
      <c r="N536" s="185"/>
      <c r="O536" s="185"/>
      <c r="P536" s="185"/>
      <c r="Q536" s="185"/>
      <c r="R536" s="185"/>
      <c r="S536" s="185"/>
      <c r="T536" s="186"/>
      <c r="AT536" s="181" t="s">
        <v>198</v>
      </c>
      <c r="AU536" s="181" t="s">
        <v>91</v>
      </c>
      <c r="AV536" s="13" t="s">
        <v>78</v>
      </c>
      <c r="AW536" s="13" t="s">
        <v>27</v>
      </c>
      <c r="AX536" s="13" t="s">
        <v>72</v>
      </c>
      <c r="AY536" s="181" t="s">
        <v>190</v>
      </c>
    </row>
    <row r="537" spans="2:51" s="14" customFormat="1" x14ac:dyDescent="0.2">
      <c r="B537" s="187"/>
      <c r="D537" s="180" t="s">
        <v>198</v>
      </c>
      <c r="E537" s="188" t="s">
        <v>1</v>
      </c>
      <c r="F537" s="189" t="s">
        <v>597</v>
      </c>
      <c r="H537" s="190">
        <v>1.89</v>
      </c>
      <c r="I537" s="191"/>
      <c r="L537" s="187"/>
      <c r="M537" s="192"/>
      <c r="N537" s="193"/>
      <c r="O537" s="193"/>
      <c r="P537" s="193"/>
      <c r="Q537" s="193"/>
      <c r="R537" s="193"/>
      <c r="S537" s="193"/>
      <c r="T537" s="194"/>
      <c r="AT537" s="188" t="s">
        <v>198</v>
      </c>
      <c r="AU537" s="188" t="s">
        <v>91</v>
      </c>
      <c r="AV537" s="14" t="s">
        <v>91</v>
      </c>
      <c r="AW537" s="14" t="s">
        <v>27</v>
      </c>
      <c r="AX537" s="14" t="s">
        <v>72</v>
      </c>
      <c r="AY537" s="188" t="s">
        <v>190</v>
      </c>
    </row>
    <row r="538" spans="2:51" s="13" customFormat="1" x14ac:dyDescent="0.2">
      <c r="B538" s="179"/>
      <c r="D538" s="180" t="s">
        <v>198</v>
      </c>
      <c r="E538" s="181" t="s">
        <v>1</v>
      </c>
      <c r="F538" s="182" t="s">
        <v>479</v>
      </c>
      <c r="H538" s="181" t="s">
        <v>1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1" t="s">
        <v>198</v>
      </c>
      <c r="AU538" s="181" t="s">
        <v>91</v>
      </c>
      <c r="AV538" s="13" t="s">
        <v>78</v>
      </c>
      <c r="AW538" s="13" t="s">
        <v>27</v>
      </c>
      <c r="AX538" s="13" t="s">
        <v>72</v>
      </c>
      <c r="AY538" s="181" t="s">
        <v>190</v>
      </c>
    </row>
    <row r="539" spans="2:51" s="14" customFormat="1" x14ac:dyDescent="0.2">
      <c r="B539" s="187"/>
      <c r="D539" s="180" t="s">
        <v>198</v>
      </c>
      <c r="E539" s="188" t="s">
        <v>1</v>
      </c>
      <c r="F539" s="189" t="s">
        <v>598</v>
      </c>
      <c r="H539" s="190">
        <v>4.7249999999999996</v>
      </c>
      <c r="I539" s="191"/>
      <c r="L539" s="187"/>
      <c r="M539" s="192"/>
      <c r="N539" s="193"/>
      <c r="O539" s="193"/>
      <c r="P539" s="193"/>
      <c r="Q539" s="193"/>
      <c r="R539" s="193"/>
      <c r="S539" s="193"/>
      <c r="T539" s="194"/>
      <c r="AT539" s="188" t="s">
        <v>198</v>
      </c>
      <c r="AU539" s="188" t="s">
        <v>91</v>
      </c>
      <c r="AV539" s="14" t="s">
        <v>91</v>
      </c>
      <c r="AW539" s="14" t="s">
        <v>27</v>
      </c>
      <c r="AX539" s="14" t="s">
        <v>72</v>
      </c>
      <c r="AY539" s="188" t="s">
        <v>190</v>
      </c>
    </row>
    <row r="540" spans="2:51" s="14" customFormat="1" x14ac:dyDescent="0.2">
      <c r="B540" s="187"/>
      <c r="D540" s="180" t="s">
        <v>198</v>
      </c>
      <c r="E540" s="188" t="s">
        <v>1</v>
      </c>
      <c r="F540" s="189" t="s">
        <v>490</v>
      </c>
      <c r="H540" s="190">
        <v>-1.89</v>
      </c>
      <c r="I540" s="191"/>
      <c r="L540" s="187"/>
      <c r="M540" s="192"/>
      <c r="N540" s="193"/>
      <c r="O540" s="193"/>
      <c r="P540" s="193"/>
      <c r="Q540" s="193"/>
      <c r="R540" s="193"/>
      <c r="S540" s="193"/>
      <c r="T540" s="194"/>
      <c r="AT540" s="188" t="s">
        <v>198</v>
      </c>
      <c r="AU540" s="188" t="s">
        <v>91</v>
      </c>
      <c r="AV540" s="14" t="s">
        <v>91</v>
      </c>
      <c r="AW540" s="14" t="s">
        <v>27</v>
      </c>
      <c r="AX540" s="14" t="s">
        <v>72</v>
      </c>
      <c r="AY540" s="188" t="s">
        <v>190</v>
      </c>
    </row>
    <row r="541" spans="2:51" s="13" customFormat="1" x14ac:dyDescent="0.2">
      <c r="B541" s="179"/>
      <c r="D541" s="180" t="s">
        <v>198</v>
      </c>
      <c r="E541" s="181" t="s">
        <v>1</v>
      </c>
      <c r="F541" s="182" t="s">
        <v>493</v>
      </c>
      <c r="H541" s="181" t="s">
        <v>1</v>
      </c>
      <c r="I541" s="183"/>
      <c r="L541" s="179"/>
      <c r="M541" s="184"/>
      <c r="N541" s="185"/>
      <c r="O541" s="185"/>
      <c r="P541" s="185"/>
      <c r="Q541" s="185"/>
      <c r="R541" s="185"/>
      <c r="S541" s="185"/>
      <c r="T541" s="186"/>
      <c r="AT541" s="181" t="s">
        <v>198</v>
      </c>
      <c r="AU541" s="181" t="s">
        <v>91</v>
      </c>
      <c r="AV541" s="13" t="s">
        <v>78</v>
      </c>
      <c r="AW541" s="13" t="s">
        <v>27</v>
      </c>
      <c r="AX541" s="13" t="s">
        <v>72</v>
      </c>
      <c r="AY541" s="181" t="s">
        <v>190</v>
      </c>
    </row>
    <row r="542" spans="2:51" s="14" customFormat="1" x14ac:dyDescent="0.2">
      <c r="B542" s="187"/>
      <c r="D542" s="180" t="s">
        <v>198</v>
      </c>
      <c r="E542" s="188" t="s">
        <v>1</v>
      </c>
      <c r="F542" s="189" t="s">
        <v>599</v>
      </c>
      <c r="H542" s="190">
        <v>13.624000000000001</v>
      </c>
      <c r="I542" s="191"/>
      <c r="L542" s="187"/>
      <c r="M542" s="192"/>
      <c r="N542" s="193"/>
      <c r="O542" s="193"/>
      <c r="P542" s="193"/>
      <c r="Q542" s="193"/>
      <c r="R542" s="193"/>
      <c r="S542" s="193"/>
      <c r="T542" s="194"/>
      <c r="AT542" s="188" t="s">
        <v>198</v>
      </c>
      <c r="AU542" s="188" t="s">
        <v>91</v>
      </c>
      <c r="AV542" s="14" t="s">
        <v>91</v>
      </c>
      <c r="AW542" s="14" t="s">
        <v>27</v>
      </c>
      <c r="AX542" s="14" t="s">
        <v>72</v>
      </c>
      <c r="AY542" s="188" t="s">
        <v>190</v>
      </c>
    </row>
    <row r="543" spans="2:51" s="14" customFormat="1" x14ac:dyDescent="0.2">
      <c r="B543" s="187"/>
      <c r="D543" s="180" t="s">
        <v>198</v>
      </c>
      <c r="E543" s="188" t="s">
        <v>1</v>
      </c>
      <c r="F543" s="189" t="s">
        <v>600</v>
      </c>
      <c r="H543" s="190">
        <v>1.89</v>
      </c>
      <c r="I543" s="191"/>
      <c r="L543" s="187"/>
      <c r="M543" s="192"/>
      <c r="N543" s="193"/>
      <c r="O543" s="193"/>
      <c r="P543" s="193"/>
      <c r="Q543" s="193"/>
      <c r="R543" s="193"/>
      <c r="S543" s="193"/>
      <c r="T543" s="194"/>
      <c r="AT543" s="188" t="s">
        <v>198</v>
      </c>
      <c r="AU543" s="188" t="s">
        <v>91</v>
      </c>
      <c r="AV543" s="14" t="s">
        <v>91</v>
      </c>
      <c r="AW543" s="14" t="s">
        <v>27</v>
      </c>
      <c r="AX543" s="14" t="s">
        <v>72</v>
      </c>
      <c r="AY543" s="188" t="s">
        <v>190</v>
      </c>
    </row>
    <row r="544" spans="2:51" s="14" customFormat="1" x14ac:dyDescent="0.2">
      <c r="B544" s="187"/>
      <c r="D544" s="180" t="s">
        <v>198</v>
      </c>
      <c r="E544" s="188" t="s">
        <v>1</v>
      </c>
      <c r="F544" s="189" t="s">
        <v>481</v>
      </c>
      <c r="H544" s="190">
        <v>-3.78</v>
      </c>
      <c r="I544" s="191"/>
      <c r="L544" s="187"/>
      <c r="M544" s="192"/>
      <c r="N544" s="193"/>
      <c r="O544" s="193"/>
      <c r="P544" s="193"/>
      <c r="Q544" s="193"/>
      <c r="R544" s="193"/>
      <c r="S544" s="193"/>
      <c r="T544" s="194"/>
      <c r="AT544" s="188" t="s">
        <v>198</v>
      </c>
      <c r="AU544" s="188" t="s">
        <v>91</v>
      </c>
      <c r="AV544" s="14" t="s">
        <v>91</v>
      </c>
      <c r="AW544" s="14" t="s">
        <v>27</v>
      </c>
      <c r="AX544" s="14" t="s">
        <v>72</v>
      </c>
      <c r="AY544" s="188" t="s">
        <v>190</v>
      </c>
    </row>
    <row r="545" spans="2:51" s="13" customFormat="1" x14ac:dyDescent="0.2">
      <c r="B545" s="179"/>
      <c r="D545" s="180" t="s">
        <v>198</v>
      </c>
      <c r="E545" s="181" t="s">
        <v>1</v>
      </c>
      <c r="F545" s="182" t="s">
        <v>502</v>
      </c>
      <c r="H545" s="181" t="s">
        <v>1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1" t="s">
        <v>198</v>
      </c>
      <c r="AU545" s="181" t="s">
        <v>91</v>
      </c>
      <c r="AV545" s="13" t="s">
        <v>78</v>
      </c>
      <c r="AW545" s="13" t="s">
        <v>27</v>
      </c>
      <c r="AX545" s="13" t="s">
        <v>72</v>
      </c>
      <c r="AY545" s="181" t="s">
        <v>190</v>
      </c>
    </row>
    <row r="546" spans="2:51" s="14" customFormat="1" x14ac:dyDescent="0.2">
      <c r="B546" s="187"/>
      <c r="D546" s="180" t="s">
        <v>198</v>
      </c>
      <c r="E546" s="188" t="s">
        <v>1</v>
      </c>
      <c r="F546" s="189" t="s">
        <v>601</v>
      </c>
      <c r="H546" s="190">
        <v>9.2929999999999993</v>
      </c>
      <c r="I546" s="191"/>
      <c r="L546" s="187"/>
      <c r="M546" s="192"/>
      <c r="N546" s="193"/>
      <c r="O546" s="193"/>
      <c r="P546" s="193"/>
      <c r="Q546" s="193"/>
      <c r="R546" s="193"/>
      <c r="S546" s="193"/>
      <c r="T546" s="194"/>
      <c r="AT546" s="188" t="s">
        <v>198</v>
      </c>
      <c r="AU546" s="188" t="s">
        <v>91</v>
      </c>
      <c r="AV546" s="14" t="s">
        <v>91</v>
      </c>
      <c r="AW546" s="14" t="s">
        <v>27</v>
      </c>
      <c r="AX546" s="14" t="s">
        <v>72</v>
      </c>
      <c r="AY546" s="188" t="s">
        <v>190</v>
      </c>
    </row>
    <row r="547" spans="2:51" s="14" customFormat="1" x14ac:dyDescent="0.2">
      <c r="B547" s="187"/>
      <c r="D547" s="180" t="s">
        <v>198</v>
      </c>
      <c r="E547" s="188" t="s">
        <v>1</v>
      </c>
      <c r="F547" s="189" t="s">
        <v>602</v>
      </c>
      <c r="H547" s="190">
        <v>1.103</v>
      </c>
      <c r="I547" s="191"/>
      <c r="L547" s="187"/>
      <c r="M547" s="192"/>
      <c r="N547" s="193"/>
      <c r="O547" s="193"/>
      <c r="P547" s="193"/>
      <c r="Q547" s="193"/>
      <c r="R547" s="193"/>
      <c r="S547" s="193"/>
      <c r="T547" s="194"/>
      <c r="AT547" s="188" t="s">
        <v>198</v>
      </c>
      <c r="AU547" s="188" t="s">
        <v>91</v>
      </c>
      <c r="AV547" s="14" t="s">
        <v>91</v>
      </c>
      <c r="AW547" s="14" t="s">
        <v>27</v>
      </c>
      <c r="AX547" s="14" t="s">
        <v>72</v>
      </c>
      <c r="AY547" s="188" t="s">
        <v>190</v>
      </c>
    </row>
    <row r="548" spans="2:51" s="14" customFormat="1" x14ac:dyDescent="0.2">
      <c r="B548" s="187"/>
      <c r="D548" s="180" t="s">
        <v>198</v>
      </c>
      <c r="E548" s="188" t="s">
        <v>1</v>
      </c>
      <c r="F548" s="189" t="s">
        <v>481</v>
      </c>
      <c r="H548" s="190">
        <v>-3.78</v>
      </c>
      <c r="I548" s="191"/>
      <c r="L548" s="187"/>
      <c r="M548" s="192"/>
      <c r="N548" s="193"/>
      <c r="O548" s="193"/>
      <c r="P548" s="193"/>
      <c r="Q548" s="193"/>
      <c r="R548" s="193"/>
      <c r="S548" s="193"/>
      <c r="T548" s="194"/>
      <c r="AT548" s="188" t="s">
        <v>198</v>
      </c>
      <c r="AU548" s="188" t="s">
        <v>91</v>
      </c>
      <c r="AV548" s="14" t="s">
        <v>91</v>
      </c>
      <c r="AW548" s="14" t="s">
        <v>27</v>
      </c>
      <c r="AX548" s="14" t="s">
        <v>72</v>
      </c>
      <c r="AY548" s="188" t="s">
        <v>190</v>
      </c>
    </row>
    <row r="549" spans="2:51" s="13" customFormat="1" x14ac:dyDescent="0.2">
      <c r="B549" s="179"/>
      <c r="D549" s="180" t="s">
        <v>198</v>
      </c>
      <c r="E549" s="181" t="s">
        <v>1</v>
      </c>
      <c r="F549" s="182" t="s">
        <v>512</v>
      </c>
      <c r="H549" s="181" t="s">
        <v>1</v>
      </c>
      <c r="I549" s="183"/>
      <c r="L549" s="179"/>
      <c r="M549" s="184"/>
      <c r="N549" s="185"/>
      <c r="O549" s="185"/>
      <c r="P549" s="185"/>
      <c r="Q549" s="185"/>
      <c r="R549" s="185"/>
      <c r="S549" s="185"/>
      <c r="T549" s="186"/>
      <c r="AT549" s="181" t="s">
        <v>198</v>
      </c>
      <c r="AU549" s="181" t="s">
        <v>91</v>
      </c>
      <c r="AV549" s="13" t="s">
        <v>78</v>
      </c>
      <c r="AW549" s="13" t="s">
        <v>27</v>
      </c>
      <c r="AX549" s="13" t="s">
        <v>72</v>
      </c>
      <c r="AY549" s="181" t="s">
        <v>190</v>
      </c>
    </row>
    <row r="550" spans="2:51" s="14" customFormat="1" x14ac:dyDescent="0.2">
      <c r="B550" s="187"/>
      <c r="D550" s="180" t="s">
        <v>198</v>
      </c>
      <c r="E550" s="188" t="s">
        <v>1</v>
      </c>
      <c r="F550" s="189" t="s">
        <v>603</v>
      </c>
      <c r="H550" s="190">
        <v>9.4499999999999993</v>
      </c>
      <c r="I550" s="191"/>
      <c r="L550" s="187"/>
      <c r="M550" s="192"/>
      <c r="N550" s="193"/>
      <c r="O550" s="193"/>
      <c r="P550" s="193"/>
      <c r="Q550" s="193"/>
      <c r="R550" s="193"/>
      <c r="S550" s="193"/>
      <c r="T550" s="194"/>
      <c r="AT550" s="188" t="s">
        <v>198</v>
      </c>
      <c r="AU550" s="188" t="s">
        <v>91</v>
      </c>
      <c r="AV550" s="14" t="s">
        <v>91</v>
      </c>
      <c r="AW550" s="14" t="s">
        <v>27</v>
      </c>
      <c r="AX550" s="14" t="s">
        <v>72</v>
      </c>
      <c r="AY550" s="188" t="s">
        <v>190</v>
      </c>
    </row>
    <row r="551" spans="2:51" s="13" customFormat="1" x14ac:dyDescent="0.2">
      <c r="B551" s="179"/>
      <c r="D551" s="180" t="s">
        <v>198</v>
      </c>
      <c r="E551" s="181" t="s">
        <v>1</v>
      </c>
      <c r="F551" s="182" t="s">
        <v>514</v>
      </c>
      <c r="H551" s="181" t="s">
        <v>1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1" t="s">
        <v>198</v>
      </c>
      <c r="AU551" s="181" t="s">
        <v>91</v>
      </c>
      <c r="AV551" s="13" t="s">
        <v>78</v>
      </c>
      <c r="AW551" s="13" t="s">
        <v>27</v>
      </c>
      <c r="AX551" s="13" t="s">
        <v>72</v>
      </c>
      <c r="AY551" s="181" t="s">
        <v>190</v>
      </c>
    </row>
    <row r="552" spans="2:51" s="14" customFormat="1" x14ac:dyDescent="0.2">
      <c r="B552" s="187"/>
      <c r="D552" s="180" t="s">
        <v>198</v>
      </c>
      <c r="E552" s="188" t="s">
        <v>1</v>
      </c>
      <c r="F552" s="189" t="s">
        <v>604</v>
      </c>
      <c r="H552" s="190">
        <v>-1.89</v>
      </c>
      <c r="I552" s="191"/>
      <c r="L552" s="187"/>
      <c r="M552" s="192"/>
      <c r="N552" s="193"/>
      <c r="O552" s="193"/>
      <c r="P552" s="193"/>
      <c r="Q552" s="193"/>
      <c r="R552" s="193"/>
      <c r="S552" s="193"/>
      <c r="T552" s="194"/>
      <c r="AT552" s="188" t="s">
        <v>198</v>
      </c>
      <c r="AU552" s="188" t="s">
        <v>91</v>
      </c>
      <c r="AV552" s="14" t="s">
        <v>91</v>
      </c>
      <c r="AW552" s="14" t="s">
        <v>27</v>
      </c>
      <c r="AX552" s="14" t="s">
        <v>72</v>
      </c>
      <c r="AY552" s="188" t="s">
        <v>190</v>
      </c>
    </row>
    <row r="553" spans="2:51" s="14" customFormat="1" x14ac:dyDescent="0.2">
      <c r="B553" s="187"/>
      <c r="D553" s="180" t="s">
        <v>198</v>
      </c>
      <c r="E553" s="188" t="s">
        <v>1</v>
      </c>
      <c r="F553" s="189" t="s">
        <v>605</v>
      </c>
      <c r="H553" s="190">
        <v>4.6459999999999999</v>
      </c>
      <c r="I553" s="191"/>
      <c r="L553" s="187"/>
      <c r="M553" s="192"/>
      <c r="N553" s="193"/>
      <c r="O553" s="193"/>
      <c r="P553" s="193"/>
      <c r="Q553" s="193"/>
      <c r="R553" s="193"/>
      <c r="S553" s="193"/>
      <c r="T553" s="194"/>
      <c r="AT553" s="188" t="s">
        <v>198</v>
      </c>
      <c r="AU553" s="188" t="s">
        <v>91</v>
      </c>
      <c r="AV553" s="14" t="s">
        <v>91</v>
      </c>
      <c r="AW553" s="14" t="s">
        <v>27</v>
      </c>
      <c r="AX553" s="14" t="s">
        <v>72</v>
      </c>
      <c r="AY553" s="188" t="s">
        <v>190</v>
      </c>
    </row>
    <row r="554" spans="2:51" s="14" customFormat="1" x14ac:dyDescent="0.2">
      <c r="B554" s="187"/>
      <c r="D554" s="180" t="s">
        <v>198</v>
      </c>
      <c r="E554" s="188" t="s">
        <v>1</v>
      </c>
      <c r="F554" s="189" t="s">
        <v>490</v>
      </c>
      <c r="H554" s="190">
        <v>-1.89</v>
      </c>
      <c r="I554" s="191"/>
      <c r="L554" s="187"/>
      <c r="M554" s="192"/>
      <c r="N554" s="193"/>
      <c r="O554" s="193"/>
      <c r="P554" s="193"/>
      <c r="Q554" s="193"/>
      <c r="R554" s="193"/>
      <c r="S554" s="193"/>
      <c r="T554" s="194"/>
      <c r="AT554" s="188" t="s">
        <v>198</v>
      </c>
      <c r="AU554" s="188" t="s">
        <v>91</v>
      </c>
      <c r="AV554" s="14" t="s">
        <v>91</v>
      </c>
      <c r="AW554" s="14" t="s">
        <v>27</v>
      </c>
      <c r="AX554" s="14" t="s">
        <v>72</v>
      </c>
      <c r="AY554" s="188" t="s">
        <v>190</v>
      </c>
    </row>
    <row r="555" spans="2:51" s="14" customFormat="1" x14ac:dyDescent="0.2">
      <c r="B555" s="187"/>
      <c r="D555" s="180" t="s">
        <v>198</v>
      </c>
      <c r="E555" s="188" t="s">
        <v>1</v>
      </c>
      <c r="F555" s="189" t="s">
        <v>606</v>
      </c>
      <c r="H555" s="190">
        <v>0.46600000000000003</v>
      </c>
      <c r="I555" s="191"/>
      <c r="L555" s="187"/>
      <c r="M555" s="192"/>
      <c r="N555" s="193"/>
      <c r="O555" s="193"/>
      <c r="P555" s="193"/>
      <c r="Q555" s="193"/>
      <c r="R555" s="193"/>
      <c r="S555" s="193"/>
      <c r="T555" s="194"/>
      <c r="AT555" s="188" t="s">
        <v>198</v>
      </c>
      <c r="AU555" s="188" t="s">
        <v>91</v>
      </c>
      <c r="AV555" s="14" t="s">
        <v>91</v>
      </c>
      <c r="AW555" s="14" t="s">
        <v>27</v>
      </c>
      <c r="AX555" s="14" t="s">
        <v>72</v>
      </c>
      <c r="AY555" s="188" t="s">
        <v>190</v>
      </c>
    </row>
    <row r="556" spans="2:51" s="14" customFormat="1" x14ac:dyDescent="0.2">
      <c r="B556" s="187"/>
      <c r="D556" s="180" t="s">
        <v>198</v>
      </c>
      <c r="E556" s="188" t="s">
        <v>1</v>
      </c>
      <c r="F556" s="189" t="s">
        <v>607</v>
      </c>
      <c r="H556" s="190">
        <v>2.94</v>
      </c>
      <c r="I556" s="191"/>
      <c r="L556" s="187"/>
      <c r="M556" s="192"/>
      <c r="N556" s="193"/>
      <c r="O556" s="193"/>
      <c r="P556" s="193"/>
      <c r="Q556" s="193"/>
      <c r="R556" s="193"/>
      <c r="S556" s="193"/>
      <c r="T556" s="194"/>
      <c r="AT556" s="188" t="s">
        <v>198</v>
      </c>
      <c r="AU556" s="188" t="s">
        <v>91</v>
      </c>
      <c r="AV556" s="14" t="s">
        <v>91</v>
      </c>
      <c r="AW556" s="14" t="s">
        <v>27</v>
      </c>
      <c r="AX556" s="14" t="s">
        <v>72</v>
      </c>
      <c r="AY556" s="188" t="s">
        <v>190</v>
      </c>
    </row>
    <row r="557" spans="2:51" s="14" customFormat="1" x14ac:dyDescent="0.2">
      <c r="B557" s="187"/>
      <c r="D557" s="180" t="s">
        <v>198</v>
      </c>
      <c r="E557" s="188" t="s">
        <v>1</v>
      </c>
      <c r="F557" s="189" t="s">
        <v>608</v>
      </c>
      <c r="H557" s="190">
        <v>8.9250000000000007</v>
      </c>
      <c r="I557" s="191"/>
      <c r="L557" s="187"/>
      <c r="M557" s="192"/>
      <c r="N557" s="193"/>
      <c r="O557" s="193"/>
      <c r="P557" s="193"/>
      <c r="Q557" s="193"/>
      <c r="R557" s="193"/>
      <c r="S557" s="193"/>
      <c r="T557" s="194"/>
      <c r="AT557" s="188" t="s">
        <v>198</v>
      </c>
      <c r="AU557" s="188" t="s">
        <v>91</v>
      </c>
      <c r="AV557" s="14" t="s">
        <v>91</v>
      </c>
      <c r="AW557" s="14" t="s">
        <v>27</v>
      </c>
      <c r="AX557" s="14" t="s">
        <v>72</v>
      </c>
      <c r="AY557" s="188" t="s">
        <v>190</v>
      </c>
    </row>
    <row r="558" spans="2:51" s="14" customFormat="1" x14ac:dyDescent="0.2">
      <c r="B558" s="187"/>
      <c r="D558" s="180" t="s">
        <v>198</v>
      </c>
      <c r="E558" s="188" t="s">
        <v>1</v>
      </c>
      <c r="F558" s="189" t="s">
        <v>490</v>
      </c>
      <c r="H558" s="190">
        <v>-1.89</v>
      </c>
      <c r="I558" s="191"/>
      <c r="L558" s="187"/>
      <c r="M558" s="192"/>
      <c r="N558" s="193"/>
      <c r="O558" s="193"/>
      <c r="P558" s="193"/>
      <c r="Q558" s="193"/>
      <c r="R558" s="193"/>
      <c r="S558" s="193"/>
      <c r="T558" s="194"/>
      <c r="AT558" s="188" t="s">
        <v>198</v>
      </c>
      <c r="AU558" s="188" t="s">
        <v>91</v>
      </c>
      <c r="AV558" s="14" t="s">
        <v>91</v>
      </c>
      <c r="AW558" s="14" t="s">
        <v>27</v>
      </c>
      <c r="AX558" s="14" t="s">
        <v>72</v>
      </c>
      <c r="AY558" s="188" t="s">
        <v>190</v>
      </c>
    </row>
    <row r="559" spans="2:51" s="13" customFormat="1" x14ac:dyDescent="0.2">
      <c r="B559" s="179"/>
      <c r="D559" s="180" t="s">
        <v>198</v>
      </c>
      <c r="E559" s="181" t="s">
        <v>1</v>
      </c>
      <c r="F559" s="182" t="s">
        <v>526</v>
      </c>
      <c r="H559" s="181" t="s">
        <v>1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1" t="s">
        <v>198</v>
      </c>
      <c r="AU559" s="181" t="s">
        <v>91</v>
      </c>
      <c r="AV559" s="13" t="s">
        <v>78</v>
      </c>
      <c r="AW559" s="13" t="s">
        <v>27</v>
      </c>
      <c r="AX559" s="13" t="s">
        <v>72</v>
      </c>
      <c r="AY559" s="181" t="s">
        <v>190</v>
      </c>
    </row>
    <row r="560" spans="2:51" s="14" customFormat="1" x14ac:dyDescent="0.2">
      <c r="B560" s="187"/>
      <c r="D560" s="180" t="s">
        <v>198</v>
      </c>
      <c r="E560" s="188" t="s">
        <v>1</v>
      </c>
      <c r="F560" s="189" t="s">
        <v>609</v>
      </c>
      <c r="H560" s="190">
        <v>0.54</v>
      </c>
      <c r="I560" s="191"/>
      <c r="L560" s="187"/>
      <c r="M560" s="192"/>
      <c r="N560" s="193"/>
      <c r="O560" s="193"/>
      <c r="P560" s="193"/>
      <c r="Q560" s="193"/>
      <c r="R560" s="193"/>
      <c r="S560" s="193"/>
      <c r="T560" s="194"/>
      <c r="AT560" s="188" t="s">
        <v>198</v>
      </c>
      <c r="AU560" s="188" t="s">
        <v>91</v>
      </c>
      <c r="AV560" s="14" t="s">
        <v>91</v>
      </c>
      <c r="AW560" s="14" t="s">
        <v>27</v>
      </c>
      <c r="AX560" s="14" t="s">
        <v>72</v>
      </c>
      <c r="AY560" s="188" t="s">
        <v>190</v>
      </c>
    </row>
    <row r="561" spans="2:51" s="13" customFormat="1" x14ac:dyDescent="0.2">
      <c r="B561" s="179"/>
      <c r="D561" s="180" t="s">
        <v>198</v>
      </c>
      <c r="E561" s="181" t="s">
        <v>1</v>
      </c>
      <c r="F561" s="182" t="s">
        <v>610</v>
      </c>
      <c r="H561" s="181" t="s">
        <v>1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1" t="s">
        <v>198</v>
      </c>
      <c r="AU561" s="181" t="s">
        <v>91</v>
      </c>
      <c r="AV561" s="13" t="s">
        <v>78</v>
      </c>
      <c r="AW561" s="13" t="s">
        <v>27</v>
      </c>
      <c r="AX561" s="13" t="s">
        <v>72</v>
      </c>
      <c r="AY561" s="181" t="s">
        <v>190</v>
      </c>
    </row>
    <row r="562" spans="2:51" s="14" customFormat="1" x14ac:dyDescent="0.2">
      <c r="B562" s="187"/>
      <c r="D562" s="180" t="s">
        <v>198</v>
      </c>
      <c r="E562" s="188" t="s">
        <v>1</v>
      </c>
      <c r="F562" s="189" t="s">
        <v>611</v>
      </c>
      <c r="H562" s="190">
        <v>8.25</v>
      </c>
      <c r="I562" s="191"/>
      <c r="L562" s="187"/>
      <c r="M562" s="192"/>
      <c r="N562" s="193"/>
      <c r="O562" s="193"/>
      <c r="P562" s="193"/>
      <c r="Q562" s="193"/>
      <c r="R562" s="193"/>
      <c r="S562" s="193"/>
      <c r="T562" s="194"/>
      <c r="AT562" s="188" t="s">
        <v>198</v>
      </c>
      <c r="AU562" s="188" t="s">
        <v>91</v>
      </c>
      <c r="AV562" s="14" t="s">
        <v>91</v>
      </c>
      <c r="AW562" s="14" t="s">
        <v>27</v>
      </c>
      <c r="AX562" s="14" t="s">
        <v>72</v>
      </c>
      <c r="AY562" s="188" t="s">
        <v>190</v>
      </c>
    </row>
    <row r="563" spans="2:51" s="14" customFormat="1" x14ac:dyDescent="0.2">
      <c r="B563" s="187"/>
      <c r="D563" s="180" t="s">
        <v>198</v>
      </c>
      <c r="E563" s="188" t="s">
        <v>1</v>
      </c>
      <c r="F563" s="189" t="s">
        <v>528</v>
      </c>
      <c r="H563" s="190">
        <v>-0.54</v>
      </c>
      <c r="I563" s="191"/>
      <c r="L563" s="187"/>
      <c r="M563" s="192"/>
      <c r="N563" s="193"/>
      <c r="O563" s="193"/>
      <c r="P563" s="193"/>
      <c r="Q563" s="193"/>
      <c r="R563" s="193"/>
      <c r="S563" s="193"/>
      <c r="T563" s="194"/>
      <c r="AT563" s="188" t="s">
        <v>198</v>
      </c>
      <c r="AU563" s="188" t="s">
        <v>91</v>
      </c>
      <c r="AV563" s="14" t="s">
        <v>91</v>
      </c>
      <c r="AW563" s="14" t="s">
        <v>27</v>
      </c>
      <c r="AX563" s="14" t="s">
        <v>72</v>
      </c>
      <c r="AY563" s="188" t="s">
        <v>190</v>
      </c>
    </row>
    <row r="564" spans="2:51" s="14" customFormat="1" x14ac:dyDescent="0.2">
      <c r="B564" s="187"/>
      <c r="D564" s="180" t="s">
        <v>198</v>
      </c>
      <c r="E564" s="188" t="s">
        <v>1</v>
      </c>
      <c r="F564" s="189" t="s">
        <v>612</v>
      </c>
      <c r="H564" s="190">
        <v>0.84</v>
      </c>
      <c r="I564" s="191"/>
      <c r="L564" s="187"/>
      <c r="M564" s="192"/>
      <c r="N564" s="193"/>
      <c r="O564" s="193"/>
      <c r="P564" s="193"/>
      <c r="Q564" s="193"/>
      <c r="R564" s="193"/>
      <c r="S564" s="193"/>
      <c r="T564" s="194"/>
      <c r="AT564" s="188" t="s">
        <v>198</v>
      </c>
      <c r="AU564" s="188" t="s">
        <v>91</v>
      </c>
      <c r="AV564" s="14" t="s">
        <v>91</v>
      </c>
      <c r="AW564" s="14" t="s">
        <v>27</v>
      </c>
      <c r="AX564" s="14" t="s">
        <v>72</v>
      </c>
      <c r="AY564" s="188" t="s">
        <v>190</v>
      </c>
    </row>
    <row r="565" spans="2:51" s="13" customFormat="1" x14ac:dyDescent="0.2">
      <c r="B565" s="179"/>
      <c r="D565" s="180" t="s">
        <v>198</v>
      </c>
      <c r="E565" s="181" t="s">
        <v>1</v>
      </c>
      <c r="F565" s="182" t="s">
        <v>536</v>
      </c>
      <c r="H565" s="181" t="s">
        <v>1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1" t="s">
        <v>198</v>
      </c>
      <c r="AU565" s="181" t="s">
        <v>91</v>
      </c>
      <c r="AV565" s="13" t="s">
        <v>78</v>
      </c>
      <c r="AW565" s="13" t="s">
        <v>27</v>
      </c>
      <c r="AX565" s="13" t="s">
        <v>72</v>
      </c>
      <c r="AY565" s="181" t="s">
        <v>190</v>
      </c>
    </row>
    <row r="566" spans="2:51" s="14" customFormat="1" x14ac:dyDescent="0.2">
      <c r="B566" s="187"/>
      <c r="D566" s="180" t="s">
        <v>198</v>
      </c>
      <c r="E566" s="188" t="s">
        <v>1</v>
      </c>
      <c r="F566" s="189" t="s">
        <v>613</v>
      </c>
      <c r="H566" s="190">
        <v>15.75</v>
      </c>
      <c r="I566" s="191"/>
      <c r="L566" s="187"/>
      <c r="M566" s="192"/>
      <c r="N566" s="193"/>
      <c r="O566" s="193"/>
      <c r="P566" s="193"/>
      <c r="Q566" s="193"/>
      <c r="R566" s="193"/>
      <c r="S566" s="193"/>
      <c r="T566" s="194"/>
      <c r="AT566" s="188" t="s">
        <v>198</v>
      </c>
      <c r="AU566" s="188" t="s">
        <v>91</v>
      </c>
      <c r="AV566" s="14" t="s">
        <v>91</v>
      </c>
      <c r="AW566" s="14" t="s">
        <v>27</v>
      </c>
      <c r="AX566" s="14" t="s">
        <v>72</v>
      </c>
      <c r="AY566" s="188" t="s">
        <v>190</v>
      </c>
    </row>
    <row r="567" spans="2:51" s="14" customFormat="1" x14ac:dyDescent="0.2">
      <c r="B567" s="187"/>
      <c r="D567" s="180" t="s">
        <v>198</v>
      </c>
      <c r="E567" s="188" t="s">
        <v>1</v>
      </c>
      <c r="F567" s="189" t="s">
        <v>490</v>
      </c>
      <c r="H567" s="190">
        <v>-1.89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198</v>
      </c>
      <c r="AU567" s="188" t="s">
        <v>91</v>
      </c>
      <c r="AV567" s="14" t="s">
        <v>91</v>
      </c>
      <c r="AW567" s="14" t="s">
        <v>27</v>
      </c>
      <c r="AX567" s="14" t="s">
        <v>72</v>
      </c>
      <c r="AY567" s="188" t="s">
        <v>190</v>
      </c>
    </row>
    <row r="568" spans="2:51" s="14" customFormat="1" x14ac:dyDescent="0.2">
      <c r="B568" s="187"/>
      <c r="D568" s="180" t="s">
        <v>198</v>
      </c>
      <c r="E568" s="188" t="s">
        <v>1</v>
      </c>
      <c r="F568" s="189" t="s">
        <v>597</v>
      </c>
      <c r="H568" s="190">
        <v>1.89</v>
      </c>
      <c r="I568" s="191"/>
      <c r="L568" s="187"/>
      <c r="M568" s="192"/>
      <c r="N568" s="193"/>
      <c r="O568" s="193"/>
      <c r="P568" s="193"/>
      <c r="Q568" s="193"/>
      <c r="R568" s="193"/>
      <c r="S568" s="193"/>
      <c r="T568" s="194"/>
      <c r="AT568" s="188" t="s">
        <v>198</v>
      </c>
      <c r="AU568" s="188" t="s">
        <v>91</v>
      </c>
      <c r="AV568" s="14" t="s">
        <v>91</v>
      </c>
      <c r="AW568" s="14" t="s">
        <v>27</v>
      </c>
      <c r="AX568" s="14" t="s">
        <v>72</v>
      </c>
      <c r="AY568" s="188" t="s">
        <v>190</v>
      </c>
    </row>
    <row r="569" spans="2:51" s="13" customFormat="1" x14ac:dyDescent="0.2">
      <c r="B569" s="179"/>
      <c r="D569" s="180" t="s">
        <v>198</v>
      </c>
      <c r="E569" s="181" t="s">
        <v>1</v>
      </c>
      <c r="F569" s="182" t="s">
        <v>541</v>
      </c>
      <c r="H569" s="181" t="s">
        <v>1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1" t="s">
        <v>198</v>
      </c>
      <c r="AU569" s="181" t="s">
        <v>91</v>
      </c>
      <c r="AV569" s="13" t="s">
        <v>78</v>
      </c>
      <c r="AW569" s="13" t="s">
        <v>27</v>
      </c>
      <c r="AX569" s="13" t="s">
        <v>72</v>
      </c>
      <c r="AY569" s="181" t="s">
        <v>190</v>
      </c>
    </row>
    <row r="570" spans="2:51" s="14" customFormat="1" x14ac:dyDescent="0.2">
      <c r="B570" s="187"/>
      <c r="D570" s="180" t="s">
        <v>198</v>
      </c>
      <c r="E570" s="188" t="s">
        <v>1</v>
      </c>
      <c r="F570" s="189" t="s">
        <v>614</v>
      </c>
      <c r="H570" s="190">
        <v>1.89</v>
      </c>
      <c r="I570" s="191"/>
      <c r="L570" s="187"/>
      <c r="M570" s="192"/>
      <c r="N570" s="193"/>
      <c r="O570" s="193"/>
      <c r="P570" s="193"/>
      <c r="Q570" s="193"/>
      <c r="R570" s="193"/>
      <c r="S570" s="193"/>
      <c r="T570" s="194"/>
      <c r="AT570" s="188" t="s">
        <v>198</v>
      </c>
      <c r="AU570" s="188" t="s">
        <v>91</v>
      </c>
      <c r="AV570" s="14" t="s">
        <v>91</v>
      </c>
      <c r="AW570" s="14" t="s">
        <v>27</v>
      </c>
      <c r="AX570" s="14" t="s">
        <v>72</v>
      </c>
      <c r="AY570" s="188" t="s">
        <v>190</v>
      </c>
    </row>
    <row r="571" spans="2:51" s="13" customFormat="1" x14ac:dyDescent="0.2">
      <c r="B571" s="179"/>
      <c r="D571" s="180" t="s">
        <v>198</v>
      </c>
      <c r="E571" s="181" t="s">
        <v>1</v>
      </c>
      <c r="F571" s="182" t="s">
        <v>544</v>
      </c>
      <c r="H571" s="181" t="s">
        <v>1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1" t="s">
        <v>198</v>
      </c>
      <c r="AU571" s="181" t="s">
        <v>91</v>
      </c>
      <c r="AV571" s="13" t="s">
        <v>78</v>
      </c>
      <c r="AW571" s="13" t="s">
        <v>27</v>
      </c>
      <c r="AX571" s="13" t="s">
        <v>72</v>
      </c>
      <c r="AY571" s="181" t="s">
        <v>190</v>
      </c>
    </row>
    <row r="572" spans="2:51" s="14" customFormat="1" x14ac:dyDescent="0.2">
      <c r="B572" s="187"/>
      <c r="D572" s="180" t="s">
        <v>198</v>
      </c>
      <c r="E572" s="188" t="s">
        <v>1</v>
      </c>
      <c r="F572" s="189" t="s">
        <v>615</v>
      </c>
      <c r="H572" s="190">
        <v>0.54</v>
      </c>
      <c r="I572" s="191"/>
      <c r="L572" s="187"/>
      <c r="M572" s="192"/>
      <c r="N572" s="193"/>
      <c r="O572" s="193"/>
      <c r="P572" s="193"/>
      <c r="Q572" s="193"/>
      <c r="R572" s="193"/>
      <c r="S572" s="193"/>
      <c r="T572" s="194"/>
      <c r="AT572" s="188" t="s">
        <v>198</v>
      </c>
      <c r="AU572" s="188" t="s">
        <v>91</v>
      </c>
      <c r="AV572" s="14" t="s">
        <v>91</v>
      </c>
      <c r="AW572" s="14" t="s">
        <v>27</v>
      </c>
      <c r="AX572" s="14" t="s">
        <v>72</v>
      </c>
      <c r="AY572" s="188" t="s">
        <v>190</v>
      </c>
    </row>
    <row r="573" spans="2:51" s="13" customFormat="1" x14ac:dyDescent="0.2">
      <c r="B573" s="179"/>
      <c r="D573" s="180" t="s">
        <v>198</v>
      </c>
      <c r="E573" s="181" t="s">
        <v>1</v>
      </c>
      <c r="F573" s="182" t="s">
        <v>546</v>
      </c>
      <c r="H573" s="181" t="s">
        <v>1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1" t="s">
        <v>198</v>
      </c>
      <c r="AU573" s="181" t="s">
        <v>91</v>
      </c>
      <c r="AV573" s="13" t="s">
        <v>78</v>
      </c>
      <c r="AW573" s="13" t="s">
        <v>27</v>
      </c>
      <c r="AX573" s="13" t="s">
        <v>72</v>
      </c>
      <c r="AY573" s="181" t="s">
        <v>190</v>
      </c>
    </row>
    <row r="574" spans="2:51" s="14" customFormat="1" x14ac:dyDescent="0.2">
      <c r="B574" s="187"/>
      <c r="D574" s="180" t="s">
        <v>198</v>
      </c>
      <c r="E574" s="188" t="s">
        <v>1</v>
      </c>
      <c r="F574" s="189" t="s">
        <v>615</v>
      </c>
      <c r="H574" s="190">
        <v>0.54</v>
      </c>
      <c r="I574" s="191"/>
      <c r="L574" s="187"/>
      <c r="M574" s="192"/>
      <c r="N574" s="193"/>
      <c r="O574" s="193"/>
      <c r="P574" s="193"/>
      <c r="Q574" s="193"/>
      <c r="R574" s="193"/>
      <c r="S574" s="193"/>
      <c r="T574" s="194"/>
      <c r="AT574" s="188" t="s">
        <v>198</v>
      </c>
      <c r="AU574" s="188" t="s">
        <v>91</v>
      </c>
      <c r="AV574" s="14" t="s">
        <v>91</v>
      </c>
      <c r="AW574" s="14" t="s">
        <v>27</v>
      </c>
      <c r="AX574" s="14" t="s">
        <v>72</v>
      </c>
      <c r="AY574" s="188" t="s">
        <v>190</v>
      </c>
    </row>
    <row r="575" spans="2:51" s="13" customFormat="1" x14ac:dyDescent="0.2">
      <c r="B575" s="179"/>
      <c r="D575" s="180" t="s">
        <v>198</v>
      </c>
      <c r="E575" s="181" t="s">
        <v>1</v>
      </c>
      <c r="F575" s="182" t="s">
        <v>549</v>
      </c>
      <c r="H575" s="181" t="s">
        <v>1</v>
      </c>
      <c r="I575" s="183"/>
      <c r="L575" s="179"/>
      <c r="M575" s="184"/>
      <c r="N575" s="185"/>
      <c r="O575" s="185"/>
      <c r="P575" s="185"/>
      <c r="Q575" s="185"/>
      <c r="R575" s="185"/>
      <c r="S575" s="185"/>
      <c r="T575" s="186"/>
      <c r="AT575" s="181" t="s">
        <v>198</v>
      </c>
      <c r="AU575" s="181" t="s">
        <v>91</v>
      </c>
      <c r="AV575" s="13" t="s">
        <v>78</v>
      </c>
      <c r="AW575" s="13" t="s">
        <v>27</v>
      </c>
      <c r="AX575" s="13" t="s">
        <v>72</v>
      </c>
      <c r="AY575" s="181" t="s">
        <v>190</v>
      </c>
    </row>
    <row r="576" spans="2:51" s="14" customFormat="1" x14ac:dyDescent="0.2">
      <c r="B576" s="187"/>
      <c r="D576" s="180" t="s">
        <v>198</v>
      </c>
      <c r="E576" s="188" t="s">
        <v>1</v>
      </c>
      <c r="F576" s="189" t="s">
        <v>616</v>
      </c>
      <c r="H576" s="190">
        <v>4.62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198</v>
      </c>
      <c r="AU576" s="188" t="s">
        <v>91</v>
      </c>
      <c r="AV576" s="14" t="s">
        <v>91</v>
      </c>
      <c r="AW576" s="14" t="s">
        <v>27</v>
      </c>
      <c r="AX576" s="14" t="s">
        <v>72</v>
      </c>
      <c r="AY576" s="188" t="s">
        <v>190</v>
      </c>
    </row>
    <row r="577" spans="1:65" s="14" customFormat="1" x14ac:dyDescent="0.2">
      <c r="B577" s="187"/>
      <c r="D577" s="180" t="s">
        <v>198</v>
      </c>
      <c r="E577" s="188" t="s">
        <v>1</v>
      </c>
      <c r="F577" s="189" t="s">
        <v>617</v>
      </c>
      <c r="H577" s="190">
        <v>0.72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198</v>
      </c>
      <c r="AU577" s="188" t="s">
        <v>91</v>
      </c>
      <c r="AV577" s="14" t="s">
        <v>91</v>
      </c>
      <c r="AW577" s="14" t="s">
        <v>27</v>
      </c>
      <c r="AX577" s="14" t="s">
        <v>72</v>
      </c>
      <c r="AY577" s="188" t="s">
        <v>190</v>
      </c>
    </row>
    <row r="578" spans="1:65" s="13" customFormat="1" x14ac:dyDescent="0.2">
      <c r="B578" s="179"/>
      <c r="D578" s="180" t="s">
        <v>198</v>
      </c>
      <c r="E578" s="181" t="s">
        <v>1</v>
      </c>
      <c r="F578" s="182" t="s">
        <v>554</v>
      </c>
      <c r="H578" s="181" t="s">
        <v>1</v>
      </c>
      <c r="I578" s="183"/>
      <c r="L578" s="179"/>
      <c r="M578" s="184"/>
      <c r="N578" s="185"/>
      <c r="O578" s="185"/>
      <c r="P578" s="185"/>
      <c r="Q578" s="185"/>
      <c r="R578" s="185"/>
      <c r="S578" s="185"/>
      <c r="T578" s="186"/>
      <c r="AT578" s="181" t="s">
        <v>198</v>
      </c>
      <c r="AU578" s="181" t="s">
        <v>91</v>
      </c>
      <c r="AV578" s="13" t="s">
        <v>78</v>
      </c>
      <c r="AW578" s="13" t="s">
        <v>27</v>
      </c>
      <c r="AX578" s="13" t="s">
        <v>72</v>
      </c>
      <c r="AY578" s="181" t="s">
        <v>190</v>
      </c>
    </row>
    <row r="579" spans="1:65" s="14" customFormat="1" x14ac:dyDescent="0.2">
      <c r="B579" s="187"/>
      <c r="D579" s="180" t="s">
        <v>198</v>
      </c>
      <c r="E579" s="188" t="s">
        <v>1</v>
      </c>
      <c r="F579" s="189" t="s">
        <v>618</v>
      </c>
      <c r="H579" s="190">
        <v>3.2549999999999999</v>
      </c>
      <c r="I579" s="191"/>
      <c r="L579" s="187"/>
      <c r="M579" s="192"/>
      <c r="N579" s="193"/>
      <c r="O579" s="193"/>
      <c r="P579" s="193"/>
      <c r="Q579" s="193"/>
      <c r="R579" s="193"/>
      <c r="S579" s="193"/>
      <c r="T579" s="194"/>
      <c r="AT579" s="188" t="s">
        <v>198</v>
      </c>
      <c r="AU579" s="188" t="s">
        <v>91</v>
      </c>
      <c r="AV579" s="14" t="s">
        <v>91</v>
      </c>
      <c r="AW579" s="14" t="s">
        <v>27</v>
      </c>
      <c r="AX579" s="14" t="s">
        <v>72</v>
      </c>
      <c r="AY579" s="188" t="s">
        <v>190</v>
      </c>
    </row>
    <row r="580" spans="1:65" s="14" customFormat="1" x14ac:dyDescent="0.2">
      <c r="B580" s="187"/>
      <c r="D580" s="180" t="s">
        <v>198</v>
      </c>
      <c r="E580" s="188" t="s">
        <v>1</v>
      </c>
      <c r="F580" s="189" t="s">
        <v>490</v>
      </c>
      <c r="H580" s="190">
        <v>-1.89</v>
      </c>
      <c r="I580" s="191"/>
      <c r="L580" s="187"/>
      <c r="M580" s="192"/>
      <c r="N580" s="193"/>
      <c r="O580" s="193"/>
      <c r="P580" s="193"/>
      <c r="Q580" s="193"/>
      <c r="R580" s="193"/>
      <c r="S580" s="193"/>
      <c r="T580" s="194"/>
      <c r="AT580" s="188" t="s">
        <v>198</v>
      </c>
      <c r="AU580" s="188" t="s">
        <v>91</v>
      </c>
      <c r="AV580" s="14" t="s">
        <v>91</v>
      </c>
      <c r="AW580" s="14" t="s">
        <v>27</v>
      </c>
      <c r="AX580" s="14" t="s">
        <v>72</v>
      </c>
      <c r="AY580" s="188" t="s">
        <v>190</v>
      </c>
    </row>
    <row r="581" spans="1:65" s="13" customFormat="1" x14ac:dyDescent="0.2">
      <c r="B581" s="179"/>
      <c r="D581" s="180" t="s">
        <v>198</v>
      </c>
      <c r="E581" s="181" t="s">
        <v>1</v>
      </c>
      <c r="F581" s="182" t="s">
        <v>566</v>
      </c>
      <c r="H581" s="181" t="s">
        <v>1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1" t="s">
        <v>198</v>
      </c>
      <c r="AU581" s="181" t="s">
        <v>91</v>
      </c>
      <c r="AV581" s="13" t="s">
        <v>78</v>
      </c>
      <c r="AW581" s="13" t="s">
        <v>27</v>
      </c>
      <c r="AX581" s="13" t="s">
        <v>72</v>
      </c>
      <c r="AY581" s="181" t="s">
        <v>190</v>
      </c>
    </row>
    <row r="582" spans="1:65" s="14" customFormat="1" x14ac:dyDescent="0.2">
      <c r="B582" s="187"/>
      <c r="D582" s="180" t="s">
        <v>198</v>
      </c>
      <c r="E582" s="188" t="s">
        <v>1</v>
      </c>
      <c r="F582" s="189" t="s">
        <v>619</v>
      </c>
      <c r="H582" s="190">
        <v>9.4499999999999993</v>
      </c>
      <c r="I582" s="191"/>
      <c r="L582" s="187"/>
      <c r="M582" s="192"/>
      <c r="N582" s="193"/>
      <c r="O582" s="193"/>
      <c r="P582" s="193"/>
      <c r="Q582" s="193"/>
      <c r="R582" s="193"/>
      <c r="S582" s="193"/>
      <c r="T582" s="194"/>
      <c r="AT582" s="188" t="s">
        <v>198</v>
      </c>
      <c r="AU582" s="188" t="s">
        <v>91</v>
      </c>
      <c r="AV582" s="14" t="s">
        <v>91</v>
      </c>
      <c r="AW582" s="14" t="s">
        <v>27</v>
      </c>
      <c r="AX582" s="14" t="s">
        <v>72</v>
      </c>
      <c r="AY582" s="188" t="s">
        <v>190</v>
      </c>
    </row>
    <row r="583" spans="1:65" s="13" customFormat="1" x14ac:dyDescent="0.2">
      <c r="B583" s="179"/>
      <c r="D583" s="180" t="s">
        <v>198</v>
      </c>
      <c r="E583" s="181" t="s">
        <v>1</v>
      </c>
      <c r="F583" s="182" t="s">
        <v>570</v>
      </c>
      <c r="H583" s="181" t="s">
        <v>1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1" t="s">
        <v>198</v>
      </c>
      <c r="AU583" s="181" t="s">
        <v>91</v>
      </c>
      <c r="AV583" s="13" t="s">
        <v>78</v>
      </c>
      <c r="AW583" s="13" t="s">
        <v>27</v>
      </c>
      <c r="AX583" s="13" t="s">
        <v>72</v>
      </c>
      <c r="AY583" s="181" t="s">
        <v>190</v>
      </c>
    </row>
    <row r="584" spans="1:65" s="14" customFormat="1" x14ac:dyDescent="0.2">
      <c r="B584" s="187"/>
      <c r="D584" s="180" t="s">
        <v>198</v>
      </c>
      <c r="E584" s="188" t="s">
        <v>1</v>
      </c>
      <c r="F584" s="189" t="s">
        <v>620</v>
      </c>
      <c r="H584" s="190">
        <v>2.1</v>
      </c>
      <c r="I584" s="191"/>
      <c r="L584" s="187"/>
      <c r="M584" s="192"/>
      <c r="N584" s="193"/>
      <c r="O584" s="193"/>
      <c r="P584" s="193"/>
      <c r="Q584" s="193"/>
      <c r="R584" s="193"/>
      <c r="S584" s="193"/>
      <c r="T584" s="194"/>
      <c r="AT584" s="188" t="s">
        <v>198</v>
      </c>
      <c r="AU584" s="188" t="s">
        <v>91</v>
      </c>
      <c r="AV584" s="14" t="s">
        <v>91</v>
      </c>
      <c r="AW584" s="14" t="s">
        <v>27</v>
      </c>
      <c r="AX584" s="14" t="s">
        <v>72</v>
      </c>
      <c r="AY584" s="188" t="s">
        <v>190</v>
      </c>
    </row>
    <row r="585" spans="1:65" s="15" customFormat="1" x14ac:dyDescent="0.2">
      <c r="B585" s="195"/>
      <c r="D585" s="180" t="s">
        <v>198</v>
      </c>
      <c r="E585" s="196" t="s">
        <v>1</v>
      </c>
      <c r="F585" s="197" t="s">
        <v>204</v>
      </c>
      <c r="H585" s="198">
        <v>96.230999999999995</v>
      </c>
      <c r="I585" s="199"/>
      <c r="L585" s="195"/>
      <c r="M585" s="200"/>
      <c r="N585" s="201"/>
      <c r="O585" s="201"/>
      <c r="P585" s="201"/>
      <c r="Q585" s="201"/>
      <c r="R585" s="201"/>
      <c r="S585" s="201"/>
      <c r="T585" s="202"/>
      <c r="AT585" s="196" t="s">
        <v>198</v>
      </c>
      <c r="AU585" s="196" t="s">
        <v>91</v>
      </c>
      <c r="AV585" s="15" t="s">
        <v>196</v>
      </c>
      <c r="AW585" s="15" t="s">
        <v>27</v>
      </c>
      <c r="AX585" s="15" t="s">
        <v>78</v>
      </c>
      <c r="AY585" s="196" t="s">
        <v>190</v>
      </c>
    </row>
    <row r="586" spans="1:65" s="2" customFormat="1" ht="12" x14ac:dyDescent="0.2">
      <c r="A586" s="35"/>
      <c r="B586" s="134"/>
      <c r="C586" s="166" t="s">
        <v>621</v>
      </c>
      <c r="D586" s="166" t="s">
        <v>192</v>
      </c>
      <c r="E586" s="167" t="s">
        <v>622</v>
      </c>
      <c r="F586" s="168" t="s">
        <v>623</v>
      </c>
      <c r="G586" s="169" t="s">
        <v>195</v>
      </c>
      <c r="H586" s="170">
        <v>1220.6500000000001</v>
      </c>
      <c r="I586" s="171"/>
      <c r="J586" s="172">
        <f>ROUND(I586*H586,2)</f>
        <v>0</v>
      </c>
      <c r="K586" s="173"/>
      <c r="L586" s="36"/>
      <c r="M586" s="174" t="s">
        <v>1</v>
      </c>
      <c r="N586" s="175" t="s">
        <v>38</v>
      </c>
      <c r="O586" s="61"/>
      <c r="P586" s="176">
        <f>O586*H586</f>
        <v>0</v>
      </c>
      <c r="Q586" s="176">
        <v>3.7799999999999999E-3</v>
      </c>
      <c r="R586" s="176">
        <f>Q586*H586</f>
        <v>4.6140569999999999</v>
      </c>
      <c r="S586" s="176">
        <v>0</v>
      </c>
      <c r="T586" s="17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78" t="s">
        <v>196</v>
      </c>
      <c r="AT586" s="178" t="s">
        <v>192</v>
      </c>
      <c r="AU586" s="178" t="s">
        <v>91</v>
      </c>
      <c r="AY586" s="18" t="s">
        <v>190</v>
      </c>
      <c r="BE586" s="98">
        <f>IF(N586="základná",J586,0)</f>
        <v>0</v>
      </c>
      <c r="BF586" s="98">
        <f>IF(N586="znížená",J586,0)</f>
        <v>0</v>
      </c>
      <c r="BG586" s="98">
        <f>IF(N586="zákl. prenesená",J586,0)</f>
        <v>0</v>
      </c>
      <c r="BH586" s="98">
        <f>IF(N586="zníž. prenesená",J586,0)</f>
        <v>0</v>
      </c>
      <c r="BI586" s="98">
        <f>IF(N586="nulová",J586,0)</f>
        <v>0</v>
      </c>
      <c r="BJ586" s="18" t="s">
        <v>91</v>
      </c>
      <c r="BK586" s="98">
        <f>ROUND(I586*H586,2)</f>
        <v>0</v>
      </c>
      <c r="BL586" s="18" t="s">
        <v>196</v>
      </c>
      <c r="BM586" s="178" t="s">
        <v>624</v>
      </c>
    </row>
    <row r="587" spans="1:65" s="13" customFormat="1" x14ac:dyDescent="0.2">
      <c r="B587" s="179"/>
      <c r="D587" s="180" t="s">
        <v>198</v>
      </c>
      <c r="E587" s="181" t="s">
        <v>1</v>
      </c>
      <c r="F587" s="182" t="s">
        <v>625</v>
      </c>
      <c r="H587" s="181" t="s">
        <v>1</v>
      </c>
      <c r="I587" s="183"/>
      <c r="L587" s="179"/>
      <c r="M587" s="184"/>
      <c r="N587" s="185"/>
      <c r="O587" s="185"/>
      <c r="P587" s="185"/>
      <c r="Q587" s="185"/>
      <c r="R587" s="185"/>
      <c r="S587" s="185"/>
      <c r="T587" s="186"/>
      <c r="AT587" s="181" t="s">
        <v>198</v>
      </c>
      <c r="AU587" s="181" t="s">
        <v>91</v>
      </c>
      <c r="AV587" s="13" t="s">
        <v>78</v>
      </c>
      <c r="AW587" s="13" t="s">
        <v>27</v>
      </c>
      <c r="AX587" s="13" t="s">
        <v>72</v>
      </c>
      <c r="AY587" s="181" t="s">
        <v>190</v>
      </c>
    </row>
    <row r="588" spans="1:65" s="14" customFormat="1" x14ac:dyDescent="0.2">
      <c r="B588" s="187"/>
      <c r="D588" s="180" t="s">
        <v>198</v>
      </c>
      <c r="E588" s="188" t="s">
        <v>1</v>
      </c>
      <c r="F588" s="189" t="s">
        <v>95</v>
      </c>
      <c r="H588" s="190">
        <v>1124.5989999999999</v>
      </c>
      <c r="I588" s="191"/>
      <c r="L588" s="187"/>
      <c r="M588" s="192"/>
      <c r="N588" s="193"/>
      <c r="O588" s="193"/>
      <c r="P588" s="193"/>
      <c r="Q588" s="193"/>
      <c r="R588" s="193"/>
      <c r="S588" s="193"/>
      <c r="T588" s="194"/>
      <c r="AT588" s="188" t="s">
        <v>198</v>
      </c>
      <c r="AU588" s="188" t="s">
        <v>91</v>
      </c>
      <c r="AV588" s="14" t="s">
        <v>91</v>
      </c>
      <c r="AW588" s="14" t="s">
        <v>27</v>
      </c>
      <c r="AX588" s="14" t="s">
        <v>72</v>
      </c>
      <c r="AY588" s="188" t="s">
        <v>190</v>
      </c>
    </row>
    <row r="589" spans="1:65" s="16" customFormat="1" x14ac:dyDescent="0.2">
      <c r="B589" s="214"/>
      <c r="D589" s="180" t="s">
        <v>198</v>
      </c>
      <c r="E589" s="215" t="s">
        <v>1</v>
      </c>
      <c r="F589" s="216" t="s">
        <v>417</v>
      </c>
      <c r="H589" s="217">
        <v>1124.5989999999999</v>
      </c>
      <c r="I589" s="218"/>
      <c r="L589" s="214"/>
      <c r="M589" s="219"/>
      <c r="N589" s="220"/>
      <c r="O589" s="220"/>
      <c r="P589" s="220"/>
      <c r="Q589" s="220"/>
      <c r="R589" s="220"/>
      <c r="S589" s="220"/>
      <c r="T589" s="221"/>
      <c r="AT589" s="215" t="s">
        <v>198</v>
      </c>
      <c r="AU589" s="215" t="s">
        <v>91</v>
      </c>
      <c r="AV589" s="16" t="s">
        <v>212</v>
      </c>
      <c r="AW589" s="16" t="s">
        <v>27</v>
      </c>
      <c r="AX589" s="16" t="s">
        <v>72</v>
      </c>
      <c r="AY589" s="215" t="s">
        <v>190</v>
      </c>
    </row>
    <row r="590" spans="1:65" s="13" customFormat="1" x14ac:dyDescent="0.2">
      <c r="B590" s="179"/>
      <c r="D590" s="180" t="s">
        <v>198</v>
      </c>
      <c r="E590" s="181" t="s">
        <v>1</v>
      </c>
      <c r="F590" s="182" t="s">
        <v>626</v>
      </c>
      <c r="H590" s="181" t="s">
        <v>1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1" t="s">
        <v>198</v>
      </c>
      <c r="AU590" s="181" t="s">
        <v>91</v>
      </c>
      <c r="AV590" s="13" t="s">
        <v>78</v>
      </c>
      <c r="AW590" s="13" t="s">
        <v>27</v>
      </c>
      <c r="AX590" s="13" t="s">
        <v>72</v>
      </c>
      <c r="AY590" s="181" t="s">
        <v>190</v>
      </c>
    </row>
    <row r="591" spans="1:65" s="13" customFormat="1" x14ac:dyDescent="0.2">
      <c r="B591" s="179"/>
      <c r="D591" s="180" t="s">
        <v>198</v>
      </c>
      <c r="E591" s="181" t="s">
        <v>1</v>
      </c>
      <c r="F591" s="182" t="s">
        <v>458</v>
      </c>
      <c r="H591" s="181" t="s">
        <v>1</v>
      </c>
      <c r="I591" s="183"/>
      <c r="L591" s="179"/>
      <c r="M591" s="184"/>
      <c r="N591" s="185"/>
      <c r="O591" s="185"/>
      <c r="P591" s="185"/>
      <c r="Q591" s="185"/>
      <c r="R591" s="185"/>
      <c r="S591" s="185"/>
      <c r="T591" s="186"/>
      <c r="AT591" s="181" t="s">
        <v>198</v>
      </c>
      <c r="AU591" s="181" t="s">
        <v>91</v>
      </c>
      <c r="AV591" s="13" t="s">
        <v>78</v>
      </c>
      <c r="AW591" s="13" t="s">
        <v>27</v>
      </c>
      <c r="AX591" s="13" t="s">
        <v>72</v>
      </c>
      <c r="AY591" s="181" t="s">
        <v>190</v>
      </c>
    </row>
    <row r="592" spans="1:65" s="14" customFormat="1" x14ac:dyDescent="0.2">
      <c r="B592" s="187"/>
      <c r="D592" s="180" t="s">
        <v>198</v>
      </c>
      <c r="E592" s="188" t="s">
        <v>1</v>
      </c>
      <c r="F592" s="189" t="s">
        <v>593</v>
      </c>
      <c r="H592" s="190">
        <v>2.351</v>
      </c>
      <c r="I592" s="191"/>
      <c r="L592" s="187"/>
      <c r="M592" s="192"/>
      <c r="N592" s="193"/>
      <c r="O592" s="193"/>
      <c r="P592" s="193"/>
      <c r="Q592" s="193"/>
      <c r="R592" s="193"/>
      <c r="S592" s="193"/>
      <c r="T592" s="194"/>
      <c r="AT592" s="188" t="s">
        <v>198</v>
      </c>
      <c r="AU592" s="188" t="s">
        <v>91</v>
      </c>
      <c r="AV592" s="14" t="s">
        <v>91</v>
      </c>
      <c r="AW592" s="14" t="s">
        <v>27</v>
      </c>
      <c r="AX592" s="14" t="s">
        <v>72</v>
      </c>
      <c r="AY592" s="188" t="s">
        <v>190</v>
      </c>
    </row>
    <row r="593" spans="2:51" s="13" customFormat="1" x14ac:dyDescent="0.2">
      <c r="B593" s="179"/>
      <c r="D593" s="180" t="s">
        <v>198</v>
      </c>
      <c r="E593" s="181" t="s">
        <v>1</v>
      </c>
      <c r="F593" s="182" t="s">
        <v>463</v>
      </c>
      <c r="H593" s="181" t="s">
        <v>1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1" t="s">
        <v>198</v>
      </c>
      <c r="AU593" s="181" t="s">
        <v>91</v>
      </c>
      <c r="AV593" s="13" t="s">
        <v>78</v>
      </c>
      <c r="AW593" s="13" t="s">
        <v>27</v>
      </c>
      <c r="AX593" s="13" t="s">
        <v>72</v>
      </c>
      <c r="AY593" s="181" t="s">
        <v>190</v>
      </c>
    </row>
    <row r="594" spans="2:51" s="14" customFormat="1" x14ac:dyDescent="0.2">
      <c r="B594" s="187"/>
      <c r="D594" s="180" t="s">
        <v>198</v>
      </c>
      <c r="E594" s="188" t="s">
        <v>1</v>
      </c>
      <c r="F594" s="189" t="s">
        <v>594</v>
      </c>
      <c r="H594" s="190">
        <v>2.2280000000000002</v>
      </c>
      <c r="I594" s="191"/>
      <c r="L594" s="187"/>
      <c r="M594" s="192"/>
      <c r="N594" s="193"/>
      <c r="O594" s="193"/>
      <c r="P594" s="193"/>
      <c r="Q594" s="193"/>
      <c r="R594" s="193"/>
      <c r="S594" s="193"/>
      <c r="T594" s="194"/>
      <c r="AT594" s="188" t="s">
        <v>198</v>
      </c>
      <c r="AU594" s="188" t="s">
        <v>91</v>
      </c>
      <c r="AV594" s="14" t="s">
        <v>91</v>
      </c>
      <c r="AW594" s="14" t="s">
        <v>27</v>
      </c>
      <c r="AX594" s="14" t="s">
        <v>72</v>
      </c>
      <c r="AY594" s="188" t="s">
        <v>190</v>
      </c>
    </row>
    <row r="595" spans="2:51" s="14" customFormat="1" x14ac:dyDescent="0.2">
      <c r="B595" s="187"/>
      <c r="D595" s="180" t="s">
        <v>198</v>
      </c>
      <c r="E595" s="188" t="s">
        <v>1</v>
      </c>
      <c r="F595" s="189" t="s">
        <v>595</v>
      </c>
      <c r="H595" s="190">
        <v>0.39</v>
      </c>
      <c r="I595" s="191"/>
      <c r="L595" s="187"/>
      <c r="M595" s="192"/>
      <c r="N595" s="193"/>
      <c r="O595" s="193"/>
      <c r="P595" s="193"/>
      <c r="Q595" s="193"/>
      <c r="R595" s="193"/>
      <c r="S595" s="193"/>
      <c r="T595" s="194"/>
      <c r="AT595" s="188" t="s">
        <v>198</v>
      </c>
      <c r="AU595" s="188" t="s">
        <v>91</v>
      </c>
      <c r="AV595" s="14" t="s">
        <v>91</v>
      </c>
      <c r="AW595" s="14" t="s">
        <v>27</v>
      </c>
      <c r="AX595" s="14" t="s">
        <v>72</v>
      </c>
      <c r="AY595" s="188" t="s">
        <v>190</v>
      </c>
    </row>
    <row r="596" spans="2:51" s="13" customFormat="1" x14ac:dyDescent="0.2">
      <c r="B596" s="179"/>
      <c r="D596" s="180" t="s">
        <v>198</v>
      </c>
      <c r="E596" s="181" t="s">
        <v>1</v>
      </c>
      <c r="F596" s="182" t="s">
        <v>467</v>
      </c>
      <c r="H596" s="181" t="s">
        <v>1</v>
      </c>
      <c r="I596" s="183"/>
      <c r="L596" s="179"/>
      <c r="M596" s="184"/>
      <c r="N596" s="185"/>
      <c r="O596" s="185"/>
      <c r="P596" s="185"/>
      <c r="Q596" s="185"/>
      <c r="R596" s="185"/>
      <c r="S596" s="185"/>
      <c r="T596" s="186"/>
      <c r="AT596" s="181" t="s">
        <v>198</v>
      </c>
      <c r="AU596" s="181" t="s">
        <v>91</v>
      </c>
      <c r="AV596" s="13" t="s">
        <v>78</v>
      </c>
      <c r="AW596" s="13" t="s">
        <v>27</v>
      </c>
      <c r="AX596" s="13" t="s">
        <v>72</v>
      </c>
      <c r="AY596" s="181" t="s">
        <v>190</v>
      </c>
    </row>
    <row r="597" spans="2:51" s="14" customFormat="1" x14ac:dyDescent="0.2">
      <c r="B597" s="187"/>
      <c r="D597" s="180" t="s">
        <v>198</v>
      </c>
      <c r="E597" s="188" t="s">
        <v>1</v>
      </c>
      <c r="F597" s="189" t="s">
        <v>596</v>
      </c>
      <c r="H597" s="190">
        <v>1.365</v>
      </c>
      <c r="I597" s="191"/>
      <c r="L597" s="187"/>
      <c r="M597" s="192"/>
      <c r="N597" s="193"/>
      <c r="O597" s="193"/>
      <c r="P597" s="193"/>
      <c r="Q597" s="193"/>
      <c r="R597" s="193"/>
      <c r="S597" s="193"/>
      <c r="T597" s="194"/>
      <c r="AT597" s="188" t="s">
        <v>198</v>
      </c>
      <c r="AU597" s="188" t="s">
        <v>91</v>
      </c>
      <c r="AV597" s="14" t="s">
        <v>91</v>
      </c>
      <c r="AW597" s="14" t="s">
        <v>27</v>
      </c>
      <c r="AX597" s="14" t="s">
        <v>72</v>
      </c>
      <c r="AY597" s="188" t="s">
        <v>190</v>
      </c>
    </row>
    <row r="598" spans="2:51" s="13" customFormat="1" x14ac:dyDescent="0.2">
      <c r="B598" s="179"/>
      <c r="D598" s="180" t="s">
        <v>198</v>
      </c>
      <c r="E598" s="181" t="s">
        <v>1</v>
      </c>
      <c r="F598" s="182" t="s">
        <v>474</v>
      </c>
      <c r="H598" s="181" t="s">
        <v>1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1" t="s">
        <v>198</v>
      </c>
      <c r="AU598" s="181" t="s">
        <v>91</v>
      </c>
      <c r="AV598" s="13" t="s">
        <v>78</v>
      </c>
      <c r="AW598" s="13" t="s">
        <v>27</v>
      </c>
      <c r="AX598" s="13" t="s">
        <v>72</v>
      </c>
      <c r="AY598" s="181" t="s">
        <v>190</v>
      </c>
    </row>
    <row r="599" spans="2:51" s="14" customFormat="1" x14ac:dyDescent="0.2">
      <c r="B599" s="187"/>
      <c r="D599" s="180" t="s">
        <v>198</v>
      </c>
      <c r="E599" s="188" t="s">
        <v>1</v>
      </c>
      <c r="F599" s="189" t="s">
        <v>597</v>
      </c>
      <c r="H599" s="190">
        <v>1.89</v>
      </c>
      <c r="I599" s="191"/>
      <c r="L599" s="187"/>
      <c r="M599" s="192"/>
      <c r="N599" s="193"/>
      <c r="O599" s="193"/>
      <c r="P599" s="193"/>
      <c r="Q599" s="193"/>
      <c r="R599" s="193"/>
      <c r="S599" s="193"/>
      <c r="T599" s="194"/>
      <c r="AT599" s="188" t="s">
        <v>198</v>
      </c>
      <c r="AU599" s="188" t="s">
        <v>91</v>
      </c>
      <c r="AV599" s="14" t="s">
        <v>91</v>
      </c>
      <c r="AW599" s="14" t="s">
        <v>27</v>
      </c>
      <c r="AX599" s="14" t="s">
        <v>72</v>
      </c>
      <c r="AY599" s="188" t="s">
        <v>190</v>
      </c>
    </row>
    <row r="600" spans="2:51" s="13" customFormat="1" x14ac:dyDescent="0.2">
      <c r="B600" s="179"/>
      <c r="D600" s="180" t="s">
        <v>198</v>
      </c>
      <c r="E600" s="181" t="s">
        <v>1</v>
      </c>
      <c r="F600" s="182" t="s">
        <v>479</v>
      </c>
      <c r="H600" s="181" t="s">
        <v>1</v>
      </c>
      <c r="I600" s="183"/>
      <c r="L600" s="179"/>
      <c r="M600" s="184"/>
      <c r="N600" s="185"/>
      <c r="O600" s="185"/>
      <c r="P600" s="185"/>
      <c r="Q600" s="185"/>
      <c r="R600" s="185"/>
      <c r="S600" s="185"/>
      <c r="T600" s="186"/>
      <c r="AT600" s="181" t="s">
        <v>198</v>
      </c>
      <c r="AU600" s="181" t="s">
        <v>91</v>
      </c>
      <c r="AV600" s="13" t="s">
        <v>78</v>
      </c>
      <c r="AW600" s="13" t="s">
        <v>27</v>
      </c>
      <c r="AX600" s="13" t="s">
        <v>72</v>
      </c>
      <c r="AY600" s="181" t="s">
        <v>190</v>
      </c>
    </row>
    <row r="601" spans="2:51" s="14" customFormat="1" x14ac:dyDescent="0.2">
      <c r="B601" s="187"/>
      <c r="D601" s="180" t="s">
        <v>198</v>
      </c>
      <c r="E601" s="188" t="s">
        <v>1</v>
      </c>
      <c r="F601" s="189" t="s">
        <v>598</v>
      </c>
      <c r="H601" s="190">
        <v>4.7249999999999996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198</v>
      </c>
      <c r="AU601" s="188" t="s">
        <v>91</v>
      </c>
      <c r="AV601" s="14" t="s">
        <v>91</v>
      </c>
      <c r="AW601" s="14" t="s">
        <v>27</v>
      </c>
      <c r="AX601" s="14" t="s">
        <v>72</v>
      </c>
      <c r="AY601" s="188" t="s">
        <v>190</v>
      </c>
    </row>
    <row r="602" spans="2:51" s="14" customFormat="1" x14ac:dyDescent="0.2">
      <c r="B602" s="187"/>
      <c r="D602" s="180" t="s">
        <v>198</v>
      </c>
      <c r="E602" s="188" t="s">
        <v>1</v>
      </c>
      <c r="F602" s="189" t="s">
        <v>490</v>
      </c>
      <c r="H602" s="190">
        <v>-1.89</v>
      </c>
      <c r="I602" s="191"/>
      <c r="L602" s="187"/>
      <c r="M602" s="192"/>
      <c r="N602" s="193"/>
      <c r="O602" s="193"/>
      <c r="P602" s="193"/>
      <c r="Q602" s="193"/>
      <c r="R602" s="193"/>
      <c r="S602" s="193"/>
      <c r="T602" s="194"/>
      <c r="AT602" s="188" t="s">
        <v>198</v>
      </c>
      <c r="AU602" s="188" t="s">
        <v>91</v>
      </c>
      <c r="AV602" s="14" t="s">
        <v>91</v>
      </c>
      <c r="AW602" s="14" t="s">
        <v>27</v>
      </c>
      <c r="AX602" s="14" t="s">
        <v>72</v>
      </c>
      <c r="AY602" s="188" t="s">
        <v>190</v>
      </c>
    </row>
    <row r="603" spans="2:51" s="13" customFormat="1" x14ac:dyDescent="0.2">
      <c r="B603" s="179"/>
      <c r="D603" s="180" t="s">
        <v>198</v>
      </c>
      <c r="E603" s="181" t="s">
        <v>1</v>
      </c>
      <c r="F603" s="182" t="s">
        <v>493</v>
      </c>
      <c r="H603" s="181" t="s">
        <v>1</v>
      </c>
      <c r="I603" s="183"/>
      <c r="L603" s="179"/>
      <c r="M603" s="184"/>
      <c r="N603" s="185"/>
      <c r="O603" s="185"/>
      <c r="P603" s="185"/>
      <c r="Q603" s="185"/>
      <c r="R603" s="185"/>
      <c r="S603" s="185"/>
      <c r="T603" s="186"/>
      <c r="AT603" s="181" t="s">
        <v>198</v>
      </c>
      <c r="AU603" s="181" t="s">
        <v>91</v>
      </c>
      <c r="AV603" s="13" t="s">
        <v>78</v>
      </c>
      <c r="AW603" s="13" t="s">
        <v>27</v>
      </c>
      <c r="AX603" s="13" t="s">
        <v>72</v>
      </c>
      <c r="AY603" s="181" t="s">
        <v>190</v>
      </c>
    </row>
    <row r="604" spans="2:51" s="14" customFormat="1" x14ac:dyDescent="0.2">
      <c r="B604" s="187"/>
      <c r="D604" s="180" t="s">
        <v>198</v>
      </c>
      <c r="E604" s="188" t="s">
        <v>1</v>
      </c>
      <c r="F604" s="189" t="s">
        <v>599</v>
      </c>
      <c r="H604" s="190">
        <v>13.624000000000001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88" t="s">
        <v>198</v>
      </c>
      <c r="AU604" s="188" t="s">
        <v>91</v>
      </c>
      <c r="AV604" s="14" t="s">
        <v>91</v>
      </c>
      <c r="AW604" s="14" t="s">
        <v>27</v>
      </c>
      <c r="AX604" s="14" t="s">
        <v>72</v>
      </c>
      <c r="AY604" s="188" t="s">
        <v>190</v>
      </c>
    </row>
    <row r="605" spans="2:51" s="14" customFormat="1" x14ac:dyDescent="0.2">
      <c r="B605" s="187"/>
      <c r="D605" s="180" t="s">
        <v>198</v>
      </c>
      <c r="E605" s="188" t="s">
        <v>1</v>
      </c>
      <c r="F605" s="189" t="s">
        <v>600</v>
      </c>
      <c r="H605" s="190">
        <v>1.89</v>
      </c>
      <c r="I605" s="191"/>
      <c r="L605" s="187"/>
      <c r="M605" s="192"/>
      <c r="N605" s="193"/>
      <c r="O605" s="193"/>
      <c r="P605" s="193"/>
      <c r="Q605" s="193"/>
      <c r="R605" s="193"/>
      <c r="S605" s="193"/>
      <c r="T605" s="194"/>
      <c r="AT605" s="188" t="s">
        <v>198</v>
      </c>
      <c r="AU605" s="188" t="s">
        <v>91</v>
      </c>
      <c r="AV605" s="14" t="s">
        <v>91</v>
      </c>
      <c r="AW605" s="14" t="s">
        <v>27</v>
      </c>
      <c r="AX605" s="14" t="s">
        <v>72</v>
      </c>
      <c r="AY605" s="188" t="s">
        <v>190</v>
      </c>
    </row>
    <row r="606" spans="2:51" s="14" customFormat="1" x14ac:dyDescent="0.2">
      <c r="B606" s="187"/>
      <c r="D606" s="180" t="s">
        <v>198</v>
      </c>
      <c r="E606" s="188" t="s">
        <v>1</v>
      </c>
      <c r="F606" s="189" t="s">
        <v>481</v>
      </c>
      <c r="H606" s="190">
        <v>-3.78</v>
      </c>
      <c r="I606" s="191"/>
      <c r="L606" s="187"/>
      <c r="M606" s="192"/>
      <c r="N606" s="193"/>
      <c r="O606" s="193"/>
      <c r="P606" s="193"/>
      <c r="Q606" s="193"/>
      <c r="R606" s="193"/>
      <c r="S606" s="193"/>
      <c r="T606" s="194"/>
      <c r="AT606" s="188" t="s">
        <v>198</v>
      </c>
      <c r="AU606" s="188" t="s">
        <v>91</v>
      </c>
      <c r="AV606" s="14" t="s">
        <v>91</v>
      </c>
      <c r="AW606" s="14" t="s">
        <v>27</v>
      </c>
      <c r="AX606" s="14" t="s">
        <v>72</v>
      </c>
      <c r="AY606" s="188" t="s">
        <v>190</v>
      </c>
    </row>
    <row r="607" spans="2:51" s="13" customFormat="1" x14ac:dyDescent="0.2">
      <c r="B607" s="179"/>
      <c r="D607" s="180" t="s">
        <v>198</v>
      </c>
      <c r="E607" s="181" t="s">
        <v>1</v>
      </c>
      <c r="F607" s="182" t="s">
        <v>502</v>
      </c>
      <c r="H607" s="181" t="s">
        <v>1</v>
      </c>
      <c r="I607" s="183"/>
      <c r="L607" s="179"/>
      <c r="M607" s="184"/>
      <c r="N607" s="185"/>
      <c r="O607" s="185"/>
      <c r="P607" s="185"/>
      <c r="Q607" s="185"/>
      <c r="R607" s="185"/>
      <c r="S607" s="185"/>
      <c r="T607" s="186"/>
      <c r="AT607" s="181" t="s">
        <v>198</v>
      </c>
      <c r="AU607" s="181" t="s">
        <v>91</v>
      </c>
      <c r="AV607" s="13" t="s">
        <v>78</v>
      </c>
      <c r="AW607" s="13" t="s">
        <v>27</v>
      </c>
      <c r="AX607" s="13" t="s">
        <v>72</v>
      </c>
      <c r="AY607" s="181" t="s">
        <v>190</v>
      </c>
    </row>
    <row r="608" spans="2:51" s="14" customFormat="1" x14ac:dyDescent="0.2">
      <c r="B608" s="187"/>
      <c r="D608" s="180" t="s">
        <v>198</v>
      </c>
      <c r="E608" s="188" t="s">
        <v>1</v>
      </c>
      <c r="F608" s="189" t="s">
        <v>601</v>
      </c>
      <c r="H608" s="190">
        <v>9.2929999999999993</v>
      </c>
      <c r="I608" s="191"/>
      <c r="L608" s="187"/>
      <c r="M608" s="192"/>
      <c r="N608" s="193"/>
      <c r="O608" s="193"/>
      <c r="P608" s="193"/>
      <c r="Q608" s="193"/>
      <c r="R608" s="193"/>
      <c r="S608" s="193"/>
      <c r="T608" s="194"/>
      <c r="AT608" s="188" t="s">
        <v>198</v>
      </c>
      <c r="AU608" s="188" t="s">
        <v>91</v>
      </c>
      <c r="AV608" s="14" t="s">
        <v>91</v>
      </c>
      <c r="AW608" s="14" t="s">
        <v>27</v>
      </c>
      <c r="AX608" s="14" t="s">
        <v>72</v>
      </c>
      <c r="AY608" s="188" t="s">
        <v>190</v>
      </c>
    </row>
    <row r="609" spans="2:51" s="14" customFormat="1" x14ac:dyDescent="0.2">
      <c r="B609" s="187"/>
      <c r="D609" s="180" t="s">
        <v>198</v>
      </c>
      <c r="E609" s="188" t="s">
        <v>1</v>
      </c>
      <c r="F609" s="189" t="s">
        <v>602</v>
      </c>
      <c r="H609" s="190">
        <v>1.103</v>
      </c>
      <c r="I609" s="191"/>
      <c r="L609" s="187"/>
      <c r="M609" s="192"/>
      <c r="N609" s="193"/>
      <c r="O609" s="193"/>
      <c r="P609" s="193"/>
      <c r="Q609" s="193"/>
      <c r="R609" s="193"/>
      <c r="S609" s="193"/>
      <c r="T609" s="194"/>
      <c r="AT609" s="188" t="s">
        <v>198</v>
      </c>
      <c r="AU609" s="188" t="s">
        <v>91</v>
      </c>
      <c r="AV609" s="14" t="s">
        <v>91</v>
      </c>
      <c r="AW609" s="14" t="s">
        <v>27</v>
      </c>
      <c r="AX609" s="14" t="s">
        <v>72</v>
      </c>
      <c r="AY609" s="188" t="s">
        <v>190</v>
      </c>
    </row>
    <row r="610" spans="2:51" s="14" customFormat="1" x14ac:dyDescent="0.2">
      <c r="B610" s="187"/>
      <c r="D610" s="180" t="s">
        <v>198</v>
      </c>
      <c r="E610" s="188" t="s">
        <v>1</v>
      </c>
      <c r="F610" s="189" t="s">
        <v>481</v>
      </c>
      <c r="H610" s="190">
        <v>-3.78</v>
      </c>
      <c r="I610" s="191"/>
      <c r="L610" s="187"/>
      <c r="M610" s="192"/>
      <c r="N610" s="193"/>
      <c r="O610" s="193"/>
      <c r="P610" s="193"/>
      <c r="Q610" s="193"/>
      <c r="R610" s="193"/>
      <c r="S610" s="193"/>
      <c r="T610" s="194"/>
      <c r="AT610" s="188" t="s">
        <v>198</v>
      </c>
      <c r="AU610" s="188" t="s">
        <v>91</v>
      </c>
      <c r="AV610" s="14" t="s">
        <v>91</v>
      </c>
      <c r="AW610" s="14" t="s">
        <v>27</v>
      </c>
      <c r="AX610" s="14" t="s">
        <v>72</v>
      </c>
      <c r="AY610" s="188" t="s">
        <v>190</v>
      </c>
    </row>
    <row r="611" spans="2:51" s="13" customFormat="1" x14ac:dyDescent="0.2">
      <c r="B611" s="179"/>
      <c r="D611" s="180" t="s">
        <v>198</v>
      </c>
      <c r="E611" s="181" t="s">
        <v>1</v>
      </c>
      <c r="F611" s="182" t="s">
        <v>512</v>
      </c>
      <c r="H611" s="181" t="s">
        <v>1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1" t="s">
        <v>198</v>
      </c>
      <c r="AU611" s="181" t="s">
        <v>91</v>
      </c>
      <c r="AV611" s="13" t="s">
        <v>78</v>
      </c>
      <c r="AW611" s="13" t="s">
        <v>27</v>
      </c>
      <c r="AX611" s="13" t="s">
        <v>72</v>
      </c>
      <c r="AY611" s="181" t="s">
        <v>190</v>
      </c>
    </row>
    <row r="612" spans="2:51" s="14" customFormat="1" x14ac:dyDescent="0.2">
      <c r="B612" s="187"/>
      <c r="D612" s="180" t="s">
        <v>198</v>
      </c>
      <c r="E612" s="188" t="s">
        <v>1</v>
      </c>
      <c r="F612" s="189" t="s">
        <v>603</v>
      </c>
      <c r="H612" s="190">
        <v>9.4499999999999993</v>
      </c>
      <c r="I612" s="191"/>
      <c r="L612" s="187"/>
      <c r="M612" s="192"/>
      <c r="N612" s="193"/>
      <c r="O612" s="193"/>
      <c r="P612" s="193"/>
      <c r="Q612" s="193"/>
      <c r="R612" s="193"/>
      <c r="S612" s="193"/>
      <c r="T612" s="194"/>
      <c r="AT612" s="188" t="s">
        <v>198</v>
      </c>
      <c r="AU612" s="188" t="s">
        <v>91</v>
      </c>
      <c r="AV612" s="14" t="s">
        <v>91</v>
      </c>
      <c r="AW612" s="14" t="s">
        <v>27</v>
      </c>
      <c r="AX612" s="14" t="s">
        <v>72</v>
      </c>
      <c r="AY612" s="188" t="s">
        <v>190</v>
      </c>
    </row>
    <row r="613" spans="2:51" s="13" customFormat="1" x14ac:dyDescent="0.2">
      <c r="B613" s="179"/>
      <c r="D613" s="180" t="s">
        <v>198</v>
      </c>
      <c r="E613" s="181" t="s">
        <v>1</v>
      </c>
      <c r="F613" s="182" t="s">
        <v>514</v>
      </c>
      <c r="H613" s="181" t="s">
        <v>1</v>
      </c>
      <c r="I613" s="183"/>
      <c r="L613" s="179"/>
      <c r="M613" s="184"/>
      <c r="N613" s="185"/>
      <c r="O613" s="185"/>
      <c r="P613" s="185"/>
      <c r="Q613" s="185"/>
      <c r="R613" s="185"/>
      <c r="S613" s="185"/>
      <c r="T613" s="186"/>
      <c r="AT613" s="181" t="s">
        <v>198</v>
      </c>
      <c r="AU613" s="181" t="s">
        <v>91</v>
      </c>
      <c r="AV613" s="13" t="s">
        <v>78</v>
      </c>
      <c r="AW613" s="13" t="s">
        <v>27</v>
      </c>
      <c r="AX613" s="13" t="s">
        <v>72</v>
      </c>
      <c r="AY613" s="181" t="s">
        <v>190</v>
      </c>
    </row>
    <row r="614" spans="2:51" s="14" customFormat="1" x14ac:dyDescent="0.2">
      <c r="B614" s="187"/>
      <c r="D614" s="180" t="s">
        <v>198</v>
      </c>
      <c r="E614" s="188" t="s">
        <v>1</v>
      </c>
      <c r="F614" s="189" t="s">
        <v>627</v>
      </c>
      <c r="H614" s="190">
        <v>-1.89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198</v>
      </c>
      <c r="AU614" s="188" t="s">
        <v>91</v>
      </c>
      <c r="AV614" s="14" t="s">
        <v>91</v>
      </c>
      <c r="AW614" s="14" t="s">
        <v>27</v>
      </c>
      <c r="AX614" s="14" t="s">
        <v>72</v>
      </c>
      <c r="AY614" s="188" t="s">
        <v>190</v>
      </c>
    </row>
    <row r="615" spans="2:51" s="14" customFormat="1" x14ac:dyDescent="0.2">
      <c r="B615" s="187"/>
      <c r="D615" s="180" t="s">
        <v>198</v>
      </c>
      <c r="E615" s="188" t="s">
        <v>1</v>
      </c>
      <c r="F615" s="189" t="s">
        <v>605</v>
      </c>
      <c r="H615" s="190">
        <v>4.6459999999999999</v>
      </c>
      <c r="I615" s="191"/>
      <c r="L615" s="187"/>
      <c r="M615" s="192"/>
      <c r="N615" s="193"/>
      <c r="O615" s="193"/>
      <c r="P615" s="193"/>
      <c r="Q615" s="193"/>
      <c r="R615" s="193"/>
      <c r="S615" s="193"/>
      <c r="T615" s="194"/>
      <c r="AT615" s="188" t="s">
        <v>198</v>
      </c>
      <c r="AU615" s="188" t="s">
        <v>91</v>
      </c>
      <c r="AV615" s="14" t="s">
        <v>91</v>
      </c>
      <c r="AW615" s="14" t="s">
        <v>27</v>
      </c>
      <c r="AX615" s="14" t="s">
        <v>72</v>
      </c>
      <c r="AY615" s="188" t="s">
        <v>190</v>
      </c>
    </row>
    <row r="616" spans="2:51" s="14" customFormat="1" x14ac:dyDescent="0.2">
      <c r="B616" s="187"/>
      <c r="D616" s="180" t="s">
        <v>198</v>
      </c>
      <c r="E616" s="188" t="s">
        <v>1</v>
      </c>
      <c r="F616" s="189" t="s">
        <v>490</v>
      </c>
      <c r="H616" s="190">
        <v>-1.89</v>
      </c>
      <c r="I616" s="191"/>
      <c r="L616" s="187"/>
      <c r="M616" s="192"/>
      <c r="N616" s="193"/>
      <c r="O616" s="193"/>
      <c r="P616" s="193"/>
      <c r="Q616" s="193"/>
      <c r="R616" s="193"/>
      <c r="S616" s="193"/>
      <c r="T616" s="194"/>
      <c r="AT616" s="188" t="s">
        <v>198</v>
      </c>
      <c r="AU616" s="188" t="s">
        <v>91</v>
      </c>
      <c r="AV616" s="14" t="s">
        <v>91</v>
      </c>
      <c r="AW616" s="14" t="s">
        <v>27</v>
      </c>
      <c r="AX616" s="14" t="s">
        <v>72</v>
      </c>
      <c r="AY616" s="188" t="s">
        <v>190</v>
      </c>
    </row>
    <row r="617" spans="2:51" s="14" customFormat="1" x14ac:dyDescent="0.2">
      <c r="B617" s="187"/>
      <c r="D617" s="180" t="s">
        <v>198</v>
      </c>
      <c r="E617" s="188" t="s">
        <v>1</v>
      </c>
      <c r="F617" s="189" t="s">
        <v>606</v>
      </c>
      <c r="H617" s="190">
        <v>0.46600000000000003</v>
      </c>
      <c r="I617" s="191"/>
      <c r="L617" s="187"/>
      <c r="M617" s="192"/>
      <c r="N617" s="193"/>
      <c r="O617" s="193"/>
      <c r="P617" s="193"/>
      <c r="Q617" s="193"/>
      <c r="R617" s="193"/>
      <c r="S617" s="193"/>
      <c r="T617" s="194"/>
      <c r="AT617" s="188" t="s">
        <v>198</v>
      </c>
      <c r="AU617" s="188" t="s">
        <v>91</v>
      </c>
      <c r="AV617" s="14" t="s">
        <v>91</v>
      </c>
      <c r="AW617" s="14" t="s">
        <v>27</v>
      </c>
      <c r="AX617" s="14" t="s">
        <v>72</v>
      </c>
      <c r="AY617" s="188" t="s">
        <v>190</v>
      </c>
    </row>
    <row r="618" spans="2:51" s="14" customFormat="1" x14ac:dyDescent="0.2">
      <c r="B618" s="187"/>
      <c r="D618" s="180" t="s">
        <v>198</v>
      </c>
      <c r="E618" s="188" t="s">
        <v>1</v>
      </c>
      <c r="F618" s="189" t="s">
        <v>607</v>
      </c>
      <c r="H618" s="190">
        <v>2.94</v>
      </c>
      <c r="I618" s="191"/>
      <c r="L618" s="187"/>
      <c r="M618" s="192"/>
      <c r="N618" s="193"/>
      <c r="O618" s="193"/>
      <c r="P618" s="193"/>
      <c r="Q618" s="193"/>
      <c r="R618" s="193"/>
      <c r="S618" s="193"/>
      <c r="T618" s="194"/>
      <c r="AT618" s="188" t="s">
        <v>198</v>
      </c>
      <c r="AU618" s="188" t="s">
        <v>91</v>
      </c>
      <c r="AV618" s="14" t="s">
        <v>91</v>
      </c>
      <c r="AW618" s="14" t="s">
        <v>27</v>
      </c>
      <c r="AX618" s="14" t="s">
        <v>72</v>
      </c>
      <c r="AY618" s="188" t="s">
        <v>190</v>
      </c>
    </row>
    <row r="619" spans="2:51" s="14" customFormat="1" x14ac:dyDescent="0.2">
      <c r="B619" s="187"/>
      <c r="D619" s="180" t="s">
        <v>198</v>
      </c>
      <c r="E619" s="188" t="s">
        <v>1</v>
      </c>
      <c r="F619" s="189" t="s">
        <v>608</v>
      </c>
      <c r="H619" s="190">
        <v>8.9250000000000007</v>
      </c>
      <c r="I619" s="191"/>
      <c r="L619" s="187"/>
      <c r="M619" s="192"/>
      <c r="N619" s="193"/>
      <c r="O619" s="193"/>
      <c r="P619" s="193"/>
      <c r="Q619" s="193"/>
      <c r="R619" s="193"/>
      <c r="S619" s="193"/>
      <c r="T619" s="194"/>
      <c r="AT619" s="188" t="s">
        <v>198</v>
      </c>
      <c r="AU619" s="188" t="s">
        <v>91</v>
      </c>
      <c r="AV619" s="14" t="s">
        <v>91</v>
      </c>
      <c r="AW619" s="14" t="s">
        <v>27</v>
      </c>
      <c r="AX619" s="14" t="s">
        <v>72</v>
      </c>
      <c r="AY619" s="188" t="s">
        <v>190</v>
      </c>
    </row>
    <row r="620" spans="2:51" s="14" customFormat="1" x14ac:dyDescent="0.2">
      <c r="B620" s="187"/>
      <c r="D620" s="180" t="s">
        <v>198</v>
      </c>
      <c r="E620" s="188" t="s">
        <v>1</v>
      </c>
      <c r="F620" s="189" t="s">
        <v>490</v>
      </c>
      <c r="H620" s="190">
        <v>-1.89</v>
      </c>
      <c r="I620" s="191"/>
      <c r="L620" s="187"/>
      <c r="M620" s="192"/>
      <c r="N620" s="193"/>
      <c r="O620" s="193"/>
      <c r="P620" s="193"/>
      <c r="Q620" s="193"/>
      <c r="R620" s="193"/>
      <c r="S620" s="193"/>
      <c r="T620" s="194"/>
      <c r="AT620" s="188" t="s">
        <v>198</v>
      </c>
      <c r="AU620" s="188" t="s">
        <v>91</v>
      </c>
      <c r="AV620" s="14" t="s">
        <v>91</v>
      </c>
      <c r="AW620" s="14" t="s">
        <v>27</v>
      </c>
      <c r="AX620" s="14" t="s">
        <v>72</v>
      </c>
      <c r="AY620" s="188" t="s">
        <v>190</v>
      </c>
    </row>
    <row r="621" spans="2:51" s="13" customFormat="1" x14ac:dyDescent="0.2">
      <c r="B621" s="179"/>
      <c r="D621" s="180" t="s">
        <v>198</v>
      </c>
      <c r="E621" s="181" t="s">
        <v>1</v>
      </c>
      <c r="F621" s="182" t="s">
        <v>526</v>
      </c>
      <c r="H621" s="181" t="s">
        <v>1</v>
      </c>
      <c r="I621" s="183"/>
      <c r="L621" s="179"/>
      <c r="M621" s="184"/>
      <c r="N621" s="185"/>
      <c r="O621" s="185"/>
      <c r="P621" s="185"/>
      <c r="Q621" s="185"/>
      <c r="R621" s="185"/>
      <c r="S621" s="185"/>
      <c r="T621" s="186"/>
      <c r="AT621" s="181" t="s">
        <v>198</v>
      </c>
      <c r="AU621" s="181" t="s">
        <v>91</v>
      </c>
      <c r="AV621" s="13" t="s">
        <v>78</v>
      </c>
      <c r="AW621" s="13" t="s">
        <v>27</v>
      </c>
      <c r="AX621" s="13" t="s">
        <v>72</v>
      </c>
      <c r="AY621" s="181" t="s">
        <v>190</v>
      </c>
    </row>
    <row r="622" spans="2:51" s="14" customFormat="1" x14ac:dyDescent="0.2">
      <c r="B622" s="187"/>
      <c r="D622" s="180" t="s">
        <v>198</v>
      </c>
      <c r="E622" s="188" t="s">
        <v>1</v>
      </c>
      <c r="F622" s="189" t="s">
        <v>609</v>
      </c>
      <c r="H622" s="190">
        <v>0.54</v>
      </c>
      <c r="I622" s="191"/>
      <c r="L622" s="187"/>
      <c r="M622" s="192"/>
      <c r="N622" s="193"/>
      <c r="O622" s="193"/>
      <c r="P622" s="193"/>
      <c r="Q622" s="193"/>
      <c r="R622" s="193"/>
      <c r="S622" s="193"/>
      <c r="T622" s="194"/>
      <c r="AT622" s="188" t="s">
        <v>198</v>
      </c>
      <c r="AU622" s="188" t="s">
        <v>91</v>
      </c>
      <c r="AV622" s="14" t="s">
        <v>91</v>
      </c>
      <c r="AW622" s="14" t="s">
        <v>27</v>
      </c>
      <c r="AX622" s="14" t="s">
        <v>72</v>
      </c>
      <c r="AY622" s="188" t="s">
        <v>190</v>
      </c>
    </row>
    <row r="623" spans="2:51" s="13" customFormat="1" x14ac:dyDescent="0.2">
      <c r="B623" s="179"/>
      <c r="D623" s="180" t="s">
        <v>198</v>
      </c>
      <c r="E623" s="181" t="s">
        <v>1</v>
      </c>
      <c r="F623" s="182" t="s">
        <v>610</v>
      </c>
      <c r="H623" s="181" t="s">
        <v>1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1" t="s">
        <v>198</v>
      </c>
      <c r="AU623" s="181" t="s">
        <v>91</v>
      </c>
      <c r="AV623" s="13" t="s">
        <v>78</v>
      </c>
      <c r="AW623" s="13" t="s">
        <v>27</v>
      </c>
      <c r="AX623" s="13" t="s">
        <v>72</v>
      </c>
      <c r="AY623" s="181" t="s">
        <v>190</v>
      </c>
    </row>
    <row r="624" spans="2:51" s="14" customFormat="1" x14ac:dyDescent="0.2">
      <c r="B624" s="187"/>
      <c r="D624" s="180" t="s">
        <v>198</v>
      </c>
      <c r="E624" s="188" t="s">
        <v>1</v>
      </c>
      <c r="F624" s="189" t="s">
        <v>611</v>
      </c>
      <c r="H624" s="190">
        <v>8.25</v>
      </c>
      <c r="I624" s="191"/>
      <c r="L624" s="187"/>
      <c r="M624" s="192"/>
      <c r="N624" s="193"/>
      <c r="O624" s="193"/>
      <c r="P624" s="193"/>
      <c r="Q624" s="193"/>
      <c r="R624" s="193"/>
      <c r="S624" s="193"/>
      <c r="T624" s="194"/>
      <c r="AT624" s="188" t="s">
        <v>198</v>
      </c>
      <c r="AU624" s="188" t="s">
        <v>91</v>
      </c>
      <c r="AV624" s="14" t="s">
        <v>91</v>
      </c>
      <c r="AW624" s="14" t="s">
        <v>27</v>
      </c>
      <c r="AX624" s="14" t="s">
        <v>72</v>
      </c>
      <c r="AY624" s="188" t="s">
        <v>190</v>
      </c>
    </row>
    <row r="625" spans="2:51" s="14" customFormat="1" x14ac:dyDescent="0.2">
      <c r="B625" s="187"/>
      <c r="D625" s="180" t="s">
        <v>198</v>
      </c>
      <c r="E625" s="188" t="s">
        <v>1</v>
      </c>
      <c r="F625" s="189" t="s">
        <v>528</v>
      </c>
      <c r="H625" s="190">
        <v>-0.54</v>
      </c>
      <c r="I625" s="191"/>
      <c r="L625" s="187"/>
      <c r="M625" s="192"/>
      <c r="N625" s="193"/>
      <c r="O625" s="193"/>
      <c r="P625" s="193"/>
      <c r="Q625" s="193"/>
      <c r="R625" s="193"/>
      <c r="S625" s="193"/>
      <c r="T625" s="194"/>
      <c r="AT625" s="188" t="s">
        <v>198</v>
      </c>
      <c r="AU625" s="188" t="s">
        <v>91</v>
      </c>
      <c r="AV625" s="14" t="s">
        <v>91</v>
      </c>
      <c r="AW625" s="14" t="s">
        <v>27</v>
      </c>
      <c r="AX625" s="14" t="s">
        <v>72</v>
      </c>
      <c r="AY625" s="188" t="s">
        <v>190</v>
      </c>
    </row>
    <row r="626" spans="2:51" s="14" customFormat="1" x14ac:dyDescent="0.2">
      <c r="B626" s="187"/>
      <c r="D626" s="180" t="s">
        <v>198</v>
      </c>
      <c r="E626" s="188" t="s">
        <v>1</v>
      </c>
      <c r="F626" s="189" t="s">
        <v>612</v>
      </c>
      <c r="H626" s="190">
        <v>0.84</v>
      </c>
      <c r="I626" s="191"/>
      <c r="L626" s="187"/>
      <c r="M626" s="192"/>
      <c r="N626" s="193"/>
      <c r="O626" s="193"/>
      <c r="P626" s="193"/>
      <c r="Q626" s="193"/>
      <c r="R626" s="193"/>
      <c r="S626" s="193"/>
      <c r="T626" s="194"/>
      <c r="AT626" s="188" t="s">
        <v>198</v>
      </c>
      <c r="AU626" s="188" t="s">
        <v>91</v>
      </c>
      <c r="AV626" s="14" t="s">
        <v>91</v>
      </c>
      <c r="AW626" s="14" t="s">
        <v>27</v>
      </c>
      <c r="AX626" s="14" t="s">
        <v>72</v>
      </c>
      <c r="AY626" s="188" t="s">
        <v>190</v>
      </c>
    </row>
    <row r="627" spans="2:51" s="13" customFormat="1" x14ac:dyDescent="0.2">
      <c r="B627" s="179"/>
      <c r="D627" s="180" t="s">
        <v>198</v>
      </c>
      <c r="E627" s="181" t="s">
        <v>1</v>
      </c>
      <c r="F627" s="182" t="s">
        <v>536</v>
      </c>
      <c r="H627" s="181" t="s">
        <v>1</v>
      </c>
      <c r="I627" s="183"/>
      <c r="L627" s="179"/>
      <c r="M627" s="184"/>
      <c r="N627" s="185"/>
      <c r="O627" s="185"/>
      <c r="P627" s="185"/>
      <c r="Q627" s="185"/>
      <c r="R627" s="185"/>
      <c r="S627" s="185"/>
      <c r="T627" s="186"/>
      <c r="AT627" s="181" t="s">
        <v>198</v>
      </c>
      <c r="AU627" s="181" t="s">
        <v>91</v>
      </c>
      <c r="AV627" s="13" t="s">
        <v>78</v>
      </c>
      <c r="AW627" s="13" t="s">
        <v>27</v>
      </c>
      <c r="AX627" s="13" t="s">
        <v>72</v>
      </c>
      <c r="AY627" s="181" t="s">
        <v>190</v>
      </c>
    </row>
    <row r="628" spans="2:51" s="14" customFormat="1" x14ac:dyDescent="0.2">
      <c r="B628" s="187"/>
      <c r="D628" s="180" t="s">
        <v>198</v>
      </c>
      <c r="E628" s="188" t="s">
        <v>1</v>
      </c>
      <c r="F628" s="189" t="s">
        <v>613</v>
      </c>
      <c r="H628" s="190">
        <v>15.75</v>
      </c>
      <c r="I628" s="191"/>
      <c r="L628" s="187"/>
      <c r="M628" s="192"/>
      <c r="N628" s="193"/>
      <c r="O628" s="193"/>
      <c r="P628" s="193"/>
      <c r="Q628" s="193"/>
      <c r="R628" s="193"/>
      <c r="S628" s="193"/>
      <c r="T628" s="194"/>
      <c r="AT628" s="188" t="s">
        <v>198</v>
      </c>
      <c r="AU628" s="188" t="s">
        <v>91</v>
      </c>
      <c r="AV628" s="14" t="s">
        <v>91</v>
      </c>
      <c r="AW628" s="14" t="s">
        <v>27</v>
      </c>
      <c r="AX628" s="14" t="s">
        <v>72</v>
      </c>
      <c r="AY628" s="188" t="s">
        <v>190</v>
      </c>
    </row>
    <row r="629" spans="2:51" s="14" customFormat="1" x14ac:dyDescent="0.2">
      <c r="B629" s="187"/>
      <c r="D629" s="180" t="s">
        <v>198</v>
      </c>
      <c r="E629" s="188" t="s">
        <v>1</v>
      </c>
      <c r="F629" s="189" t="s">
        <v>490</v>
      </c>
      <c r="H629" s="190">
        <v>-1.89</v>
      </c>
      <c r="I629" s="191"/>
      <c r="L629" s="187"/>
      <c r="M629" s="192"/>
      <c r="N629" s="193"/>
      <c r="O629" s="193"/>
      <c r="P629" s="193"/>
      <c r="Q629" s="193"/>
      <c r="R629" s="193"/>
      <c r="S629" s="193"/>
      <c r="T629" s="194"/>
      <c r="AT629" s="188" t="s">
        <v>198</v>
      </c>
      <c r="AU629" s="188" t="s">
        <v>91</v>
      </c>
      <c r="AV629" s="14" t="s">
        <v>91</v>
      </c>
      <c r="AW629" s="14" t="s">
        <v>27</v>
      </c>
      <c r="AX629" s="14" t="s">
        <v>72</v>
      </c>
      <c r="AY629" s="188" t="s">
        <v>190</v>
      </c>
    </row>
    <row r="630" spans="2:51" s="14" customFormat="1" x14ac:dyDescent="0.2">
      <c r="B630" s="187"/>
      <c r="D630" s="180" t="s">
        <v>198</v>
      </c>
      <c r="E630" s="188" t="s">
        <v>1</v>
      </c>
      <c r="F630" s="189" t="s">
        <v>597</v>
      </c>
      <c r="H630" s="190">
        <v>1.89</v>
      </c>
      <c r="I630" s="191"/>
      <c r="L630" s="187"/>
      <c r="M630" s="192"/>
      <c r="N630" s="193"/>
      <c r="O630" s="193"/>
      <c r="P630" s="193"/>
      <c r="Q630" s="193"/>
      <c r="R630" s="193"/>
      <c r="S630" s="193"/>
      <c r="T630" s="194"/>
      <c r="AT630" s="188" t="s">
        <v>198</v>
      </c>
      <c r="AU630" s="188" t="s">
        <v>91</v>
      </c>
      <c r="AV630" s="14" t="s">
        <v>91</v>
      </c>
      <c r="AW630" s="14" t="s">
        <v>27</v>
      </c>
      <c r="AX630" s="14" t="s">
        <v>72</v>
      </c>
      <c r="AY630" s="188" t="s">
        <v>190</v>
      </c>
    </row>
    <row r="631" spans="2:51" s="13" customFormat="1" x14ac:dyDescent="0.2">
      <c r="B631" s="179"/>
      <c r="D631" s="180" t="s">
        <v>198</v>
      </c>
      <c r="E631" s="181" t="s">
        <v>1</v>
      </c>
      <c r="F631" s="182" t="s">
        <v>541</v>
      </c>
      <c r="H631" s="181" t="s">
        <v>1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1" t="s">
        <v>198</v>
      </c>
      <c r="AU631" s="181" t="s">
        <v>91</v>
      </c>
      <c r="AV631" s="13" t="s">
        <v>78</v>
      </c>
      <c r="AW631" s="13" t="s">
        <v>27</v>
      </c>
      <c r="AX631" s="13" t="s">
        <v>72</v>
      </c>
      <c r="AY631" s="181" t="s">
        <v>190</v>
      </c>
    </row>
    <row r="632" spans="2:51" s="14" customFormat="1" x14ac:dyDescent="0.2">
      <c r="B632" s="187"/>
      <c r="D632" s="180" t="s">
        <v>198</v>
      </c>
      <c r="E632" s="188" t="s">
        <v>1</v>
      </c>
      <c r="F632" s="189" t="s">
        <v>614</v>
      </c>
      <c r="H632" s="190">
        <v>1.89</v>
      </c>
      <c r="I632" s="191"/>
      <c r="L632" s="187"/>
      <c r="M632" s="192"/>
      <c r="N632" s="193"/>
      <c r="O632" s="193"/>
      <c r="P632" s="193"/>
      <c r="Q632" s="193"/>
      <c r="R632" s="193"/>
      <c r="S632" s="193"/>
      <c r="T632" s="194"/>
      <c r="AT632" s="188" t="s">
        <v>198</v>
      </c>
      <c r="AU632" s="188" t="s">
        <v>91</v>
      </c>
      <c r="AV632" s="14" t="s">
        <v>91</v>
      </c>
      <c r="AW632" s="14" t="s">
        <v>27</v>
      </c>
      <c r="AX632" s="14" t="s">
        <v>72</v>
      </c>
      <c r="AY632" s="188" t="s">
        <v>190</v>
      </c>
    </row>
    <row r="633" spans="2:51" s="13" customFormat="1" x14ac:dyDescent="0.2">
      <c r="B633" s="179"/>
      <c r="D633" s="180" t="s">
        <v>198</v>
      </c>
      <c r="E633" s="181" t="s">
        <v>1</v>
      </c>
      <c r="F633" s="182" t="s">
        <v>544</v>
      </c>
      <c r="H633" s="181" t="s">
        <v>1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1" t="s">
        <v>198</v>
      </c>
      <c r="AU633" s="181" t="s">
        <v>91</v>
      </c>
      <c r="AV633" s="13" t="s">
        <v>78</v>
      </c>
      <c r="AW633" s="13" t="s">
        <v>27</v>
      </c>
      <c r="AX633" s="13" t="s">
        <v>72</v>
      </c>
      <c r="AY633" s="181" t="s">
        <v>190</v>
      </c>
    </row>
    <row r="634" spans="2:51" s="14" customFormat="1" x14ac:dyDescent="0.2">
      <c r="B634" s="187"/>
      <c r="D634" s="180" t="s">
        <v>198</v>
      </c>
      <c r="E634" s="188" t="s">
        <v>1</v>
      </c>
      <c r="F634" s="189" t="s">
        <v>615</v>
      </c>
      <c r="H634" s="190">
        <v>0.54</v>
      </c>
      <c r="I634" s="191"/>
      <c r="L634" s="187"/>
      <c r="M634" s="192"/>
      <c r="N634" s="193"/>
      <c r="O634" s="193"/>
      <c r="P634" s="193"/>
      <c r="Q634" s="193"/>
      <c r="R634" s="193"/>
      <c r="S634" s="193"/>
      <c r="T634" s="194"/>
      <c r="AT634" s="188" t="s">
        <v>198</v>
      </c>
      <c r="AU634" s="188" t="s">
        <v>91</v>
      </c>
      <c r="AV634" s="14" t="s">
        <v>91</v>
      </c>
      <c r="AW634" s="14" t="s">
        <v>27</v>
      </c>
      <c r="AX634" s="14" t="s">
        <v>72</v>
      </c>
      <c r="AY634" s="188" t="s">
        <v>190</v>
      </c>
    </row>
    <row r="635" spans="2:51" s="13" customFormat="1" x14ac:dyDescent="0.2">
      <c r="B635" s="179"/>
      <c r="D635" s="180" t="s">
        <v>198</v>
      </c>
      <c r="E635" s="181" t="s">
        <v>1</v>
      </c>
      <c r="F635" s="182" t="s">
        <v>546</v>
      </c>
      <c r="H635" s="181" t="s">
        <v>1</v>
      </c>
      <c r="I635" s="183"/>
      <c r="L635" s="179"/>
      <c r="M635" s="184"/>
      <c r="N635" s="185"/>
      <c r="O635" s="185"/>
      <c r="P635" s="185"/>
      <c r="Q635" s="185"/>
      <c r="R635" s="185"/>
      <c r="S635" s="185"/>
      <c r="T635" s="186"/>
      <c r="AT635" s="181" t="s">
        <v>198</v>
      </c>
      <c r="AU635" s="181" t="s">
        <v>91</v>
      </c>
      <c r="AV635" s="13" t="s">
        <v>78</v>
      </c>
      <c r="AW635" s="13" t="s">
        <v>27</v>
      </c>
      <c r="AX635" s="13" t="s">
        <v>72</v>
      </c>
      <c r="AY635" s="181" t="s">
        <v>190</v>
      </c>
    </row>
    <row r="636" spans="2:51" s="14" customFormat="1" x14ac:dyDescent="0.2">
      <c r="B636" s="187"/>
      <c r="D636" s="180" t="s">
        <v>198</v>
      </c>
      <c r="E636" s="188" t="s">
        <v>1</v>
      </c>
      <c r="F636" s="189" t="s">
        <v>615</v>
      </c>
      <c r="H636" s="190">
        <v>0.54</v>
      </c>
      <c r="I636" s="191"/>
      <c r="L636" s="187"/>
      <c r="M636" s="192"/>
      <c r="N636" s="193"/>
      <c r="O636" s="193"/>
      <c r="P636" s="193"/>
      <c r="Q636" s="193"/>
      <c r="R636" s="193"/>
      <c r="S636" s="193"/>
      <c r="T636" s="194"/>
      <c r="AT636" s="188" t="s">
        <v>198</v>
      </c>
      <c r="AU636" s="188" t="s">
        <v>91</v>
      </c>
      <c r="AV636" s="14" t="s">
        <v>91</v>
      </c>
      <c r="AW636" s="14" t="s">
        <v>27</v>
      </c>
      <c r="AX636" s="14" t="s">
        <v>72</v>
      </c>
      <c r="AY636" s="188" t="s">
        <v>190</v>
      </c>
    </row>
    <row r="637" spans="2:51" s="13" customFormat="1" x14ac:dyDescent="0.2">
      <c r="B637" s="179"/>
      <c r="D637" s="180" t="s">
        <v>198</v>
      </c>
      <c r="E637" s="181" t="s">
        <v>1</v>
      </c>
      <c r="F637" s="182" t="s">
        <v>628</v>
      </c>
      <c r="H637" s="181" t="s">
        <v>1</v>
      </c>
      <c r="I637" s="183"/>
      <c r="L637" s="179"/>
      <c r="M637" s="184"/>
      <c r="N637" s="185"/>
      <c r="O637" s="185"/>
      <c r="P637" s="185"/>
      <c r="Q637" s="185"/>
      <c r="R637" s="185"/>
      <c r="S637" s="185"/>
      <c r="T637" s="186"/>
      <c r="AT637" s="181" t="s">
        <v>198</v>
      </c>
      <c r="AU637" s="181" t="s">
        <v>91</v>
      </c>
      <c r="AV637" s="13" t="s">
        <v>78</v>
      </c>
      <c r="AW637" s="13" t="s">
        <v>27</v>
      </c>
      <c r="AX637" s="13" t="s">
        <v>72</v>
      </c>
      <c r="AY637" s="181" t="s">
        <v>190</v>
      </c>
    </row>
    <row r="638" spans="2:51" s="14" customFormat="1" x14ac:dyDescent="0.2">
      <c r="B638" s="187"/>
      <c r="D638" s="180" t="s">
        <v>198</v>
      </c>
      <c r="E638" s="188" t="s">
        <v>1</v>
      </c>
      <c r="F638" s="189" t="s">
        <v>616</v>
      </c>
      <c r="H638" s="190">
        <v>4.62</v>
      </c>
      <c r="I638" s="191"/>
      <c r="L638" s="187"/>
      <c r="M638" s="192"/>
      <c r="N638" s="193"/>
      <c r="O638" s="193"/>
      <c r="P638" s="193"/>
      <c r="Q638" s="193"/>
      <c r="R638" s="193"/>
      <c r="S638" s="193"/>
      <c r="T638" s="194"/>
      <c r="AT638" s="188" t="s">
        <v>198</v>
      </c>
      <c r="AU638" s="188" t="s">
        <v>91</v>
      </c>
      <c r="AV638" s="14" t="s">
        <v>91</v>
      </c>
      <c r="AW638" s="14" t="s">
        <v>27</v>
      </c>
      <c r="AX638" s="14" t="s">
        <v>72</v>
      </c>
      <c r="AY638" s="188" t="s">
        <v>190</v>
      </c>
    </row>
    <row r="639" spans="2:51" s="14" customFormat="1" x14ac:dyDescent="0.2">
      <c r="B639" s="187"/>
      <c r="D639" s="180" t="s">
        <v>198</v>
      </c>
      <c r="E639" s="188" t="s">
        <v>1</v>
      </c>
      <c r="F639" s="189" t="s">
        <v>629</v>
      </c>
      <c r="H639" s="190">
        <v>0.54</v>
      </c>
      <c r="I639" s="191"/>
      <c r="L639" s="187"/>
      <c r="M639" s="192"/>
      <c r="N639" s="193"/>
      <c r="O639" s="193"/>
      <c r="P639" s="193"/>
      <c r="Q639" s="193"/>
      <c r="R639" s="193"/>
      <c r="S639" s="193"/>
      <c r="T639" s="194"/>
      <c r="AT639" s="188" t="s">
        <v>198</v>
      </c>
      <c r="AU639" s="188" t="s">
        <v>91</v>
      </c>
      <c r="AV639" s="14" t="s">
        <v>91</v>
      </c>
      <c r="AW639" s="14" t="s">
        <v>27</v>
      </c>
      <c r="AX639" s="14" t="s">
        <v>72</v>
      </c>
      <c r="AY639" s="188" t="s">
        <v>190</v>
      </c>
    </row>
    <row r="640" spans="2:51" s="13" customFormat="1" x14ac:dyDescent="0.2">
      <c r="B640" s="179"/>
      <c r="D640" s="180" t="s">
        <v>198</v>
      </c>
      <c r="E640" s="181" t="s">
        <v>1</v>
      </c>
      <c r="F640" s="182" t="s">
        <v>554</v>
      </c>
      <c r="H640" s="181" t="s">
        <v>1</v>
      </c>
      <c r="I640" s="183"/>
      <c r="L640" s="179"/>
      <c r="M640" s="184"/>
      <c r="N640" s="185"/>
      <c r="O640" s="185"/>
      <c r="P640" s="185"/>
      <c r="Q640" s="185"/>
      <c r="R640" s="185"/>
      <c r="S640" s="185"/>
      <c r="T640" s="186"/>
      <c r="AT640" s="181" t="s">
        <v>198</v>
      </c>
      <c r="AU640" s="181" t="s">
        <v>91</v>
      </c>
      <c r="AV640" s="13" t="s">
        <v>78</v>
      </c>
      <c r="AW640" s="13" t="s">
        <v>27</v>
      </c>
      <c r="AX640" s="13" t="s">
        <v>72</v>
      </c>
      <c r="AY640" s="181" t="s">
        <v>190</v>
      </c>
    </row>
    <row r="641" spans="1:65" s="14" customFormat="1" x14ac:dyDescent="0.2">
      <c r="B641" s="187"/>
      <c r="D641" s="180" t="s">
        <v>198</v>
      </c>
      <c r="E641" s="188" t="s">
        <v>1</v>
      </c>
      <c r="F641" s="189" t="s">
        <v>618</v>
      </c>
      <c r="H641" s="190">
        <v>3.2549999999999999</v>
      </c>
      <c r="I641" s="191"/>
      <c r="L641" s="187"/>
      <c r="M641" s="192"/>
      <c r="N641" s="193"/>
      <c r="O641" s="193"/>
      <c r="P641" s="193"/>
      <c r="Q641" s="193"/>
      <c r="R641" s="193"/>
      <c r="S641" s="193"/>
      <c r="T641" s="194"/>
      <c r="AT641" s="188" t="s">
        <v>198</v>
      </c>
      <c r="AU641" s="188" t="s">
        <v>91</v>
      </c>
      <c r="AV641" s="14" t="s">
        <v>91</v>
      </c>
      <c r="AW641" s="14" t="s">
        <v>27</v>
      </c>
      <c r="AX641" s="14" t="s">
        <v>72</v>
      </c>
      <c r="AY641" s="188" t="s">
        <v>190</v>
      </c>
    </row>
    <row r="642" spans="1:65" s="14" customFormat="1" x14ac:dyDescent="0.2">
      <c r="B642" s="187"/>
      <c r="D642" s="180" t="s">
        <v>198</v>
      </c>
      <c r="E642" s="188" t="s">
        <v>1</v>
      </c>
      <c r="F642" s="189" t="s">
        <v>490</v>
      </c>
      <c r="H642" s="190">
        <v>-1.89</v>
      </c>
      <c r="I642" s="191"/>
      <c r="L642" s="187"/>
      <c r="M642" s="192"/>
      <c r="N642" s="193"/>
      <c r="O642" s="193"/>
      <c r="P642" s="193"/>
      <c r="Q642" s="193"/>
      <c r="R642" s="193"/>
      <c r="S642" s="193"/>
      <c r="T642" s="194"/>
      <c r="AT642" s="188" t="s">
        <v>198</v>
      </c>
      <c r="AU642" s="188" t="s">
        <v>91</v>
      </c>
      <c r="AV642" s="14" t="s">
        <v>91</v>
      </c>
      <c r="AW642" s="14" t="s">
        <v>27</v>
      </c>
      <c r="AX642" s="14" t="s">
        <v>72</v>
      </c>
      <c r="AY642" s="188" t="s">
        <v>190</v>
      </c>
    </row>
    <row r="643" spans="1:65" s="13" customFormat="1" x14ac:dyDescent="0.2">
      <c r="B643" s="179"/>
      <c r="D643" s="180" t="s">
        <v>198</v>
      </c>
      <c r="E643" s="181" t="s">
        <v>1</v>
      </c>
      <c r="F643" s="182" t="s">
        <v>566</v>
      </c>
      <c r="H643" s="181" t="s">
        <v>1</v>
      </c>
      <c r="I643" s="183"/>
      <c r="L643" s="179"/>
      <c r="M643" s="184"/>
      <c r="N643" s="185"/>
      <c r="O643" s="185"/>
      <c r="P643" s="185"/>
      <c r="Q643" s="185"/>
      <c r="R643" s="185"/>
      <c r="S643" s="185"/>
      <c r="T643" s="186"/>
      <c r="AT643" s="181" t="s">
        <v>198</v>
      </c>
      <c r="AU643" s="181" t="s">
        <v>91</v>
      </c>
      <c r="AV643" s="13" t="s">
        <v>78</v>
      </c>
      <c r="AW643" s="13" t="s">
        <v>27</v>
      </c>
      <c r="AX643" s="13" t="s">
        <v>72</v>
      </c>
      <c r="AY643" s="181" t="s">
        <v>190</v>
      </c>
    </row>
    <row r="644" spans="1:65" s="14" customFormat="1" x14ac:dyDescent="0.2">
      <c r="B644" s="187"/>
      <c r="D644" s="180" t="s">
        <v>198</v>
      </c>
      <c r="E644" s="188" t="s">
        <v>1</v>
      </c>
      <c r="F644" s="189" t="s">
        <v>619</v>
      </c>
      <c r="H644" s="190">
        <v>9.4499999999999993</v>
      </c>
      <c r="I644" s="191"/>
      <c r="L644" s="187"/>
      <c r="M644" s="192"/>
      <c r="N644" s="193"/>
      <c r="O644" s="193"/>
      <c r="P644" s="193"/>
      <c r="Q644" s="193"/>
      <c r="R644" s="193"/>
      <c r="S644" s="193"/>
      <c r="T644" s="194"/>
      <c r="AT644" s="188" t="s">
        <v>198</v>
      </c>
      <c r="AU644" s="188" t="s">
        <v>91</v>
      </c>
      <c r="AV644" s="14" t="s">
        <v>91</v>
      </c>
      <c r="AW644" s="14" t="s">
        <v>27</v>
      </c>
      <c r="AX644" s="14" t="s">
        <v>72</v>
      </c>
      <c r="AY644" s="188" t="s">
        <v>190</v>
      </c>
    </row>
    <row r="645" spans="1:65" s="13" customFormat="1" x14ac:dyDescent="0.2">
      <c r="B645" s="179"/>
      <c r="D645" s="180" t="s">
        <v>198</v>
      </c>
      <c r="E645" s="181" t="s">
        <v>1</v>
      </c>
      <c r="F645" s="182" t="s">
        <v>570</v>
      </c>
      <c r="H645" s="181" t="s">
        <v>1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1" t="s">
        <v>198</v>
      </c>
      <c r="AU645" s="181" t="s">
        <v>91</v>
      </c>
      <c r="AV645" s="13" t="s">
        <v>78</v>
      </c>
      <c r="AW645" s="13" t="s">
        <v>27</v>
      </c>
      <c r="AX645" s="13" t="s">
        <v>72</v>
      </c>
      <c r="AY645" s="181" t="s">
        <v>190</v>
      </c>
    </row>
    <row r="646" spans="1:65" s="14" customFormat="1" x14ac:dyDescent="0.2">
      <c r="B646" s="187"/>
      <c r="D646" s="180" t="s">
        <v>198</v>
      </c>
      <c r="E646" s="188" t="s">
        <v>1</v>
      </c>
      <c r="F646" s="189" t="s">
        <v>620</v>
      </c>
      <c r="H646" s="190">
        <v>2.1</v>
      </c>
      <c r="I646" s="191"/>
      <c r="L646" s="187"/>
      <c r="M646" s="192"/>
      <c r="N646" s="193"/>
      <c r="O646" s="193"/>
      <c r="P646" s="193"/>
      <c r="Q646" s="193"/>
      <c r="R646" s="193"/>
      <c r="S646" s="193"/>
      <c r="T646" s="194"/>
      <c r="AT646" s="188" t="s">
        <v>198</v>
      </c>
      <c r="AU646" s="188" t="s">
        <v>91</v>
      </c>
      <c r="AV646" s="14" t="s">
        <v>91</v>
      </c>
      <c r="AW646" s="14" t="s">
        <v>27</v>
      </c>
      <c r="AX646" s="14" t="s">
        <v>72</v>
      </c>
      <c r="AY646" s="188" t="s">
        <v>190</v>
      </c>
    </row>
    <row r="647" spans="1:65" s="16" customFormat="1" x14ac:dyDescent="0.2">
      <c r="B647" s="214"/>
      <c r="D647" s="180" t="s">
        <v>198</v>
      </c>
      <c r="E647" s="215" t="s">
        <v>1</v>
      </c>
      <c r="F647" s="216" t="s">
        <v>417</v>
      </c>
      <c r="H647" s="217">
        <v>96.051000000000002</v>
      </c>
      <c r="I647" s="218"/>
      <c r="L647" s="214"/>
      <c r="M647" s="219"/>
      <c r="N647" s="220"/>
      <c r="O647" s="220"/>
      <c r="P647" s="220"/>
      <c r="Q647" s="220"/>
      <c r="R647" s="220"/>
      <c r="S647" s="220"/>
      <c r="T647" s="221"/>
      <c r="AT647" s="215" t="s">
        <v>198</v>
      </c>
      <c r="AU647" s="215" t="s">
        <v>91</v>
      </c>
      <c r="AV647" s="16" t="s">
        <v>212</v>
      </c>
      <c r="AW647" s="16" t="s">
        <v>27</v>
      </c>
      <c r="AX647" s="16" t="s">
        <v>72</v>
      </c>
      <c r="AY647" s="215" t="s">
        <v>190</v>
      </c>
    </row>
    <row r="648" spans="1:65" s="15" customFormat="1" x14ac:dyDescent="0.2">
      <c r="B648" s="195"/>
      <c r="D648" s="180" t="s">
        <v>198</v>
      </c>
      <c r="E648" s="196" t="s">
        <v>119</v>
      </c>
      <c r="F648" s="197" t="s">
        <v>204</v>
      </c>
      <c r="H648" s="198">
        <v>1220.6500000000001</v>
      </c>
      <c r="I648" s="199"/>
      <c r="L648" s="195"/>
      <c r="M648" s="200"/>
      <c r="N648" s="201"/>
      <c r="O648" s="201"/>
      <c r="P648" s="201"/>
      <c r="Q648" s="201"/>
      <c r="R648" s="201"/>
      <c r="S648" s="201"/>
      <c r="T648" s="202"/>
      <c r="AT648" s="196" t="s">
        <v>198</v>
      </c>
      <c r="AU648" s="196" t="s">
        <v>91</v>
      </c>
      <c r="AV648" s="15" t="s">
        <v>196</v>
      </c>
      <c r="AW648" s="15" t="s">
        <v>27</v>
      </c>
      <c r="AX648" s="15" t="s">
        <v>78</v>
      </c>
      <c r="AY648" s="196" t="s">
        <v>190</v>
      </c>
    </row>
    <row r="649" spans="1:65" s="2" customFormat="1" ht="36" x14ac:dyDescent="0.2">
      <c r="A649" s="35"/>
      <c r="B649" s="134"/>
      <c r="C649" s="166" t="s">
        <v>630</v>
      </c>
      <c r="D649" s="166" t="s">
        <v>192</v>
      </c>
      <c r="E649" s="167" t="s">
        <v>631</v>
      </c>
      <c r="F649" s="168" t="s">
        <v>632</v>
      </c>
      <c r="G649" s="169" t="s">
        <v>346</v>
      </c>
      <c r="H649" s="170">
        <v>25</v>
      </c>
      <c r="I649" s="171"/>
      <c r="J649" s="172">
        <f>ROUND(I649*H649,2)</f>
        <v>0</v>
      </c>
      <c r="K649" s="173"/>
      <c r="L649" s="36"/>
      <c r="M649" s="174" t="s">
        <v>1</v>
      </c>
      <c r="N649" s="175" t="s">
        <v>38</v>
      </c>
      <c r="O649" s="61"/>
      <c r="P649" s="176">
        <f>O649*H649</f>
        <v>0</v>
      </c>
      <c r="Q649" s="176">
        <v>2.8E-3</v>
      </c>
      <c r="R649" s="176">
        <f>Q649*H649</f>
        <v>6.9999999999999993E-2</v>
      </c>
      <c r="S649" s="176">
        <v>0</v>
      </c>
      <c r="T649" s="177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78" t="s">
        <v>196</v>
      </c>
      <c r="AT649" s="178" t="s">
        <v>192</v>
      </c>
      <c r="AU649" s="178" t="s">
        <v>91</v>
      </c>
      <c r="AY649" s="18" t="s">
        <v>190</v>
      </c>
      <c r="BE649" s="98">
        <f>IF(N649="základná",J649,0)</f>
        <v>0</v>
      </c>
      <c r="BF649" s="98">
        <f>IF(N649="znížená",J649,0)</f>
        <v>0</v>
      </c>
      <c r="BG649" s="98">
        <f>IF(N649="zákl. prenesená",J649,0)</f>
        <v>0</v>
      </c>
      <c r="BH649" s="98">
        <f>IF(N649="zníž. prenesená",J649,0)</f>
        <v>0</v>
      </c>
      <c r="BI649" s="98">
        <f>IF(N649="nulová",J649,0)</f>
        <v>0</v>
      </c>
      <c r="BJ649" s="18" t="s">
        <v>91</v>
      </c>
      <c r="BK649" s="98">
        <f>ROUND(I649*H649,2)</f>
        <v>0</v>
      </c>
      <c r="BL649" s="18" t="s">
        <v>196</v>
      </c>
      <c r="BM649" s="178" t="s">
        <v>633</v>
      </c>
    </row>
    <row r="650" spans="1:65" s="13" customFormat="1" x14ac:dyDescent="0.2">
      <c r="B650" s="179"/>
      <c r="D650" s="180" t="s">
        <v>198</v>
      </c>
      <c r="E650" s="181" t="s">
        <v>1</v>
      </c>
      <c r="F650" s="182" t="s">
        <v>634</v>
      </c>
      <c r="H650" s="181" t="s">
        <v>1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1" t="s">
        <v>198</v>
      </c>
      <c r="AU650" s="181" t="s">
        <v>91</v>
      </c>
      <c r="AV650" s="13" t="s">
        <v>78</v>
      </c>
      <c r="AW650" s="13" t="s">
        <v>27</v>
      </c>
      <c r="AX650" s="13" t="s">
        <v>72</v>
      </c>
      <c r="AY650" s="181" t="s">
        <v>190</v>
      </c>
    </row>
    <row r="651" spans="1:65" s="14" customFormat="1" x14ac:dyDescent="0.2">
      <c r="B651" s="187"/>
      <c r="D651" s="180" t="s">
        <v>198</v>
      </c>
      <c r="E651" s="188" t="s">
        <v>1</v>
      </c>
      <c r="F651" s="189" t="s">
        <v>635</v>
      </c>
      <c r="H651" s="190">
        <v>10.8</v>
      </c>
      <c r="I651" s="191"/>
      <c r="L651" s="187"/>
      <c r="M651" s="192"/>
      <c r="N651" s="193"/>
      <c r="O651" s="193"/>
      <c r="P651" s="193"/>
      <c r="Q651" s="193"/>
      <c r="R651" s="193"/>
      <c r="S651" s="193"/>
      <c r="T651" s="194"/>
      <c r="AT651" s="188" t="s">
        <v>198</v>
      </c>
      <c r="AU651" s="188" t="s">
        <v>91</v>
      </c>
      <c r="AV651" s="14" t="s">
        <v>91</v>
      </c>
      <c r="AW651" s="14" t="s">
        <v>27</v>
      </c>
      <c r="AX651" s="14" t="s">
        <v>72</v>
      </c>
      <c r="AY651" s="188" t="s">
        <v>190</v>
      </c>
    </row>
    <row r="652" spans="1:65" s="14" customFormat="1" x14ac:dyDescent="0.2">
      <c r="B652" s="187"/>
      <c r="D652" s="180" t="s">
        <v>198</v>
      </c>
      <c r="E652" s="188" t="s">
        <v>1</v>
      </c>
      <c r="F652" s="189" t="s">
        <v>636</v>
      </c>
      <c r="H652" s="190">
        <v>14.2</v>
      </c>
      <c r="I652" s="191"/>
      <c r="L652" s="187"/>
      <c r="M652" s="192"/>
      <c r="N652" s="193"/>
      <c r="O652" s="193"/>
      <c r="P652" s="193"/>
      <c r="Q652" s="193"/>
      <c r="R652" s="193"/>
      <c r="S652" s="193"/>
      <c r="T652" s="194"/>
      <c r="AT652" s="188" t="s">
        <v>198</v>
      </c>
      <c r="AU652" s="188" t="s">
        <v>91</v>
      </c>
      <c r="AV652" s="14" t="s">
        <v>91</v>
      </c>
      <c r="AW652" s="14" t="s">
        <v>27</v>
      </c>
      <c r="AX652" s="14" t="s">
        <v>72</v>
      </c>
      <c r="AY652" s="188" t="s">
        <v>190</v>
      </c>
    </row>
    <row r="653" spans="1:65" s="15" customFormat="1" x14ac:dyDescent="0.2">
      <c r="B653" s="195"/>
      <c r="D653" s="180" t="s">
        <v>198</v>
      </c>
      <c r="E653" s="196" t="s">
        <v>1</v>
      </c>
      <c r="F653" s="197" t="s">
        <v>204</v>
      </c>
      <c r="H653" s="198">
        <v>25</v>
      </c>
      <c r="I653" s="199"/>
      <c r="L653" s="195"/>
      <c r="M653" s="200"/>
      <c r="N653" s="201"/>
      <c r="O653" s="201"/>
      <c r="P653" s="201"/>
      <c r="Q653" s="201"/>
      <c r="R653" s="201"/>
      <c r="S653" s="201"/>
      <c r="T653" s="202"/>
      <c r="AT653" s="196" t="s">
        <v>198</v>
      </c>
      <c r="AU653" s="196" t="s">
        <v>91</v>
      </c>
      <c r="AV653" s="15" t="s">
        <v>196</v>
      </c>
      <c r="AW653" s="15" t="s">
        <v>27</v>
      </c>
      <c r="AX653" s="15" t="s">
        <v>78</v>
      </c>
      <c r="AY653" s="196" t="s">
        <v>190</v>
      </c>
    </row>
    <row r="654" spans="1:65" s="2" customFormat="1" ht="24" x14ac:dyDescent="0.2">
      <c r="A654" s="35"/>
      <c r="B654" s="134"/>
      <c r="C654" s="166" t="s">
        <v>637</v>
      </c>
      <c r="D654" s="166" t="s">
        <v>192</v>
      </c>
      <c r="E654" s="167" t="s">
        <v>638</v>
      </c>
      <c r="F654" s="168" t="s">
        <v>639</v>
      </c>
      <c r="G654" s="169" t="s">
        <v>215</v>
      </c>
      <c r="H654" s="170">
        <v>0.76700000000000002</v>
      </c>
      <c r="I654" s="171"/>
      <c r="J654" s="172">
        <f>ROUND(I654*H654,2)</f>
        <v>0</v>
      </c>
      <c r="K654" s="173"/>
      <c r="L654" s="36"/>
      <c r="M654" s="174" t="s">
        <v>1</v>
      </c>
      <c r="N654" s="175" t="s">
        <v>38</v>
      </c>
      <c r="O654" s="61"/>
      <c r="P654" s="176">
        <f>O654*H654</f>
        <v>0</v>
      </c>
      <c r="Q654" s="176">
        <v>2.0952500000000001</v>
      </c>
      <c r="R654" s="176">
        <f>Q654*H654</f>
        <v>1.6070567500000001</v>
      </c>
      <c r="S654" s="176">
        <v>0</v>
      </c>
      <c r="T654" s="177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78" t="s">
        <v>196</v>
      </c>
      <c r="AT654" s="178" t="s">
        <v>192</v>
      </c>
      <c r="AU654" s="178" t="s">
        <v>91</v>
      </c>
      <c r="AY654" s="18" t="s">
        <v>190</v>
      </c>
      <c r="BE654" s="98">
        <f>IF(N654="základná",J654,0)</f>
        <v>0</v>
      </c>
      <c r="BF654" s="98">
        <f>IF(N654="znížená",J654,0)</f>
        <v>0</v>
      </c>
      <c r="BG654" s="98">
        <f>IF(N654="zákl. prenesená",J654,0)</f>
        <v>0</v>
      </c>
      <c r="BH654" s="98">
        <f>IF(N654="zníž. prenesená",J654,0)</f>
        <v>0</v>
      </c>
      <c r="BI654" s="98">
        <f>IF(N654="nulová",J654,0)</f>
        <v>0</v>
      </c>
      <c r="BJ654" s="18" t="s">
        <v>91</v>
      </c>
      <c r="BK654" s="98">
        <f>ROUND(I654*H654,2)</f>
        <v>0</v>
      </c>
      <c r="BL654" s="18" t="s">
        <v>196</v>
      </c>
      <c r="BM654" s="178" t="s">
        <v>640</v>
      </c>
    </row>
    <row r="655" spans="1:65" s="13" customFormat="1" x14ac:dyDescent="0.2">
      <c r="B655" s="179"/>
      <c r="D655" s="180" t="s">
        <v>198</v>
      </c>
      <c r="E655" s="181" t="s">
        <v>1</v>
      </c>
      <c r="F655" s="182" t="s">
        <v>641</v>
      </c>
      <c r="H655" s="181" t="s">
        <v>1</v>
      </c>
      <c r="I655" s="183"/>
      <c r="L655" s="179"/>
      <c r="M655" s="184"/>
      <c r="N655" s="185"/>
      <c r="O655" s="185"/>
      <c r="P655" s="185"/>
      <c r="Q655" s="185"/>
      <c r="R655" s="185"/>
      <c r="S655" s="185"/>
      <c r="T655" s="186"/>
      <c r="AT655" s="181" t="s">
        <v>198</v>
      </c>
      <c r="AU655" s="181" t="s">
        <v>91</v>
      </c>
      <c r="AV655" s="13" t="s">
        <v>78</v>
      </c>
      <c r="AW655" s="13" t="s">
        <v>27</v>
      </c>
      <c r="AX655" s="13" t="s">
        <v>72</v>
      </c>
      <c r="AY655" s="181" t="s">
        <v>190</v>
      </c>
    </row>
    <row r="656" spans="1:65" s="14" customFormat="1" ht="22.5" x14ac:dyDescent="0.2">
      <c r="B656" s="187"/>
      <c r="D656" s="180" t="s">
        <v>198</v>
      </c>
      <c r="E656" s="188" t="s">
        <v>1</v>
      </c>
      <c r="F656" s="189" t="s">
        <v>642</v>
      </c>
      <c r="H656" s="190">
        <v>0.84</v>
      </c>
      <c r="I656" s="191"/>
      <c r="L656" s="187"/>
      <c r="M656" s="192"/>
      <c r="N656" s="193"/>
      <c r="O656" s="193"/>
      <c r="P656" s="193"/>
      <c r="Q656" s="193"/>
      <c r="R656" s="193"/>
      <c r="S656" s="193"/>
      <c r="T656" s="194"/>
      <c r="AT656" s="188" t="s">
        <v>198</v>
      </c>
      <c r="AU656" s="188" t="s">
        <v>91</v>
      </c>
      <c r="AV656" s="14" t="s">
        <v>91</v>
      </c>
      <c r="AW656" s="14" t="s">
        <v>27</v>
      </c>
      <c r="AX656" s="14" t="s">
        <v>72</v>
      </c>
      <c r="AY656" s="188" t="s">
        <v>190</v>
      </c>
    </row>
    <row r="657" spans="1:65" s="14" customFormat="1" ht="33.75" x14ac:dyDescent="0.2">
      <c r="B657" s="187"/>
      <c r="D657" s="180" t="s">
        <v>198</v>
      </c>
      <c r="E657" s="188" t="s">
        <v>1</v>
      </c>
      <c r="F657" s="189" t="s">
        <v>643</v>
      </c>
      <c r="H657" s="190">
        <v>-0.183</v>
      </c>
      <c r="I657" s="191"/>
      <c r="L657" s="187"/>
      <c r="M657" s="192"/>
      <c r="N657" s="193"/>
      <c r="O657" s="193"/>
      <c r="P657" s="193"/>
      <c r="Q657" s="193"/>
      <c r="R657" s="193"/>
      <c r="S657" s="193"/>
      <c r="T657" s="194"/>
      <c r="AT657" s="188" t="s">
        <v>198</v>
      </c>
      <c r="AU657" s="188" t="s">
        <v>91</v>
      </c>
      <c r="AV657" s="14" t="s">
        <v>91</v>
      </c>
      <c r="AW657" s="14" t="s">
        <v>27</v>
      </c>
      <c r="AX657" s="14" t="s">
        <v>72</v>
      </c>
      <c r="AY657" s="188" t="s">
        <v>190</v>
      </c>
    </row>
    <row r="658" spans="1:65" s="14" customFormat="1" x14ac:dyDescent="0.2">
      <c r="B658" s="187"/>
      <c r="D658" s="180" t="s">
        <v>198</v>
      </c>
      <c r="E658" s="188" t="s">
        <v>1</v>
      </c>
      <c r="F658" s="189" t="s">
        <v>644</v>
      </c>
      <c r="H658" s="190">
        <v>0.02</v>
      </c>
      <c r="I658" s="191"/>
      <c r="L658" s="187"/>
      <c r="M658" s="192"/>
      <c r="N658" s="193"/>
      <c r="O658" s="193"/>
      <c r="P658" s="193"/>
      <c r="Q658" s="193"/>
      <c r="R658" s="193"/>
      <c r="S658" s="193"/>
      <c r="T658" s="194"/>
      <c r="AT658" s="188" t="s">
        <v>198</v>
      </c>
      <c r="AU658" s="188" t="s">
        <v>91</v>
      </c>
      <c r="AV658" s="14" t="s">
        <v>91</v>
      </c>
      <c r="AW658" s="14" t="s">
        <v>27</v>
      </c>
      <c r="AX658" s="14" t="s">
        <v>72</v>
      </c>
      <c r="AY658" s="188" t="s">
        <v>190</v>
      </c>
    </row>
    <row r="659" spans="1:65" s="14" customFormat="1" x14ac:dyDescent="0.2">
      <c r="B659" s="187"/>
      <c r="D659" s="180" t="s">
        <v>198</v>
      </c>
      <c r="E659" s="188" t="s">
        <v>1</v>
      </c>
      <c r="F659" s="189" t="s">
        <v>645</v>
      </c>
      <c r="H659" s="190">
        <v>3.4000000000000002E-2</v>
      </c>
      <c r="I659" s="191"/>
      <c r="L659" s="187"/>
      <c r="M659" s="192"/>
      <c r="N659" s="193"/>
      <c r="O659" s="193"/>
      <c r="P659" s="193"/>
      <c r="Q659" s="193"/>
      <c r="R659" s="193"/>
      <c r="S659" s="193"/>
      <c r="T659" s="194"/>
      <c r="AT659" s="188" t="s">
        <v>198</v>
      </c>
      <c r="AU659" s="188" t="s">
        <v>91</v>
      </c>
      <c r="AV659" s="14" t="s">
        <v>91</v>
      </c>
      <c r="AW659" s="14" t="s">
        <v>27</v>
      </c>
      <c r="AX659" s="14" t="s">
        <v>72</v>
      </c>
      <c r="AY659" s="188" t="s">
        <v>190</v>
      </c>
    </row>
    <row r="660" spans="1:65" s="14" customFormat="1" x14ac:dyDescent="0.2">
      <c r="B660" s="187"/>
      <c r="D660" s="180" t="s">
        <v>198</v>
      </c>
      <c r="E660" s="188" t="s">
        <v>1</v>
      </c>
      <c r="F660" s="189" t="s">
        <v>646</v>
      </c>
      <c r="H660" s="190">
        <v>5.6000000000000001E-2</v>
      </c>
      <c r="I660" s="191"/>
      <c r="L660" s="187"/>
      <c r="M660" s="192"/>
      <c r="N660" s="193"/>
      <c r="O660" s="193"/>
      <c r="P660" s="193"/>
      <c r="Q660" s="193"/>
      <c r="R660" s="193"/>
      <c r="S660" s="193"/>
      <c r="T660" s="194"/>
      <c r="AT660" s="188" t="s">
        <v>198</v>
      </c>
      <c r="AU660" s="188" t="s">
        <v>91</v>
      </c>
      <c r="AV660" s="14" t="s">
        <v>91</v>
      </c>
      <c r="AW660" s="14" t="s">
        <v>27</v>
      </c>
      <c r="AX660" s="14" t="s">
        <v>72</v>
      </c>
      <c r="AY660" s="188" t="s">
        <v>190</v>
      </c>
    </row>
    <row r="661" spans="1:65" s="15" customFormat="1" x14ac:dyDescent="0.2">
      <c r="B661" s="195"/>
      <c r="D661" s="180" t="s">
        <v>198</v>
      </c>
      <c r="E661" s="196" t="s">
        <v>1</v>
      </c>
      <c r="F661" s="197" t="s">
        <v>204</v>
      </c>
      <c r="H661" s="198">
        <v>0.76700000000000002</v>
      </c>
      <c r="I661" s="199"/>
      <c r="L661" s="195"/>
      <c r="M661" s="200"/>
      <c r="N661" s="201"/>
      <c r="O661" s="201"/>
      <c r="P661" s="201"/>
      <c r="Q661" s="201"/>
      <c r="R661" s="201"/>
      <c r="S661" s="201"/>
      <c r="T661" s="202"/>
      <c r="AT661" s="196" t="s">
        <v>198</v>
      </c>
      <c r="AU661" s="196" t="s">
        <v>91</v>
      </c>
      <c r="AV661" s="15" t="s">
        <v>196</v>
      </c>
      <c r="AW661" s="15" t="s">
        <v>27</v>
      </c>
      <c r="AX661" s="15" t="s">
        <v>78</v>
      </c>
      <c r="AY661" s="196" t="s">
        <v>190</v>
      </c>
    </row>
    <row r="662" spans="1:65" s="2" customFormat="1" ht="12" x14ac:dyDescent="0.2">
      <c r="A662" s="35"/>
      <c r="B662" s="134"/>
      <c r="C662" s="166" t="s">
        <v>647</v>
      </c>
      <c r="D662" s="166" t="s">
        <v>192</v>
      </c>
      <c r="E662" s="167" t="s">
        <v>648</v>
      </c>
      <c r="F662" s="168" t="s">
        <v>649</v>
      </c>
      <c r="G662" s="169" t="s">
        <v>195</v>
      </c>
      <c r="H662" s="170">
        <v>130.30000000000001</v>
      </c>
      <c r="I662" s="171"/>
      <c r="J662" s="172">
        <f>ROUND(I662*H662,2)</f>
        <v>0</v>
      </c>
      <c r="K662" s="173"/>
      <c r="L662" s="36"/>
      <c r="M662" s="174" t="s">
        <v>1</v>
      </c>
      <c r="N662" s="175" t="s">
        <v>38</v>
      </c>
      <c r="O662" s="61"/>
      <c r="P662" s="176">
        <f>O662*H662</f>
        <v>0</v>
      </c>
      <c r="Q662" s="176">
        <v>3.7799999999999999E-3</v>
      </c>
      <c r="R662" s="176">
        <f>Q662*H662</f>
        <v>0.49253400000000003</v>
      </c>
      <c r="S662" s="176">
        <v>0</v>
      </c>
      <c r="T662" s="177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78" t="s">
        <v>196</v>
      </c>
      <c r="AT662" s="178" t="s">
        <v>192</v>
      </c>
      <c r="AU662" s="178" t="s">
        <v>91</v>
      </c>
      <c r="AY662" s="18" t="s">
        <v>190</v>
      </c>
      <c r="BE662" s="98">
        <f>IF(N662="základná",J662,0)</f>
        <v>0</v>
      </c>
      <c r="BF662" s="98">
        <f>IF(N662="znížená",J662,0)</f>
        <v>0</v>
      </c>
      <c r="BG662" s="98">
        <f>IF(N662="zákl. prenesená",J662,0)</f>
        <v>0</v>
      </c>
      <c r="BH662" s="98">
        <f>IF(N662="zníž. prenesená",J662,0)</f>
        <v>0</v>
      </c>
      <c r="BI662" s="98">
        <f>IF(N662="nulová",J662,0)</f>
        <v>0</v>
      </c>
      <c r="BJ662" s="18" t="s">
        <v>91</v>
      </c>
      <c r="BK662" s="98">
        <f>ROUND(I662*H662,2)</f>
        <v>0</v>
      </c>
      <c r="BL662" s="18" t="s">
        <v>196</v>
      </c>
      <c r="BM662" s="178" t="s">
        <v>650</v>
      </c>
    </row>
    <row r="663" spans="1:65" s="14" customFormat="1" x14ac:dyDescent="0.2">
      <c r="B663" s="187"/>
      <c r="D663" s="180" t="s">
        <v>198</v>
      </c>
      <c r="E663" s="188" t="s">
        <v>1</v>
      </c>
      <c r="F663" s="189" t="s">
        <v>89</v>
      </c>
      <c r="H663" s="190">
        <v>130.30000000000001</v>
      </c>
      <c r="I663" s="191"/>
      <c r="L663" s="187"/>
      <c r="M663" s="192"/>
      <c r="N663" s="193"/>
      <c r="O663" s="193"/>
      <c r="P663" s="193"/>
      <c r="Q663" s="193"/>
      <c r="R663" s="193"/>
      <c r="S663" s="193"/>
      <c r="T663" s="194"/>
      <c r="AT663" s="188" t="s">
        <v>198</v>
      </c>
      <c r="AU663" s="188" t="s">
        <v>91</v>
      </c>
      <c r="AV663" s="14" t="s">
        <v>91</v>
      </c>
      <c r="AW663" s="14" t="s">
        <v>27</v>
      </c>
      <c r="AX663" s="14" t="s">
        <v>72</v>
      </c>
      <c r="AY663" s="188" t="s">
        <v>190</v>
      </c>
    </row>
    <row r="664" spans="1:65" s="15" customFormat="1" x14ac:dyDescent="0.2">
      <c r="B664" s="195"/>
      <c r="D664" s="180" t="s">
        <v>198</v>
      </c>
      <c r="E664" s="196" t="s">
        <v>1</v>
      </c>
      <c r="F664" s="197" t="s">
        <v>204</v>
      </c>
      <c r="H664" s="198">
        <v>130.30000000000001</v>
      </c>
      <c r="I664" s="199"/>
      <c r="L664" s="195"/>
      <c r="M664" s="200"/>
      <c r="N664" s="201"/>
      <c r="O664" s="201"/>
      <c r="P664" s="201"/>
      <c r="Q664" s="201"/>
      <c r="R664" s="201"/>
      <c r="S664" s="201"/>
      <c r="T664" s="202"/>
      <c r="AT664" s="196" t="s">
        <v>198</v>
      </c>
      <c r="AU664" s="196" t="s">
        <v>91</v>
      </c>
      <c r="AV664" s="15" t="s">
        <v>196</v>
      </c>
      <c r="AW664" s="15" t="s">
        <v>27</v>
      </c>
      <c r="AX664" s="15" t="s">
        <v>78</v>
      </c>
      <c r="AY664" s="196" t="s">
        <v>190</v>
      </c>
    </row>
    <row r="665" spans="1:65" s="2" customFormat="1" ht="12" x14ac:dyDescent="0.2">
      <c r="A665" s="35"/>
      <c r="B665" s="134"/>
      <c r="C665" s="166" t="s">
        <v>651</v>
      </c>
      <c r="D665" s="166" t="s">
        <v>192</v>
      </c>
      <c r="E665" s="167" t="s">
        <v>652</v>
      </c>
      <c r="F665" s="168" t="s">
        <v>653</v>
      </c>
      <c r="G665" s="169" t="s">
        <v>195</v>
      </c>
      <c r="H665" s="170">
        <v>272.97899999999998</v>
      </c>
      <c r="I665" s="171"/>
      <c r="J665" s="172">
        <f>ROUND(I665*H665,2)</f>
        <v>0</v>
      </c>
      <c r="K665" s="173"/>
      <c r="L665" s="36"/>
      <c r="M665" s="174" t="s">
        <v>1</v>
      </c>
      <c r="N665" s="175" t="s">
        <v>38</v>
      </c>
      <c r="O665" s="61"/>
      <c r="P665" s="176">
        <f>O665*H665</f>
        <v>0</v>
      </c>
      <c r="Q665" s="176">
        <v>3.7799999999999999E-3</v>
      </c>
      <c r="R665" s="176">
        <f>Q665*H665</f>
        <v>1.03186062</v>
      </c>
      <c r="S665" s="176">
        <v>0</v>
      </c>
      <c r="T665" s="177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78" t="s">
        <v>196</v>
      </c>
      <c r="AT665" s="178" t="s">
        <v>192</v>
      </c>
      <c r="AU665" s="178" t="s">
        <v>91</v>
      </c>
      <c r="AY665" s="18" t="s">
        <v>190</v>
      </c>
      <c r="BE665" s="98">
        <f>IF(N665="základná",J665,0)</f>
        <v>0</v>
      </c>
      <c r="BF665" s="98">
        <f>IF(N665="znížená",J665,0)</f>
        <v>0</v>
      </c>
      <c r="BG665" s="98">
        <f>IF(N665="zákl. prenesená",J665,0)</f>
        <v>0</v>
      </c>
      <c r="BH665" s="98">
        <f>IF(N665="zníž. prenesená",J665,0)</f>
        <v>0</v>
      </c>
      <c r="BI665" s="98">
        <f>IF(N665="nulová",J665,0)</f>
        <v>0</v>
      </c>
      <c r="BJ665" s="18" t="s">
        <v>91</v>
      </c>
      <c r="BK665" s="98">
        <f>ROUND(I665*H665,2)</f>
        <v>0</v>
      </c>
      <c r="BL665" s="18" t="s">
        <v>196</v>
      </c>
      <c r="BM665" s="178" t="s">
        <v>654</v>
      </c>
    </row>
    <row r="666" spans="1:65" s="14" customFormat="1" x14ac:dyDescent="0.2">
      <c r="B666" s="187"/>
      <c r="D666" s="180" t="s">
        <v>198</v>
      </c>
      <c r="E666" s="188" t="s">
        <v>1</v>
      </c>
      <c r="F666" s="189" t="s">
        <v>98</v>
      </c>
      <c r="H666" s="190">
        <v>272.97899999999998</v>
      </c>
      <c r="I666" s="191"/>
      <c r="L666" s="187"/>
      <c r="M666" s="192"/>
      <c r="N666" s="193"/>
      <c r="O666" s="193"/>
      <c r="P666" s="193"/>
      <c r="Q666" s="193"/>
      <c r="R666" s="193"/>
      <c r="S666" s="193"/>
      <c r="T666" s="194"/>
      <c r="AT666" s="188" t="s">
        <v>198</v>
      </c>
      <c r="AU666" s="188" t="s">
        <v>91</v>
      </c>
      <c r="AV666" s="14" t="s">
        <v>91</v>
      </c>
      <c r="AW666" s="14" t="s">
        <v>27</v>
      </c>
      <c r="AX666" s="14" t="s">
        <v>72</v>
      </c>
      <c r="AY666" s="188" t="s">
        <v>190</v>
      </c>
    </row>
    <row r="667" spans="1:65" s="15" customFormat="1" x14ac:dyDescent="0.2">
      <c r="B667" s="195"/>
      <c r="D667" s="180" t="s">
        <v>198</v>
      </c>
      <c r="E667" s="196" t="s">
        <v>1</v>
      </c>
      <c r="F667" s="197" t="s">
        <v>204</v>
      </c>
      <c r="H667" s="198">
        <v>272.97899999999998</v>
      </c>
      <c r="I667" s="199"/>
      <c r="L667" s="195"/>
      <c r="M667" s="200"/>
      <c r="N667" s="201"/>
      <c r="O667" s="201"/>
      <c r="P667" s="201"/>
      <c r="Q667" s="201"/>
      <c r="R667" s="201"/>
      <c r="S667" s="201"/>
      <c r="T667" s="202"/>
      <c r="AT667" s="196" t="s">
        <v>198</v>
      </c>
      <c r="AU667" s="196" t="s">
        <v>91</v>
      </c>
      <c r="AV667" s="15" t="s">
        <v>196</v>
      </c>
      <c r="AW667" s="15" t="s">
        <v>27</v>
      </c>
      <c r="AX667" s="15" t="s">
        <v>78</v>
      </c>
      <c r="AY667" s="196" t="s">
        <v>190</v>
      </c>
    </row>
    <row r="668" spans="1:65" s="2" customFormat="1" ht="36" x14ac:dyDescent="0.2">
      <c r="A668" s="35"/>
      <c r="B668" s="134"/>
      <c r="C668" s="166" t="s">
        <v>655</v>
      </c>
      <c r="D668" s="166" t="s">
        <v>192</v>
      </c>
      <c r="E668" s="167" t="s">
        <v>656</v>
      </c>
      <c r="F668" s="168" t="s">
        <v>657</v>
      </c>
      <c r="G668" s="169" t="s">
        <v>289</v>
      </c>
      <c r="H668" s="170">
        <v>2</v>
      </c>
      <c r="I668" s="171"/>
      <c r="J668" s="172">
        <f>ROUND(I668*H668,2)</f>
        <v>0</v>
      </c>
      <c r="K668" s="173"/>
      <c r="L668" s="36"/>
      <c r="M668" s="174" t="s">
        <v>1</v>
      </c>
      <c r="N668" s="175" t="s">
        <v>38</v>
      </c>
      <c r="O668" s="61"/>
      <c r="P668" s="176">
        <f>O668*H668</f>
        <v>0</v>
      </c>
      <c r="Q668" s="176">
        <v>2.0952500000000001</v>
      </c>
      <c r="R668" s="176">
        <f>Q668*H668</f>
        <v>4.1905000000000001</v>
      </c>
      <c r="S668" s="176">
        <v>0</v>
      </c>
      <c r="T668" s="177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78" t="s">
        <v>196</v>
      </c>
      <c r="AT668" s="178" t="s">
        <v>192</v>
      </c>
      <c r="AU668" s="178" t="s">
        <v>91</v>
      </c>
      <c r="AY668" s="18" t="s">
        <v>190</v>
      </c>
      <c r="BE668" s="98">
        <f>IF(N668="základná",J668,0)</f>
        <v>0</v>
      </c>
      <c r="BF668" s="98">
        <f>IF(N668="znížená",J668,0)</f>
        <v>0</v>
      </c>
      <c r="BG668" s="98">
        <f>IF(N668="zákl. prenesená",J668,0)</f>
        <v>0</v>
      </c>
      <c r="BH668" s="98">
        <f>IF(N668="zníž. prenesená",J668,0)</f>
        <v>0</v>
      </c>
      <c r="BI668" s="98">
        <f>IF(N668="nulová",J668,0)</f>
        <v>0</v>
      </c>
      <c r="BJ668" s="18" t="s">
        <v>91</v>
      </c>
      <c r="BK668" s="98">
        <f>ROUND(I668*H668,2)</f>
        <v>0</v>
      </c>
      <c r="BL668" s="18" t="s">
        <v>196</v>
      </c>
      <c r="BM668" s="178" t="s">
        <v>658</v>
      </c>
    </row>
    <row r="669" spans="1:65" s="2" customFormat="1" ht="12" x14ac:dyDescent="0.2">
      <c r="A669" s="35"/>
      <c r="B669" s="134"/>
      <c r="C669" s="166" t="s">
        <v>659</v>
      </c>
      <c r="D669" s="166" t="s">
        <v>192</v>
      </c>
      <c r="E669" s="167" t="s">
        <v>660</v>
      </c>
      <c r="F669" s="168" t="s">
        <v>661</v>
      </c>
      <c r="G669" s="169" t="s">
        <v>195</v>
      </c>
      <c r="H669" s="170">
        <v>558.57000000000005</v>
      </c>
      <c r="I669" s="171"/>
      <c r="J669" s="172">
        <f>ROUND(I669*H669,2)</f>
        <v>0</v>
      </c>
      <c r="K669" s="173"/>
      <c r="L669" s="36"/>
      <c r="M669" s="174" t="s">
        <v>1</v>
      </c>
      <c r="N669" s="175" t="s">
        <v>38</v>
      </c>
      <c r="O669" s="61"/>
      <c r="P669" s="176">
        <f>O669*H669</f>
        <v>0</v>
      </c>
      <c r="Q669" s="176">
        <v>3.2640000000000002E-2</v>
      </c>
      <c r="R669" s="176">
        <f>Q669*H669</f>
        <v>18.231724800000002</v>
      </c>
      <c r="S669" s="176">
        <v>0</v>
      </c>
      <c r="T669" s="177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78" t="s">
        <v>196</v>
      </c>
      <c r="AT669" s="178" t="s">
        <v>192</v>
      </c>
      <c r="AU669" s="178" t="s">
        <v>91</v>
      </c>
      <c r="AY669" s="18" t="s">
        <v>190</v>
      </c>
      <c r="BE669" s="98">
        <f>IF(N669="základná",J669,0)</f>
        <v>0</v>
      </c>
      <c r="BF669" s="98">
        <f>IF(N669="znížená",J669,0)</f>
        <v>0</v>
      </c>
      <c r="BG669" s="98">
        <f>IF(N669="zákl. prenesená",J669,0)</f>
        <v>0</v>
      </c>
      <c r="BH669" s="98">
        <f>IF(N669="zníž. prenesená",J669,0)</f>
        <v>0</v>
      </c>
      <c r="BI669" s="98">
        <f>IF(N669="nulová",J669,0)</f>
        <v>0</v>
      </c>
      <c r="BJ669" s="18" t="s">
        <v>91</v>
      </c>
      <c r="BK669" s="98">
        <f>ROUND(I669*H669,2)</f>
        <v>0</v>
      </c>
      <c r="BL669" s="18" t="s">
        <v>196</v>
      </c>
      <c r="BM669" s="178" t="s">
        <v>662</v>
      </c>
    </row>
    <row r="670" spans="1:65" s="13" customFormat="1" x14ac:dyDescent="0.2">
      <c r="B670" s="179"/>
      <c r="D670" s="180" t="s">
        <v>198</v>
      </c>
      <c r="E670" s="181" t="s">
        <v>1</v>
      </c>
      <c r="F670" s="182" t="s">
        <v>663</v>
      </c>
      <c r="H670" s="181" t="s">
        <v>1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1" t="s">
        <v>198</v>
      </c>
      <c r="AU670" s="181" t="s">
        <v>91</v>
      </c>
      <c r="AV670" s="13" t="s">
        <v>78</v>
      </c>
      <c r="AW670" s="13" t="s">
        <v>27</v>
      </c>
      <c r="AX670" s="13" t="s">
        <v>72</v>
      </c>
      <c r="AY670" s="181" t="s">
        <v>190</v>
      </c>
    </row>
    <row r="671" spans="1:65" s="13" customFormat="1" x14ac:dyDescent="0.2">
      <c r="B671" s="179"/>
      <c r="D671" s="180" t="s">
        <v>198</v>
      </c>
      <c r="E671" s="181" t="s">
        <v>1</v>
      </c>
      <c r="F671" s="182" t="s">
        <v>664</v>
      </c>
      <c r="H671" s="181" t="s">
        <v>1</v>
      </c>
      <c r="I671" s="183"/>
      <c r="L671" s="179"/>
      <c r="M671" s="184"/>
      <c r="N671" s="185"/>
      <c r="O671" s="185"/>
      <c r="P671" s="185"/>
      <c r="Q671" s="185"/>
      <c r="R671" s="185"/>
      <c r="S671" s="185"/>
      <c r="T671" s="186"/>
      <c r="AT671" s="181" t="s">
        <v>198</v>
      </c>
      <c r="AU671" s="181" t="s">
        <v>91</v>
      </c>
      <c r="AV671" s="13" t="s">
        <v>78</v>
      </c>
      <c r="AW671" s="13" t="s">
        <v>27</v>
      </c>
      <c r="AX671" s="13" t="s">
        <v>72</v>
      </c>
      <c r="AY671" s="181" t="s">
        <v>190</v>
      </c>
    </row>
    <row r="672" spans="1:65" s="14" customFormat="1" x14ac:dyDescent="0.2">
      <c r="B672" s="187"/>
      <c r="D672" s="180" t="s">
        <v>198</v>
      </c>
      <c r="E672" s="188" t="s">
        <v>100</v>
      </c>
      <c r="F672" s="189" t="s">
        <v>665</v>
      </c>
      <c r="H672" s="190">
        <v>362.65</v>
      </c>
      <c r="I672" s="191"/>
      <c r="L672" s="187"/>
      <c r="M672" s="192"/>
      <c r="N672" s="193"/>
      <c r="O672" s="193"/>
      <c r="P672" s="193"/>
      <c r="Q672" s="193"/>
      <c r="R672" s="193"/>
      <c r="S672" s="193"/>
      <c r="T672" s="194"/>
      <c r="AT672" s="188" t="s">
        <v>198</v>
      </c>
      <c r="AU672" s="188" t="s">
        <v>91</v>
      </c>
      <c r="AV672" s="14" t="s">
        <v>91</v>
      </c>
      <c r="AW672" s="14" t="s">
        <v>27</v>
      </c>
      <c r="AX672" s="14" t="s">
        <v>72</v>
      </c>
      <c r="AY672" s="188" t="s">
        <v>190</v>
      </c>
    </row>
    <row r="673" spans="1:65" s="13" customFormat="1" x14ac:dyDescent="0.2">
      <c r="B673" s="179"/>
      <c r="D673" s="180" t="s">
        <v>198</v>
      </c>
      <c r="E673" s="181" t="s">
        <v>1</v>
      </c>
      <c r="F673" s="182" t="s">
        <v>666</v>
      </c>
      <c r="H673" s="181" t="s">
        <v>1</v>
      </c>
      <c r="I673" s="183"/>
      <c r="L673" s="179"/>
      <c r="M673" s="184"/>
      <c r="N673" s="185"/>
      <c r="O673" s="185"/>
      <c r="P673" s="185"/>
      <c r="Q673" s="185"/>
      <c r="R673" s="185"/>
      <c r="S673" s="185"/>
      <c r="T673" s="186"/>
      <c r="AT673" s="181" t="s">
        <v>198</v>
      </c>
      <c r="AU673" s="181" t="s">
        <v>91</v>
      </c>
      <c r="AV673" s="13" t="s">
        <v>78</v>
      </c>
      <c r="AW673" s="13" t="s">
        <v>27</v>
      </c>
      <c r="AX673" s="13" t="s">
        <v>72</v>
      </c>
      <c r="AY673" s="181" t="s">
        <v>190</v>
      </c>
    </row>
    <row r="674" spans="1:65" s="14" customFormat="1" x14ac:dyDescent="0.2">
      <c r="B674" s="187"/>
      <c r="D674" s="180" t="s">
        <v>198</v>
      </c>
      <c r="E674" s="188" t="s">
        <v>103</v>
      </c>
      <c r="F674" s="189" t="s">
        <v>667</v>
      </c>
      <c r="H674" s="190">
        <v>98.5</v>
      </c>
      <c r="I674" s="191"/>
      <c r="L674" s="187"/>
      <c r="M674" s="192"/>
      <c r="N674" s="193"/>
      <c r="O674" s="193"/>
      <c r="P674" s="193"/>
      <c r="Q674" s="193"/>
      <c r="R674" s="193"/>
      <c r="S674" s="193"/>
      <c r="T674" s="194"/>
      <c r="AT674" s="188" t="s">
        <v>198</v>
      </c>
      <c r="AU674" s="188" t="s">
        <v>91</v>
      </c>
      <c r="AV674" s="14" t="s">
        <v>91</v>
      </c>
      <c r="AW674" s="14" t="s">
        <v>27</v>
      </c>
      <c r="AX674" s="14" t="s">
        <v>72</v>
      </c>
      <c r="AY674" s="188" t="s">
        <v>190</v>
      </c>
    </row>
    <row r="675" spans="1:65" s="13" customFormat="1" x14ac:dyDescent="0.2">
      <c r="B675" s="179"/>
      <c r="D675" s="180" t="s">
        <v>198</v>
      </c>
      <c r="E675" s="181" t="s">
        <v>1</v>
      </c>
      <c r="F675" s="182" t="s">
        <v>668</v>
      </c>
      <c r="H675" s="181" t="s">
        <v>1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1" t="s">
        <v>198</v>
      </c>
      <c r="AU675" s="181" t="s">
        <v>91</v>
      </c>
      <c r="AV675" s="13" t="s">
        <v>78</v>
      </c>
      <c r="AW675" s="13" t="s">
        <v>27</v>
      </c>
      <c r="AX675" s="13" t="s">
        <v>72</v>
      </c>
      <c r="AY675" s="181" t="s">
        <v>190</v>
      </c>
    </row>
    <row r="676" spans="1:65" s="14" customFormat="1" x14ac:dyDescent="0.2">
      <c r="B676" s="187"/>
      <c r="D676" s="180" t="s">
        <v>198</v>
      </c>
      <c r="E676" s="188" t="s">
        <v>105</v>
      </c>
      <c r="F676" s="189" t="s">
        <v>669</v>
      </c>
      <c r="H676" s="190">
        <v>58.85</v>
      </c>
      <c r="I676" s="191"/>
      <c r="L676" s="187"/>
      <c r="M676" s="192"/>
      <c r="N676" s="193"/>
      <c r="O676" s="193"/>
      <c r="P676" s="193"/>
      <c r="Q676" s="193"/>
      <c r="R676" s="193"/>
      <c r="S676" s="193"/>
      <c r="T676" s="194"/>
      <c r="AT676" s="188" t="s">
        <v>198</v>
      </c>
      <c r="AU676" s="188" t="s">
        <v>91</v>
      </c>
      <c r="AV676" s="14" t="s">
        <v>91</v>
      </c>
      <c r="AW676" s="14" t="s">
        <v>27</v>
      </c>
      <c r="AX676" s="14" t="s">
        <v>72</v>
      </c>
      <c r="AY676" s="188" t="s">
        <v>190</v>
      </c>
    </row>
    <row r="677" spans="1:65" s="13" customFormat="1" x14ac:dyDescent="0.2">
      <c r="B677" s="179"/>
      <c r="D677" s="180" t="s">
        <v>198</v>
      </c>
      <c r="E677" s="181" t="s">
        <v>1</v>
      </c>
      <c r="F677" s="182" t="s">
        <v>670</v>
      </c>
      <c r="H677" s="181" t="s">
        <v>1</v>
      </c>
      <c r="I677" s="183"/>
      <c r="L677" s="179"/>
      <c r="M677" s="184"/>
      <c r="N677" s="185"/>
      <c r="O677" s="185"/>
      <c r="P677" s="185"/>
      <c r="Q677" s="185"/>
      <c r="R677" s="185"/>
      <c r="S677" s="185"/>
      <c r="T677" s="186"/>
      <c r="AT677" s="181" t="s">
        <v>198</v>
      </c>
      <c r="AU677" s="181" t="s">
        <v>91</v>
      </c>
      <c r="AV677" s="13" t="s">
        <v>78</v>
      </c>
      <c r="AW677" s="13" t="s">
        <v>27</v>
      </c>
      <c r="AX677" s="13" t="s">
        <v>72</v>
      </c>
      <c r="AY677" s="181" t="s">
        <v>190</v>
      </c>
    </row>
    <row r="678" spans="1:65" s="14" customFormat="1" x14ac:dyDescent="0.2">
      <c r="B678" s="187"/>
      <c r="D678" s="180" t="s">
        <v>198</v>
      </c>
      <c r="E678" s="188" t="s">
        <v>107</v>
      </c>
      <c r="F678" s="189" t="s">
        <v>671</v>
      </c>
      <c r="H678" s="190">
        <v>38.57</v>
      </c>
      <c r="I678" s="191"/>
      <c r="L678" s="187"/>
      <c r="M678" s="192"/>
      <c r="N678" s="193"/>
      <c r="O678" s="193"/>
      <c r="P678" s="193"/>
      <c r="Q678" s="193"/>
      <c r="R678" s="193"/>
      <c r="S678" s="193"/>
      <c r="T678" s="194"/>
      <c r="AT678" s="188" t="s">
        <v>198</v>
      </c>
      <c r="AU678" s="188" t="s">
        <v>91</v>
      </c>
      <c r="AV678" s="14" t="s">
        <v>91</v>
      </c>
      <c r="AW678" s="14" t="s">
        <v>27</v>
      </c>
      <c r="AX678" s="14" t="s">
        <v>72</v>
      </c>
      <c r="AY678" s="188" t="s">
        <v>190</v>
      </c>
    </row>
    <row r="679" spans="1:65" s="15" customFormat="1" x14ac:dyDescent="0.2">
      <c r="B679" s="195"/>
      <c r="D679" s="180" t="s">
        <v>198</v>
      </c>
      <c r="E679" s="196" t="s">
        <v>1</v>
      </c>
      <c r="F679" s="197" t="s">
        <v>204</v>
      </c>
      <c r="H679" s="198">
        <v>558.57000000000005</v>
      </c>
      <c r="I679" s="199"/>
      <c r="L679" s="195"/>
      <c r="M679" s="200"/>
      <c r="N679" s="201"/>
      <c r="O679" s="201"/>
      <c r="P679" s="201"/>
      <c r="Q679" s="201"/>
      <c r="R679" s="201"/>
      <c r="S679" s="201"/>
      <c r="T679" s="202"/>
      <c r="AT679" s="196" t="s">
        <v>198</v>
      </c>
      <c r="AU679" s="196" t="s">
        <v>91</v>
      </c>
      <c r="AV679" s="15" t="s">
        <v>196</v>
      </c>
      <c r="AW679" s="15" t="s">
        <v>27</v>
      </c>
      <c r="AX679" s="15" t="s">
        <v>78</v>
      </c>
      <c r="AY679" s="196" t="s">
        <v>190</v>
      </c>
    </row>
    <row r="680" spans="1:65" s="13" customFormat="1" ht="33.75" x14ac:dyDescent="0.2">
      <c r="B680" s="179"/>
      <c r="D680" s="180" t="s">
        <v>198</v>
      </c>
      <c r="E680" s="181" t="s">
        <v>1</v>
      </c>
      <c r="F680" s="182" t="s">
        <v>672</v>
      </c>
      <c r="H680" s="181" t="s">
        <v>1</v>
      </c>
      <c r="I680" s="183"/>
      <c r="L680" s="179"/>
      <c r="M680" s="184"/>
      <c r="N680" s="185"/>
      <c r="O680" s="185"/>
      <c r="P680" s="185"/>
      <c r="Q680" s="185"/>
      <c r="R680" s="185"/>
      <c r="S680" s="185"/>
      <c r="T680" s="186"/>
      <c r="AT680" s="181" t="s">
        <v>198</v>
      </c>
      <c r="AU680" s="181" t="s">
        <v>91</v>
      </c>
      <c r="AV680" s="13" t="s">
        <v>78</v>
      </c>
      <c r="AW680" s="13" t="s">
        <v>27</v>
      </c>
      <c r="AX680" s="13" t="s">
        <v>72</v>
      </c>
      <c r="AY680" s="181" t="s">
        <v>190</v>
      </c>
    </row>
    <row r="681" spans="1:65" s="2" customFormat="1" ht="24" x14ac:dyDescent="0.2">
      <c r="A681" s="35"/>
      <c r="B681" s="134"/>
      <c r="C681" s="166" t="s">
        <v>673</v>
      </c>
      <c r="D681" s="166" t="s">
        <v>192</v>
      </c>
      <c r="E681" s="167" t="s">
        <v>674</v>
      </c>
      <c r="F681" s="168" t="s">
        <v>675</v>
      </c>
      <c r="G681" s="169" t="s">
        <v>195</v>
      </c>
      <c r="H681" s="170">
        <v>5.5039999999999996</v>
      </c>
      <c r="I681" s="171"/>
      <c r="J681" s="172">
        <f>ROUND(I681*H681,2)</f>
        <v>0</v>
      </c>
      <c r="K681" s="173"/>
      <c r="L681" s="36"/>
      <c r="M681" s="174" t="s">
        <v>1</v>
      </c>
      <c r="N681" s="175" t="s">
        <v>38</v>
      </c>
      <c r="O681" s="61"/>
      <c r="P681" s="176">
        <f>O681*H681</f>
        <v>0</v>
      </c>
      <c r="Q681" s="176">
        <v>3.2640000000000002E-2</v>
      </c>
      <c r="R681" s="176">
        <f>Q681*H681</f>
        <v>0.17965055999999999</v>
      </c>
      <c r="S681" s="176">
        <v>0</v>
      </c>
      <c r="T681" s="177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78" t="s">
        <v>196</v>
      </c>
      <c r="AT681" s="178" t="s">
        <v>192</v>
      </c>
      <c r="AU681" s="178" t="s">
        <v>91</v>
      </c>
      <c r="AY681" s="18" t="s">
        <v>190</v>
      </c>
      <c r="BE681" s="98">
        <f>IF(N681="základná",J681,0)</f>
        <v>0</v>
      </c>
      <c r="BF681" s="98">
        <f>IF(N681="znížená",J681,0)</f>
        <v>0</v>
      </c>
      <c r="BG681" s="98">
        <f>IF(N681="zákl. prenesená",J681,0)</f>
        <v>0</v>
      </c>
      <c r="BH681" s="98">
        <f>IF(N681="zníž. prenesená",J681,0)</f>
        <v>0</v>
      </c>
      <c r="BI681" s="98">
        <f>IF(N681="nulová",J681,0)</f>
        <v>0</v>
      </c>
      <c r="BJ681" s="18" t="s">
        <v>91</v>
      </c>
      <c r="BK681" s="98">
        <f>ROUND(I681*H681,2)</f>
        <v>0</v>
      </c>
      <c r="BL681" s="18" t="s">
        <v>196</v>
      </c>
      <c r="BM681" s="178" t="s">
        <v>676</v>
      </c>
    </row>
    <row r="682" spans="1:65" s="14" customFormat="1" x14ac:dyDescent="0.2">
      <c r="B682" s="187"/>
      <c r="D682" s="180" t="s">
        <v>198</v>
      </c>
      <c r="E682" s="188" t="s">
        <v>1</v>
      </c>
      <c r="F682" s="189" t="s">
        <v>677</v>
      </c>
      <c r="H682" s="190">
        <v>5.5039999999999996</v>
      </c>
      <c r="I682" s="191"/>
      <c r="L682" s="187"/>
      <c r="M682" s="192"/>
      <c r="N682" s="193"/>
      <c r="O682" s="193"/>
      <c r="P682" s="193"/>
      <c r="Q682" s="193"/>
      <c r="R682" s="193"/>
      <c r="S682" s="193"/>
      <c r="T682" s="194"/>
      <c r="AT682" s="188" t="s">
        <v>198</v>
      </c>
      <c r="AU682" s="188" t="s">
        <v>91</v>
      </c>
      <c r="AV682" s="14" t="s">
        <v>91</v>
      </c>
      <c r="AW682" s="14" t="s">
        <v>27</v>
      </c>
      <c r="AX682" s="14" t="s">
        <v>72</v>
      </c>
      <c r="AY682" s="188" t="s">
        <v>190</v>
      </c>
    </row>
    <row r="683" spans="1:65" s="15" customFormat="1" x14ac:dyDescent="0.2">
      <c r="B683" s="195"/>
      <c r="D683" s="180" t="s">
        <v>198</v>
      </c>
      <c r="E683" s="196" t="s">
        <v>1</v>
      </c>
      <c r="F683" s="197" t="s">
        <v>204</v>
      </c>
      <c r="H683" s="198">
        <v>5.5039999999999996</v>
      </c>
      <c r="I683" s="199"/>
      <c r="L683" s="195"/>
      <c r="M683" s="200"/>
      <c r="N683" s="201"/>
      <c r="O683" s="201"/>
      <c r="P683" s="201"/>
      <c r="Q683" s="201"/>
      <c r="R683" s="201"/>
      <c r="S683" s="201"/>
      <c r="T683" s="202"/>
      <c r="AT683" s="196" t="s">
        <v>198</v>
      </c>
      <c r="AU683" s="196" t="s">
        <v>91</v>
      </c>
      <c r="AV683" s="15" t="s">
        <v>196</v>
      </c>
      <c r="AW683" s="15" t="s">
        <v>27</v>
      </c>
      <c r="AX683" s="15" t="s">
        <v>78</v>
      </c>
      <c r="AY683" s="196" t="s">
        <v>190</v>
      </c>
    </row>
    <row r="684" spans="1:65" s="13" customFormat="1" ht="33.75" x14ac:dyDescent="0.2">
      <c r="B684" s="179"/>
      <c r="D684" s="180" t="s">
        <v>198</v>
      </c>
      <c r="E684" s="181" t="s">
        <v>1</v>
      </c>
      <c r="F684" s="182" t="s">
        <v>672</v>
      </c>
      <c r="H684" s="181" t="s">
        <v>1</v>
      </c>
      <c r="I684" s="183"/>
      <c r="L684" s="179"/>
      <c r="M684" s="184"/>
      <c r="N684" s="185"/>
      <c r="O684" s="185"/>
      <c r="P684" s="185"/>
      <c r="Q684" s="185"/>
      <c r="R684" s="185"/>
      <c r="S684" s="185"/>
      <c r="T684" s="186"/>
      <c r="AT684" s="181" t="s">
        <v>198</v>
      </c>
      <c r="AU684" s="181" t="s">
        <v>91</v>
      </c>
      <c r="AV684" s="13" t="s">
        <v>78</v>
      </c>
      <c r="AW684" s="13" t="s">
        <v>27</v>
      </c>
      <c r="AX684" s="13" t="s">
        <v>72</v>
      </c>
      <c r="AY684" s="181" t="s">
        <v>190</v>
      </c>
    </row>
    <row r="685" spans="1:65" s="2" customFormat="1" ht="12" x14ac:dyDescent="0.2">
      <c r="A685" s="35"/>
      <c r="B685" s="134"/>
      <c r="C685" s="166" t="s">
        <v>678</v>
      </c>
      <c r="D685" s="166" t="s">
        <v>192</v>
      </c>
      <c r="E685" s="167" t="s">
        <v>679</v>
      </c>
      <c r="F685" s="168" t="s">
        <v>680</v>
      </c>
      <c r="G685" s="169" t="s">
        <v>215</v>
      </c>
      <c r="H685" s="170">
        <v>4.12</v>
      </c>
      <c r="I685" s="171"/>
      <c r="J685" s="172">
        <f>ROUND(I685*H685,2)</f>
        <v>0</v>
      </c>
      <c r="K685" s="173"/>
      <c r="L685" s="36"/>
      <c r="M685" s="174" t="s">
        <v>1</v>
      </c>
      <c r="N685" s="175" t="s">
        <v>38</v>
      </c>
      <c r="O685" s="61"/>
      <c r="P685" s="176">
        <f>O685*H685</f>
        <v>0</v>
      </c>
      <c r="Q685" s="176">
        <v>6.8500000000000005E-2</v>
      </c>
      <c r="R685" s="176">
        <f>Q685*H685</f>
        <v>0.28222000000000003</v>
      </c>
      <c r="S685" s="176">
        <v>0</v>
      </c>
      <c r="T685" s="17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78" t="s">
        <v>196</v>
      </c>
      <c r="AT685" s="178" t="s">
        <v>192</v>
      </c>
      <c r="AU685" s="178" t="s">
        <v>91</v>
      </c>
      <c r="AY685" s="18" t="s">
        <v>190</v>
      </c>
      <c r="BE685" s="98">
        <f>IF(N685="základná",J685,0)</f>
        <v>0</v>
      </c>
      <c r="BF685" s="98">
        <f>IF(N685="znížená",J685,0)</f>
        <v>0</v>
      </c>
      <c r="BG685" s="98">
        <f>IF(N685="zákl. prenesená",J685,0)</f>
        <v>0</v>
      </c>
      <c r="BH685" s="98">
        <f>IF(N685="zníž. prenesená",J685,0)</f>
        <v>0</v>
      </c>
      <c r="BI685" s="98">
        <f>IF(N685="nulová",J685,0)</f>
        <v>0</v>
      </c>
      <c r="BJ685" s="18" t="s">
        <v>91</v>
      </c>
      <c r="BK685" s="98">
        <f>ROUND(I685*H685,2)</f>
        <v>0</v>
      </c>
      <c r="BL685" s="18" t="s">
        <v>196</v>
      </c>
      <c r="BM685" s="178" t="s">
        <v>681</v>
      </c>
    </row>
    <row r="686" spans="1:65" s="13" customFormat="1" x14ac:dyDescent="0.2">
      <c r="B686" s="179"/>
      <c r="D686" s="180" t="s">
        <v>198</v>
      </c>
      <c r="E686" s="181" t="s">
        <v>1</v>
      </c>
      <c r="F686" s="182" t="s">
        <v>682</v>
      </c>
      <c r="H686" s="181" t="s">
        <v>1</v>
      </c>
      <c r="I686" s="183"/>
      <c r="L686" s="179"/>
      <c r="M686" s="184"/>
      <c r="N686" s="185"/>
      <c r="O686" s="185"/>
      <c r="P686" s="185"/>
      <c r="Q686" s="185"/>
      <c r="R686" s="185"/>
      <c r="S686" s="185"/>
      <c r="T686" s="186"/>
      <c r="AT686" s="181" t="s">
        <v>198</v>
      </c>
      <c r="AU686" s="181" t="s">
        <v>91</v>
      </c>
      <c r="AV686" s="13" t="s">
        <v>78</v>
      </c>
      <c r="AW686" s="13" t="s">
        <v>27</v>
      </c>
      <c r="AX686" s="13" t="s">
        <v>72</v>
      </c>
      <c r="AY686" s="181" t="s">
        <v>190</v>
      </c>
    </row>
    <row r="687" spans="1:65" s="14" customFormat="1" x14ac:dyDescent="0.2">
      <c r="B687" s="187"/>
      <c r="D687" s="180" t="s">
        <v>198</v>
      </c>
      <c r="E687" s="188" t="s">
        <v>1</v>
      </c>
      <c r="F687" s="189" t="s">
        <v>683</v>
      </c>
      <c r="H687" s="190">
        <v>4.12</v>
      </c>
      <c r="I687" s="191"/>
      <c r="L687" s="187"/>
      <c r="M687" s="192"/>
      <c r="N687" s="193"/>
      <c r="O687" s="193"/>
      <c r="P687" s="193"/>
      <c r="Q687" s="193"/>
      <c r="R687" s="193"/>
      <c r="S687" s="193"/>
      <c r="T687" s="194"/>
      <c r="AT687" s="188" t="s">
        <v>198</v>
      </c>
      <c r="AU687" s="188" t="s">
        <v>91</v>
      </c>
      <c r="AV687" s="14" t="s">
        <v>91</v>
      </c>
      <c r="AW687" s="14" t="s">
        <v>27</v>
      </c>
      <c r="AX687" s="14" t="s">
        <v>72</v>
      </c>
      <c r="AY687" s="188" t="s">
        <v>190</v>
      </c>
    </row>
    <row r="688" spans="1:65" s="15" customFormat="1" x14ac:dyDescent="0.2">
      <c r="B688" s="195"/>
      <c r="D688" s="180" t="s">
        <v>198</v>
      </c>
      <c r="E688" s="196" t="s">
        <v>1</v>
      </c>
      <c r="F688" s="197" t="s">
        <v>204</v>
      </c>
      <c r="H688" s="198">
        <v>4.12</v>
      </c>
      <c r="I688" s="199"/>
      <c r="L688" s="195"/>
      <c r="M688" s="200"/>
      <c r="N688" s="201"/>
      <c r="O688" s="201"/>
      <c r="P688" s="201"/>
      <c r="Q688" s="201"/>
      <c r="R688" s="201"/>
      <c r="S688" s="201"/>
      <c r="T688" s="202"/>
      <c r="AT688" s="196" t="s">
        <v>198</v>
      </c>
      <c r="AU688" s="196" t="s">
        <v>91</v>
      </c>
      <c r="AV688" s="15" t="s">
        <v>196</v>
      </c>
      <c r="AW688" s="15" t="s">
        <v>27</v>
      </c>
      <c r="AX688" s="15" t="s">
        <v>78</v>
      </c>
      <c r="AY688" s="196" t="s">
        <v>190</v>
      </c>
    </row>
    <row r="689" spans="1:65" s="2" customFormat="1" ht="12" x14ac:dyDescent="0.2">
      <c r="A689" s="35"/>
      <c r="B689" s="134"/>
      <c r="C689" s="166" t="s">
        <v>684</v>
      </c>
      <c r="D689" s="166" t="s">
        <v>192</v>
      </c>
      <c r="E689" s="167" t="s">
        <v>685</v>
      </c>
      <c r="F689" s="168" t="s">
        <v>686</v>
      </c>
      <c r="G689" s="169" t="s">
        <v>195</v>
      </c>
      <c r="H689" s="170">
        <v>109.864</v>
      </c>
      <c r="I689" s="171"/>
      <c r="J689" s="172">
        <f>ROUND(I689*H689,2)</f>
        <v>0</v>
      </c>
      <c r="K689" s="173"/>
      <c r="L689" s="36"/>
      <c r="M689" s="174" t="s">
        <v>1</v>
      </c>
      <c r="N689" s="175" t="s">
        <v>38</v>
      </c>
      <c r="O689" s="61"/>
      <c r="P689" s="176">
        <f>O689*H689</f>
        <v>0</v>
      </c>
      <c r="Q689" s="176">
        <v>4.5100000000000001E-2</v>
      </c>
      <c r="R689" s="176">
        <f>Q689*H689</f>
        <v>4.9548664000000002</v>
      </c>
      <c r="S689" s="176">
        <v>0</v>
      </c>
      <c r="T689" s="177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78" t="s">
        <v>196</v>
      </c>
      <c r="AT689" s="178" t="s">
        <v>192</v>
      </c>
      <c r="AU689" s="178" t="s">
        <v>91</v>
      </c>
      <c r="AY689" s="18" t="s">
        <v>190</v>
      </c>
      <c r="BE689" s="98">
        <f>IF(N689="základná",J689,0)</f>
        <v>0</v>
      </c>
      <c r="BF689" s="98">
        <f>IF(N689="znížená",J689,0)</f>
        <v>0</v>
      </c>
      <c r="BG689" s="98">
        <f>IF(N689="zákl. prenesená",J689,0)</f>
        <v>0</v>
      </c>
      <c r="BH689" s="98">
        <f>IF(N689="zníž. prenesená",J689,0)</f>
        <v>0</v>
      </c>
      <c r="BI689" s="98">
        <f>IF(N689="nulová",J689,0)</f>
        <v>0</v>
      </c>
      <c r="BJ689" s="18" t="s">
        <v>91</v>
      </c>
      <c r="BK689" s="98">
        <f>ROUND(I689*H689,2)</f>
        <v>0</v>
      </c>
      <c r="BL689" s="18" t="s">
        <v>196</v>
      </c>
      <c r="BM689" s="178" t="s">
        <v>687</v>
      </c>
    </row>
    <row r="690" spans="1:65" s="13" customFormat="1" x14ac:dyDescent="0.2">
      <c r="B690" s="179"/>
      <c r="D690" s="180" t="s">
        <v>198</v>
      </c>
      <c r="E690" s="181" t="s">
        <v>1</v>
      </c>
      <c r="F690" s="182" t="s">
        <v>682</v>
      </c>
      <c r="H690" s="181" t="s">
        <v>1</v>
      </c>
      <c r="I690" s="183"/>
      <c r="L690" s="179"/>
      <c r="M690" s="184"/>
      <c r="N690" s="185"/>
      <c r="O690" s="185"/>
      <c r="P690" s="185"/>
      <c r="Q690" s="185"/>
      <c r="R690" s="185"/>
      <c r="S690" s="185"/>
      <c r="T690" s="186"/>
      <c r="AT690" s="181" t="s">
        <v>198</v>
      </c>
      <c r="AU690" s="181" t="s">
        <v>91</v>
      </c>
      <c r="AV690" s="13" t="s">
        <v>78</v>
      </c>
      <c r="AW690" s="13" t="s">
        <v>27</v>
      </c>
      <c r="AX690" s="13" t="s">
        <v>72</v>
      </c>
      <c r="AY690" s="181" t="s">
        <v>190</v>
      </c>
    </row>
    <row r="691" spans="1:65" s="14" customFormat="1" x14ac:dyDescent="0.2">
      <c r="B691" s="187"/>
      <c r="D691" s="180" t="s">
        <v>198</v>
      </c>
      <c r="E691" s="188" t="s">
        <v>1</v>
      </c>
      <c r="F691" s="189" t="s">
        <v>688</v>
      </c>
      <c r="H691" s="190">
        <v>109.864</v>
      </c>
      <c r="I691" s="191"/>
      <c r="L691" s="187"/>
      <c r="M691" s="192"/>
      <c r="N691" s="193"/>
      <c r="O691" s="193"/>
      <c r="P691" s="193"/>
      <c r="Q691" s="193"/>
      <c r="R691" s="193"/>
      <c r="S691" s="193"/>
      <c r="T691" s="194"/>
      <c r="AT691" s="188" t="s">
        <v>198</v>
      </c>
      <c r="AU691" s="188" t="s">
        <v>91</v>
      </c>
      <c r="AV691" s="14" t="s">
        <v>91</v>
      </c>
      <c r="AW691" s="14" t="s">
        <v>27</v>
      </c>
      <c r="AX691" s="14" t="s">
        <v>72</v>
      </c>
      <c r="AY691" s="188" t="s">
        <v>190</v>
      </c>
    </row>
    <row r="692" spans="1:65" s="15" customFormat="1" x14ac:dyDescent="0.2">
      <c r="B692" s="195"/>
      <c r="D692" s="180" t="s">
        <v>198</v>
      </c>
      <c r="E692" s="196" t="s">
        <v>1</v>
      </c>
      <c r="F692" s="197" t="s">
        <v>204</v>
      </c>
      <c r="H692" s="198">
        <v>109.864</v>
      </c>
      <c r="I692" s="199"/>
      <c r="L692" s="195"/>
      <c r="M692" s="200"/>
      <c r="N692" s="201"/>
      <c r="O692" s="201"/>
      <c r="P692" s="201"/>
      <c r="Q692" s="201"/>
      <c r="R692" s="201"/>
      <c r="S692" s="201"/>
      <c r="T692" s="202"/>
      <c r="AT692" s="196" t="s">
        <v>198</v>
      </c>
      <c r="AU692" s="196" t="s">
        <v>91</v>
      </c>
      <c r="AV692" s="15" t="s">
        <v>196</v>
      </c>
      <c r="AW692" s="15" t="s">
        <v>27</v>
      </c>
      <c r="AX692" s="15" t="s">
        <v>78</v>
      </c>
      <c r="AY692" s="196" t="s">
        <v>190</v>
      </c>
    </row>
    <row r="693" spans="1:65" s="12" customFormat="1" ht="12.75" x14ac:dyDescent="0.2">
      <c r="B693" s="153"/>
      <c r="D693" s="154" t="s">
        <v>71</v>
      </c>
      <c r="E693" s="164" t="s">
        <v>251</v>
      </c>
      <c r="F693" s="164" t="s">
        <v>689</v>
      </c>
      <c r="I693" s="156"/>
      <c r="J693" s="165">
        <f>BK693</f>
        <v>0</v>
      </c>
      <c r="L693" s="153"/>
      <c r="M693" s="158"/>
      <c r="N693" s="159"/>
      <c r="O693" s="159"/>
      <c r="P693" s="160">
        <f>SUM(P694:P949)</f>
        <v>0</v>
      </c>
      <c r="Q693" s="159"/>
      <c r="R693" s="160">
        <f>SUM(R694:R949)</f>
        <v>10.91379641</v>
      </c>
      <c r="S693" s="159"/>
      <c r="T693" s="161">
        <f>SUM(T694:T949)</f>
        <v>89.955720000000014</v>
      </c>
      <c r="AR693" s="154" t="s">
        <v>78</v>
      </c>
      <c r="AT693" s="162" t="s">
        <v>71</v>
      </c>
      <c r="AU693" s="162" t="s">
        <v>78</v>
      </c>
      <c r="AY693" s="154" t="s">
        <v>190</v>
      </c>
      <c r="BK693" s="163">
        <f>SUM(BK694:BK949)</f>
        <v>0</v>
      </c>
    </row>
    <row r="694" spans="1:65" s="2" customFormat="1" ht="24" x14ac:dyDescent="0.2">
      <c r="A694" s="35"/>
      <c r="B694" s="134"/>
      <c r="C694" s="166" t="s">
        <v>690</v>
      </c>
      <c r="D694" s="166" t="s">
        <v>192</v>
      </c>
      <c r="E694" s="167" t="s">
        <v>691</v>
      </c>
      <c r="F694" s="168" t="s">
        <v>692</v>
      </c>
      <c r="G694" s="169" t="s">
        <v>346</v>
      </c>
      <c r="H694" s="170">
        <v>53.75</v>
      </c>
      <c r="I694" s="171"/>
      <c r="J694" s="172">
        <f>ROUND(I694*H694,2)</f>
        <v>0</v>
      </c>
      <c r="K694" s="173"/>
      <c r="L694" s="36"/>
      <c r="M694" s="174" t="s">
        <v>1</v>
      </c>
      <c r="N694" s="175" t="s">
        <v>38</v>
      </c>
      <c r="O694" s="61"/>
      <c r="P694" s="176">
        <f>O694*H694</f>
        <v>0</v>
      </c>
      <c r="Q694" s="176">
        <v>9.8729999999999998E-2</v>
      </c>
      <c r="R694" s="176">
        <f>Q694*H694</f>
        <v>5.3067374999999997</v>
      </c>
      <c r="S694" s="176">
        <v>0</v>
      </c>
      <c r="T694" s="177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78" t="s">
        <v>196</v>
      </c>
      <c r="AT694" s="178" t="s">
        <v>192</v>
      </c>
      <c r="AU694" s="178" t="s">
        <v>91</v>
      </c>
      <c r="AY694" s="18" t="s">
        <v>190</v>
      </c>
      <c r="BE694" s="98">
        <f>IF(N694="základná",J694,0)</f>
        <v>0</v>
      </c>
      <c r="BF694" s="98">
        <f>IF(N694="znížená",J694,0)</f>
        <v>0</v>
      </c>
      <c r="BG694" s="98">
        <f>IF(N694="zákl. prenesená",J694,0)</f>
        <v>0</v>
      </c>
      <c r="BH694" s="98">
        <f>IF(N694="zníž. prenesená",J694,0)</f>
        <v>0</v>
      </c>
      <c r="BI694" s="98">
        <f>IF(N694="nulová",J694,0)</f>
        <v>0</v>
      </c>
      <c r="BJ694" s="18" t="s">
        <v>91</v>
      </c>
      <c r="BK694" s="98">
        <f>ROUND(I694*H694,2)</f>
        <v>0</v>
      </c>
      <c r="BL694" s="18" t="s">
        <v>196</v>
      </c>
      <c r="BM694" s="178" t="s">
        <v>693</v>
      </c>
    </row>
    <row r="695" spans="1:65" s="13" customFormat="1" x14ac:dyDescent="0.2">
      <c r="B695" s="179"/>
      <c r="D695" s="180" t="s">
        <v>198</v>
      </c>
      <c r="E695" s="181" t="s">
        <v>1</v>
      </c>
      <c r="F695" s="182" t="s">
        <v>694</v>
      </c>
      <c r="H695" s="181" t="s">
        <v>1</v>
      </c>
      <c r="I695" s="183"/>
      <c r="L695" s="179"/>
      <c r="M695" s="184"/>
      <c r="N695" s="185"/>
      <c r="O695" s="185"/>
      <c r="P695" s="185"/>
      <c r="Q695" s="185"/>
      <c r="R695" s="185"/>
      <c r="S695" s="185"/>
      <c r="T695" s="186"/>
      <c r="AT695" s="181" t="s">
        <v>198</v>
      </c>
      <c r="AU695" s="181" t="s">
        <v>91</v>
      </c>
      <c r="AV695" s="13" t="s">
        <v>78</v>
      </c>
      <c r="AW695" s="13" t="s">
        <v>27</v>
      </c>
      <c r="AX695" s="13" t="s">
        <v>72</v>
      </c>
      <c r="AY695" s="181" t="s">
        <v>190</v>
      </c>
    </row>
    <row r="696" spans="1:65" s="14" customFormat="1" x14ac:dyDescent="0.2">
      <c r="B696" s="187"/>
      <c r="D696" s="180" t="s">
        <v>198</v>
      </c>
      <c r="E696" s="188" t="s">
        <v>1</v>
      </c>
      <c r="F696" s="189" t="s">
        <v>695</v>
      </c>
      <c r="H696" s="190">
        <v>47.6</v>
      </c>
      <c r="I696" s="191"/>
      <c r="L696" s="187"/>
      <c r="M696" s="192"/>
      <c r="N696" s="193"/>
      <c r="O696" s="193"/>
      <c r="P696" s="193"/>
      <c r="Q696" s="193"/>
      <c r="R696" s="193"/>
      <c r="S696" s="193"/>
      <c r="T696" s="194"/>
      <c r="AT696" s="188" t="s">
        <v>198</v>
      </c>
      <c r="AU696" s="188" t="s">
        <v>91</v>
      </c>
      <c r="AV696" s="14" t="s">
        <v>91</v>
      </c>
      <c r="AW696" s="14" t="s">
        <v>27</v>
      </c>
      <c r="AX696" s="14" t="s">
        <v>72</v>
      </c>
      <c r="AY696" s="188" t="s">
        <v>190</v>
      </c>
    </row>
    <row r="697" spans="1:65" s="14" customFormat="1" x14ac:dyDescent="0.2">
      <c r="B697" s="187"/>
      <c r="D697" s="180" t="s">
        <v>198</v>
      </c>
      <c r="E697" s="188" t="s">
        <v>1</v>
      </c>
      <c r="F697" s="189" t="s">
        <v>696</v>
      </c>
      <c r="H697" s="190">
        <v>6.15</v>
      </c>
      <c r="I697" s="191"/>
      <c r="L697" s="187"/>
      <c r="M697" s="192"/>
      <c r="N697" s="193"/>
      <c r="O697" s="193"/>
      <c r="P697" s="193"/>
      <c r="Q697" s="193"/>
      <c r="R697" s="193"/>
      <c r="S697" s="193"/>
      <c r="T697" s="194"/>
      <c r="AT697" s="188" t="s">
        <v>198</v>
      </c>
      <c r="AU697" s="188" t="s">
        <v>91</v>
      </c>
      <c r="AV697" s="14" t="s">
        <v>91</v>
      </c>
      <c r="AW697" s="14" t="s">
        <v>27</v>
      </c>
      <c r="AX697" s="14" t="s">
        <v>72</v>
      </c>
      <c r="AY697" s="188" t="s">
        <v>190</v>
      </c>
    </row>
    <row r="698" spans="1:65" s="15" customFormat="1" x14ac:dyDescent="0.2">
      <c r="B698" s="195"/>
      <c r="D698" s="180" t="s">
        <v>198</v>
      </c>
      <c r="E698" s="196" t="s">
        <v>697</v>
      </c>
      <c r="F698" s="197" t="s">
        <v>204</v>
      </c>
      <c r="H698" s="198">
        <v>53.75</v>
      </c>
      <c r="I698" s="199"/>
      <c r="L698" s="195"/>
      <c r="M698" s="200"/>
      <c r="N698" s="201"/>
      <c r="O698" s="201"/>
      <c r="P698" s="201"/>
      <c r="Q698" s="201"/>
      <c r="R698" s="201"/>
      <c r="S698" s="201"/>
      <c r="T698" s="202"/>
      <c r="AT698" s="196" t="s">
        <v>198</v>
      </c>
      <c r="AU698" s="196" t="s">
        <v>91</v>
      </c>
      <c r="AV698" s="15" t="s">
        <v>196</v>
      </c>
      <c r="AW698" s="15" t="s">
        <v>27</v>
      </c>
      <c r="AX698" s="15" t="s">
        <v>78</v>
      </c>
      <c r="AY698" s="196" t="s">
        <v>190</v>
      </c>
    </row>
    <row r="699" spans="1:65" s="2" customFormat="1" ht="12" x14ac:dyDescent="0.2">
      <c r="A699" s="35"/>
      <c r="B699" s="134"/>
      <c r="C699" s="203" t="s">
        <v>698</v>
      </c>
      <c r="D699" s="203" t="s">
        <v>338</v>
      </c>
      <c r="E699" s="204" t="s">
        <v>699</v>
      </c>
      <c r="F699" s="205" t="s">
        <v>700</v>
      </c>
      <c r="G699" s="206" t="s">
        <v>289</v>
      </c>
      <c r="H699" s="207">
        <v>55</v>
      </c>
      <c r="I699" s="208"/>
      <c r="J699" s="209">
        <f>ROUND(I699*H699,2)</f>
        <v>0</v>
      </c>
      <c r="K699" s="210"/>
      <c r="L699" s="211"/>
      <c r="M699" s="212" t="s">
        <v>1</v>
      </c>
      <c r="N699" s="213" t="s">
        <v>38</v>
      </c>
      <c r="O699" s="61"/>
      <c r="P699" s="176">
        <f>O699*H699</f>
        <v>0</v>
      </c>
      <c r="Q699" s="176">
        <v>1.15E-2</v>
      </c>
      <c r="R699" s="176">
        <f>Q699*H699</f>
        <v>0.63249999999999995</v>
      </c>
      <c r="S699" s="176">
        <v>0</v>
      </c>
      <c r="T699" s="177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78" t="s">
        <v>244</v>
      </c>
      <c r="AT699" s="178" t="s">
        <v>338</v>
      </c>
      <c r="AU699" s="178" t="s">
        <v>91</v>
      </c>
      <c r="AY699" s="18" t="s">
        <v>190</v>
      </c>
      <c r="BE699" s="98">
        <f>IF(N699="základná",J699,0)</f>
        <v>0</v>
      </c>
      <c r="BF699" s="98">
        <f>IF(N699="znížená",J699,0)</f>
        <v>0</v>
      </c>
      <c r="BG699" s="98">
        <f>IF(N699="zákl. prenesená",J699,0)</f>
        <v>0</v>
      </c>
      <c r="BH699" s="98">
        <f>IF(N699="zníž. prenesená",J699,0)</f>
        <v>0</v>
      </c>
      <c r="BI699" s="98">
        <f>IF(N699="nulová",J699,0)</f>
        <v>0</v>
      </c>
      <c r="BJ699" s="18" t="s">
        <v>91</v>
      </c>
      <c r="BK699" s="98">
        <f>ROUND(I699*H699,2)</f>
        <v>0</v>
      </c>
      <c r="BL699" s="18" t="s">
        <v>196</v>
      </c>
      <c r="BM699" s="178" t="s">
        <v>701</v>
      </c>
    </row>
    <row r="700" spans="1:65" s="14" customFormat="1" x14ac:dyDescent="0.2">
      <c r="B700" s="187"/>
      <c r="D700" s="180" t="s">
        <v>198</v>
      </c>
      <c r="E700" s="188" t="s">
        <v>1</v>
      </c>
      <c r="F700" s="189" t="s">
        <v>702</v>
      </c>
      <c r="H700" s="190">
        <v>54.287999999999997</v>
      </c>
      <c r="I700" s="191"/>
      <c r="L700" s="187"/>
      <c r="M700" s="192"/>
      <c r="N700" s="193"/>
      <c r="O700" s="193"/>
      <c r="P700" s="193"/>
      <c r="Q700" s="193"/>
      <c r="R700" s="193"/>
      <c r="S700" s="193"/>
      <c r="T700" s="194"/>
      <c r="AT700" s="188" t="s">
        <v>198</v>
      </c>
      <c r="AU700" s="188" t="s">
        <v>91</v>
      </c>
      <c r="AV700" s="14" t="s">
        <v>91</v>
      </c>
      <c r="AW700" s="14" t="s">
        <v>27</v>
      </c>
      <c r="AX700" s="14" t="s">
        <v>72</v>
      </c>
      <c r="AY700" s="188" t="s">
        <v>190</v>
      </c>
    </row>
    <row r="701" spans="1:65" s="15" customFormat="1" x14ac:dyDescent="0.2">
      <c r="B701" s="195"/>
      <c r="D701" s="180" t="s">
        <v>198</v>
      </c>
      <c r="E701" s="196" t="s">
        <v>1</v>
      </c>
      <c r="F701" s="197" t="s">
        <v>204</v>
      </c>
      <c r="H701" s="198">
        <v>54.287999999999997</v>
      </c>
      <c r="I701" s="199"/>
      <c r="L701" s="195"/>
      <c r="M701" s="200"/>
      <c r="N701" s="201"/>
      <c r="O701" s="201"/>
      <c r="P701" s="201"/>
      <c r="Q701" s="201"/>
      <c r="R701" s="201"/>
      <c r="S701" s="201"/>
      <c r="T701" s="202"/>
      <c r="AT701" s="196" t="s">
        <v>198</v>
      </c>
      <c r="AU701" s="196" t="s">
        <v>91</v>
      </c>
      <c r="AV701" s="15" t="s">
        <v>196</v>
      </c>
      <c r="AW701" s="15" t="s">
        <v>27</v>
      </c>
      <c r="AX701" s="15" t="s">
        <v>72</v>
      </c>
      <c r="AY701" s="196" t="s">
        <v>190</v>
      </c>
    </row>
    <row r="702" spans="1:65" s="14" customFormat="1" x14ac:dyDescent="0.2">
      <c r="B702" s="187"/>
      <c r="D702" s="180" t="s">
        <v>198</v>
      </c>
      <c r="E702" s="188" t="s">
        <v>1</v>
      </c>
      <c r="F702" s="189" t="s">
        <v>703</v>
      </c>
      <c r="H702" s="190">
        <v>55</v>
      </c>
      <c r="I702" s="191"/>
      <c r="L702" s="187"/>
      <c r="M702" s="192"/>
      <c r="N702" s="193"/>
      <c r="O702" s="193"/>
      <c r="P702" s="193"/>
      <c r="Q702" s="193"/>
      <c r="R702" s="193"/>
      <c r="S702" s="193"/>
      <c r="T702" s="194"/>
      <c r="AT702" s="188" t="s">
        <v>198</v>
      </c>
      <c r="AU702" s="188" t="s">
        <v>91</v>
      </c>
      <c r="AV702" s="14" t="s">
        <v>91</v>
      </c>
      <c r="AW702" s="14" t="s">
        <v>27</v>
      </c>
      <c r="AX702" s="14" t="s">
        <v>78</v>
      </c>
      <c r="AY702" s="188" t="s">
        <v>190</v>
      </c>
    </row>
    <row r="703" spans="1:65" s="2" customFormat="1" ht="24" x14ac:dyDescent="0.2">
      <c r="A703" s="35"/>
      <c r="B703" s="134"/>
      <c r="C703" s="166" t="s">
        <v>704</v>
      </c>
      <c r="D703" s="166" t="s">
        <v>192</v>
      </c>
      <c r="E703" s="167" t="s">
        <v>705</v>
      </c>
      <c r="F703" s="168" t="s">
        <v>706</v>
      </c>
      <c r="G703" s="169" t="s">
        <v>215</v>
      </c>
      <c r="H703" s="170">
        <v>1.76</v>
      </c>
      <c r="I703" s="171"/>
      <c r="J703" s="172">
        <f>ROUND(I703*H703,2)</f>
        <v>0</v>
      </c>
      <c r="K703" s="173"/>
      <c r="L703" s="36"/>
      <c r="M703" s="174" t="s">
        <v>1</v>
      </c>
      <c r="N703" s="175" t="s">
        <v>38</v>
      </c>
      <c r="O703" s="61"/>
      <c r="P703" s="176">
        <f>O703*H703</f>
        <v>0</v>
      </c>
      <c r="Q703" s="176">
        <v>2.2151299999999998</v>
      </c>
      <c r="R703" s="176">
        <f>Q703*H703</f>
        <v>3.8986287999999996</v>
      </c>
      <c r="S703" s="176">
        <v>0</v>
      </c>
      <c r="T703" s="177">
        <f>S703*H703</f>
        <v>0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R703" s="178" t="s">
        <v>196</v>
      </c>
      <c r="AT703" s="178" t="s">
        <v>192</v>
      </c>
      <c r="AU703" s="178" t="s">
        <v>91</v>
      </c>
      <c r="AY703" s="18" t="s">
        <v>190</v>
      </c>
      <c r="BE703" s="98">
        <f>IF(N703="základná",J703,0)</f>
        <v>0</v>
      </c>
      <c r="BF703" s="98">
        <f>IF(N703="znížená",J703,0)</f>
        <v>0</v>
      </c>
      <c r="BG703" s="98">
        <f>IF(N703="zákl. prenesená",J703,0)</f>
        <v>0</v>
      </c>
      <c r="BH703" s="98">
        <f>IF(N703="zníž. prenesená",J703,0)</f>
        <v>0</v>
      </c>
      <c r="BI703" s="98">
        <f>IF(N703="nulová",J703,0)</f>
        <v>0</v>
      </c>
      <c r="BJ703" s="18" t="s">
        <v>91</v>
      </c>
      <c r="BK703" s="98">
        <f>ROUND(I703*H703,2)</f>
        <v>0</v>
      </c>
      <c r="BL703" s="18" t="s">
        <v>196</v>
      </c>
      <c r="BM703" s="178" t="s">
        <v>707</v>
      </c>
    </row>
    <row r="704" spans="1:65" s="14" customFormat="1" x14ac:dyDescent="0.2">
      <c r="B704" s="187"/>
      <c r="D704" s="180" t="s">
        <v>198</v>
      </c>
      <c r="E704" s="188" t="s">
        <v>1</v>
      </c>
      <c r="F704" s="189" t="s">
        <v>708</v>
      </c>
      <c r="H704" s="190">
        <v>1.76</v>
      </c>
      <c r="I704" s="191"/>
      <c r="L704" s="187"/>
      <c r="M704" s="192"/>
      <c r="N704" s="193"/>
      <c r="O704" s="193"/>
      <c r="P704" s="193"/>
      <c r="Q704" s="193"/>
      <c r="R704" s="193"/>
      <c r="S704" s="193"/>
      <c r="T704" s="194"/>
      <c r="AT704" s="188" t="s">
        <v>198</v>
      </c>
      <c r="AU704" s="188" t="s">
        <v>91</v>
      </c>
      <c r="AV704" s="14" t="s">
        <v>91</v>
      </c>
      <c r="AW704" s="14" t="s">
        <v>27</v>
      </c>
      <c r="AX704" s="14" t="s">
        <v>72</v>
      </c>
      <c r="AY704" s="188" t="s">
        <v>190</v>
      </c>
    </row>
    <row r="705" spans="1:65" s="15" customFormat="1" x14ac:dyDescent="0.2">
      <c r="B705" s="195"/>
      <c r="D705" s="180" t="s">
        <v>198</v>
      </c>
      <c r="E705" s="196" t="s">
        <v>1</v>
      </c>
      <c r="F705" s="197" t="s">
        <v>204</v>
      </c>
      <c r="H705" s="198">
        <v>1.76</v>
      </c>
      <c r="I705" s="199"/>
      <c r="L705" s="195"/>
      <c r="M705" s="200"/>
      <c r="N705" s="201"/>
      <c r="O705" s="201"/>
      <c r="P705" s="201"/>
      <c r="Q705" s="201"/>
      <c r="R705" s="201"/>
      <c r="S705" s="201"/>
      <c r="T705" s="202"/>
      <c r="AT705" s="196" t="s">
        <v>198</v>
      </c>
      <c r="AU705" s="196" t="s">
        <v>91</v>
      </c>
      <c r="AV705" s="15" t="s">
        <v>196</v>
      </c>
      <c r="AW705" s="15" t="s">
        <v>27</v>
      </c>
      <c r="AX705" s="15" t="s">
        <v>78</v>
      </c>
      <c r="AY705" s="196" t="s">
        <v>190</v>
      </c>
    </row>
    <row r="706" spans="1:65" s="2" customFormat="1" ht="24" x14ac:dyDescent="0.2">
      <c r="A706" s="35"/>
      <c r="B706" s="134"/>
      <c r="C706" s="166" t="s">
        <v>709</v>
      </c>
      <c r="D706" s="166" t="s">
        <v>192</v>
      </c>
      <c r="E706" s="167" t="s">
        <v>710</v>
      </c>
      <c r="F706" s="168" t="s">
        <v>711</v>
      </c>
      <c r="G706" s="169" t="s">
        <v>346</v>
      </c>
      <c r="H706" s="170">
        <v>75</v>
      </c>
      <c r="I706" s="171"/>
      <c r="J706" s="172">
        <f>ROUND(I706*H706,2)</f>
        <v>0</v>
      </c>
      <c r="K706" s="173"/>
      <c r="L706" s="36"/>
      <c r="M706" s="174" t="s">
        <v>1</v>
      </c>
      <c r="N706" s="175" t="s">
        <v>38</v>
      </c>
      <c r="O706" s="61"/>
      <c r="P706" s="176">
        <f>O706*H706</f>
        <v>0</v>
      </c>
      <c r="Q706" s="176">
        <v>4.0000000000000003E-5</v>
      </c>
      <c r="R706" s="176">
        <f>Q706*H706</f>
        <v>3.0000000000000001E-3</v>
      </c>
      <c r="S706" s="176">
        <v>0</v>
      </c>
      <c r="T706" s="177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78" t="s">
        <v>196</v>
      </c>
      <c r="AT706" s="178" t="s">
        <v>192</v>
      </c>
      <c r="AU706" s="178" t="s">
        <v>91</v>
      </c>
      <c r="AY706" s="18" t="s">
        <v>190</v>
      </c>
      <c r="BE706" s="98">
        <f>IF(N706="základná",J706,0)</f>
        <v>0</v>
      </c>
      <c r="BF706" s="98">
        <f>IF(N706="znížená",J706,0)</f>
        <v>0</v>
      </c>
      <c r="BG706" s="98">
        <f>IF(N706="zákl. prenesená",J706,0)</f>
        <v>0</v>
      </c>
      <c r="BH706" s="98">
        <f>IF(N706="zníž. prenesená",J706,0)</f>
        <v>0</v>
      </c>
      <c r="BI706" s="98">
        <f>IF(N706="nulová",J706,0)</f>
        <v>0</v>
      </c>
      <c r="BJ706" s="18" t="s">
        <v>91</v>
      </c>
      <c r="BK706" s="98">
        <f>ROUND(I706*H706,2)</f>
        <v>0</v>
      </c>
      <c r="BL706" s="18" t="s">
        <v>196</v>
      </c>
      <c r="BM706" s="178" t="s">
        <v>712</v>
      </c>
    </row>
    <row r="707" spans="1:65" s="13" customFormat="1" x14ac:dyDescent="0.2">
      <c r="B707" s="179"/>
      <c r="D707" s="180" t="s">
        <v>198</v>
      </c>
      <c r="E707" s="181" t="s">
        <v>1</v>
      </c>
      <c r="F707" s="182" t="s">
        <v>713</v>
      </c>
      <c r="H707" s="181" t="s">
        <v>1</v>
      </c>
      <c r="I707" s="183"/>
      <c r="L707" s="179"/>
      <c r="M707" s="184"/>
      <c r="N707" s="185"/>
      <c r="O707" s="185"/>
      <c r="P707" s="185"/>
      <c r="Q707" s="185"/>
      <c r="R707" s="185"/>
      <c r="S707" s="185"/>
      <c r="T707" s="186"/>
      <c r="AT707" s="181" t="s">
        <v>198</v>
      </c>
      <c r="AU707" s="181" t="s">
        <v>91</v>
      </c>
      <c r="AV707" s="13" t="s">
        <v>78</v>
      </c>
      <c r="AW707" s="13" t="s">
        <v>27</v>
      </c>
      <c r="AX707" s="13" t="s">
        <v>72</v>
      </c>
      <c r="AY707" s="181" t="s">
        <v>190</v>
      </c>
    </row>
    <row r="708" spans="1:65" s="14" customFormat="1" x14ac:dyDescent="0.2">
      <c r="B708" s="187"/>
      <c r="D708" s="180" t="s">
        <v>198</v>
      </c>
      <c r="E708" s="188" t="s">
        <v>1</v>
      </c>
      <c r="F708" s="189" t="s">
        <v>714</v>
      </c>
      <c r="H708" s="190">
        <v>60</v>
      </c>
      <c r="I708" s="191"/>
      <c r="L708" s="187"/>
      <c r="M708" s="192"/>
      <c r="N708" s="193"/>
      <c r="O708" s="193"/>
      <c r="P708" s="193"/>
      <c r="Q708" s="193"/>
      <c r="R708" s="193"/>
      <c r="S708" s="193"/>
      <c r="T708" s="194"/>
      <c r="AT708" s="188" t="s">
        <v>198</v>
      </c>
      <c r="AU708" s="188" t="s">
        <v>91</v>
      </c>
      <c r="AV708" s="14" t="s">
        <v>91</v>
      </c>
      <c r="AW708" s="14" t="s">
        <v>27</v>
      </c>
      <c r="AX708" s="14" t="s">
        <v>72</v>
      </c>
      <c r="AY708" s="188" t="s">
        <v>190</v>
      </c>
    </row>
    <row r="709" spans="1:65" s="13" customFormat="1" x14ac:dyDescent="0.2">
      <c r="B709" s="179"/>
      <c r="D709" s="180" t="s">
        <v>198</v>
      </c>
      <c r="E709" s="181" t="s">
        <v>1</v>
      </c>
      <c r="F709" s="182" t="s">
        <v>715</v>
      </c>
      <c r="H709" s="181" t="s">
        <v>1</v>
      </c>
      <c r="I709" s="183"/>
      <c r="L709" s="179"/>
      <c r="M709" s="184"/>
      <c r="N709" s="185"/>
      <c r="O709" s="185"/>
      <c r="P709" s="185"/>
      <c r="Q709" s="185"/>
      <c r="R709" s="185"/>
      <c r="S709" s="185"/>
      <c r="T709" s="186"/>
      <c r="AT709" s="181" t="s">
        <v>198</v>
      </c>
      <c r="AU709" s="181" t="s">
        <v>91</v>
      </c>
      <c r="AV709" s="13" t="s">
        <v>78</v>
      </c>
      <c r="AW709" s="13" t="s">
        <v>27</v>
      </c>
      <c r="AX709" s="13" t="s">
        <v>72</v>
      </c>
      <c r="AY709" s="181" t="s">
        <v>190</v>
      </c>
    </row>
    <row r="710" spans="1:65" s="14" customFormat="1" x14ac:dyDescent="0.2">
      <c r="B710" s="187"/>
      <c r="D710" s="180" t="s">
        <v>198</v>
      </c>
      <c r="E710" s="188" t="s">
        <v>1</v>
      </c>
      <c r="F710" s="189" t="s">
        <v>716</v>
      </c>
      <c r="H710" s="190">
        <v>15</v>
      </c>
      <c r="I710" s="191"/>
      <c r="L710" s="187"/>
      <c r="M710" s="192"/>
      <c r="N710" s="193"/>
      <c r="O710" s="193"/>
      <c r="P710" s="193"/>
      <c r="Q710" s="193"/>
      <c r="R710" s="193"/>
      <c r="S710" s="193"/>
      <c r="T710" s="194"/>
      <c r="AT710" s="188" t="s">
        <v>198</v>
      </c>
      <c r="AU710" s="188" t="s">
        <v>91</v>
      </c>
      <c r="AV710" s="14" t="s">
        <v>91</v>
      </c>
      <c r="AW710" s="14" t="s">
        <v>27</v>
      </c>
      <c r="AX710" s="14" t="s">
        <v>72</v>
      </c>
      <c r="AY710" s="188" t="s">
        <v>190</v>
      </c>
    </row>
    <row r="711" spans="1:65" s="15" customFormat="1" x14ac:dyDescent="0.2">
      <c r="B711" s="195"/>
      <c r="D711" s="180" t="s">
        <v>198</v>
      </c>
      <c r="E711" s="196" t="s">
        <v>1</v>
      </c>
      <c r="F711" s="197" t="s">
        <v>204</v>
      </c>
      <c r="H711" s="198">
        <v>75</v>
      </c>
      <c r="I711" s="199"/>
      <c r="L711" s="195"/>
      <c r="M711" s="200"/>
      <c r="N711" s="201"/>
      <c r="O711" s="201"/>
      <c r="P711" s="201"/>
      <c r="Q711" s="201"/>
      <c r="R711" s="201"/>
      <c r="S711" s="201"/>
      <c r="T711" s="202"/>
      <c r="AT711" s="196" t="s">
        <v>198</v>
      </c>
      <c r="AU711" s="196" t="s">
        <v>91</v>
      </c>
      <c r="AV711" s="15" t="s">
        <v>196</v>
      </c>
      <c r="AW711" s="15" t="s">
        <v>27</v>
      </c>
      <c r="AX711" s="15" t="s">
        <v>78</v>
      </c>
      <c r="AY711" s="196" t="s">
        <v>190</v>
      </c>
    </row>
    <row r="712" spans="1:65" s="2" customFormat="1" ht="24" x14ac:dyDescent="0.2">
      <c r="A712" s="35"/>
      <c r="B712" s="134"/>
      <c r="C712" s="166" t="s">
        <v>717</v>
      </c>
      <c r="D712" s="166" t="s">
        <v>192</v>
      </c>
      <c r="E712" s="167" t="s">
        <v>718</v>
      </c>
      <c r="F712" s="168" t="s">
        <v>719</v>
      </c>
      <c r="G712" s="169" t="s">
        <v>346</v>
      </c>
      <c r="H712" s="170">
        <v>19.663</v>
      </c>
      <c r="I712" s="171"/>
      <c r="J712" s="172">
        <f>ROUND(I712*H712,2)</f>
        <v>0</v>
      </c>
      <c r="K712" s="173"/>
      <c r="L712" s="36"/>
      <c r="M712" s="174" t="s">
        <v>1</v>
      </c>
      <c r="N712" s="175" t="s">
        <v>38</v>
      </c>
      <c r="O712" s="61"/>
      <c r="P712" s="176">
        <f>O712*H712</f>
        <v>0</v>
      </c>
      <c r="Q712" s="176">
        <v>2.0000000000000002E-5</v>
      </c>
      <c r="R712" s="176">
        <f>Q712*H712</f>
        <v>3.9326000000000004E-4</v>
      </c>
      <c r="S712" s="176">
        <v>0</v>
      </c>
      <c r="T712" s="177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78" t="s">
        <v>196</v>
      </c>
      <c r="AT712" s="178" t="s">
        <v>192</v>
      </c>
      <c r="AU712" s="178" t="s">
        <v>91</v>
      </c>
      <c r="AY712" s="18" t="s">
        <v>190</v>
      </c>
      <c r="BE712" s="98">
        <f>IF(N712="základná",J712,0)</f>
        <v>0</v>
      </c>
      <c r="BF712" s="98">
        <f>IF(N712="znížená",J712,0)</f>
        <v>0</v>
      </c>
      <c r="BG712" s="98">
        <f>IF(N712="zákl. prenesená",J712,0)</f>
        <v>0</v>
      </c>
      <c r="BH712" s="98">
        <f>IF(N712="zníž. prenesená",J712,0)</f>
        <v>0</v>
      </c>
      <c r="BI712" s="98">
        <f>IF(N712="nulová",J712,0)</f>
        <v>0</v>
      </c>
      <c r="BJ712" s="18" t="s">
        <v>91</v>
      </c>
      <c r="BK712" s="98">
        <f>ROUND(I712*H712,2)</f>
        <v>0</v>
      </c>
      <c r="BL712" s="18" t="s">
        <v>196</v>
      </c>
      <c r="BM712" s="178" t="s">
        <v>720</v>
      </c>
    </row>
    <row r="713" spans="1:65" s="13" customFormat="1" x14ac:dyDescent="0.2">
      <c r="B713" s="179"/>
      <c r="D713" s="180" t="s">
        <v>198</v>
      </c>
      <c r="E713" s="181" t="s">
        <v>1</v>
      </c>
      <c r="F713" s="182" t="s">
        <v>721</v>
      </c>
      <c r="H713" s="181" t="s">
        <v>1</v>
      </c>
      <c r="I713" s="183"/>
      <c r="L713" s="179"/>
      <c r="M713" s="184"/>
      <c r="N713" s="185"/>
      <c r="O713" s="185"/>
      <c r="P713" s="185"/>
      <c r="Q713" s="185"/>
      <c r="R713" s="185"/>
      <c r="S713" s="185"/>
      <c r="T713" s="186"/>
      <c r="AT713" s="181" t="s">
        <v>198</v>
      </c>
      <c r="AU713" s="181" t="s">
        <v>91</v>
      </c>
      <c r="AV713" s="13" t="s">
        <v>78</v>
      </c>
      <c r="AW713" s="13" t="s">
        <v>27</v>
      </c>
      <c r="AX713" s="13" t="s">
        <v>72</v>
      </c>
      <c r="AY713" s="181" t="s">
        <v>190</v>
      </c>
    </row>
    <row r="714" spans="1:65" s="14" customFormat="1" x14ac:dyDescent="0.2">
      <c r="B714" s="187"/>
      <c r="D714" s="180" t="s">
        <v>198</v>
      </c>
      <c r="E714" s="188" t="s">
        <v>1</v>
      </c>
      <c r="F714" s="189" t="s">
        <v>722</v>
      </c>
      <c r="H714" s="190">
        <v>5.0999999999999996</v>
      </c>
      <c r="I714" s="191"/>
      <c r="L714" s="187"/>
      <c r="M714" s="192"/>
      <c r="N714" s="193"/>
      <c r="O714" s="193"/>
      <c r="P714" s="193"/>
      <c r="Q714" s="193"/>
      <c r="R714" s="193"/>
      <c r="S714" s="193"/>
      <c r="T714" s="194"/>
      <c r="AT714" s="188" t="s">
        <v>198</v>
      </c>
      <c r="AU714" s="188" t="s">
        <v>91</v>
      </c>
      <c r="AV714" s="14" t="s">
        <v>91</v>
      </c>
      <c r="AW714" s="14" t="s">
        <v>27</v>
      </c>
      <c r="AX714" s="14" t="s">
        <v>72</v>
      </c>
      <c r="AY714" s="188" t="s">
        <v>190</v>
      </c>
    </row>
    <row r="715" spans="1:65" s="13" customFormat="1" x14ac:dyDescent="0.2">
      <c r="B715" s="179"/>
      <c r="D715" s="180" t="s">
        <v>198</v>
      </c>
      <c r="E715" s="181" t="s">
        <v>1</v>
      </c>
      <c r="F715" s="182" t="s">
        <v>723</v>
      </c>
      <c r="H715" s="181" t="s">
        <v>1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1" t="s">
        <v>198</v>
      </c>
      <c r="AU715" s="181" t="s">
        <v>91</v>
      </c>
      <c r="AV715" s="13" t="s">
        <v>78</v>
      </c>
      <c r="AW715" s="13" t="s">
        <v>27</v>
      </c>
      <c r="AX715" s="13" t="s">
        <v>72</v>
      </c>
      <c r="AY715" s="181" t="s">
        <v>190</v>
      </c>
    </row>
    <row r="716" spans="1:65" s="14" customFormat="1" x14ac:dyDescent="0.2">
      <c r="B716" s="187"/>
      <c r="D716" s="180" t="s">
        <v>198</v>
      </c>
      <c r="E716" s="188" t="s">
        <v>1</v>
      </c>
      <c r="F716" s="189" t="s">
        <v>724</v>
      </c>
      <c r="H716" s="190">
        <v>4.0629999999999997</v>
      </c>
      <c r="I716" s="191"/>
      <c r="L716" s="187"/>
      <c r="M716" s="192"/>
      <c r="N716" s="193"/>
      <c r="O716" s="193"/>
      <c r="P716" s="193"/>
      <c r="Q716" s="193"/>
      <c r="R716" s="193"/>
      <c r="S716" s="193"/>
      <c r="T716" s="194"/>
      <c r="AT716" s="188" t="s">
        <v>198</v>
      </c>
      <c r="AU716" s="188" t="s">
        <v>91</v>
      </c>
      <c r="AV716" s="14" t="s">
        <v>91</v>
      </c>
      <c r="AW716" s="14" t="s">
        <v>27</v>
      </c>
      <c r="AX716" s="14" t="s">
        <v>72</v>
      </c>
      <c r="AY716" s="188" t="s">
        <v>190</v>
      </c>
    </row>
    <row r="717" spans="1:65" s="13" customFormat="1" x14ac:dyDescent="0.2">
      <c r="B717" s="179"/>
      <c r="D717" s="180" t="s">
        <v>198</v>
      </c>
      <c r="E717" s="181" t="s">
        <v>1</v>
      </c>
      <c r="F717" s="182" t="s">
        <v>725</v>
      </c>
      <c r="H717" s="181" t="s">
        <v>1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1" t="s">
        <v>198</v>
      </c>
      <c r="AU717" s="181" t="s">
        <v>91</v>
      </c>
      <c r="AV717" s="13" t="s">
        <v>78</v>
      </c>
      <c r="AW717" s="13" t="s">
        <v>27</v>
      </c>
      <c r="AX717" s="13" t="s">
        <v>72</v>
      </c>
      <c r="AY717" s="181" t="s">
        <v>190</v>
      </c>
    </row>
    <row r="718" spans="1:65" s="14" customFormat="1" x14ac:dyDescent="0.2">
      <c r="B718" s="187"/>
      <c r="D718" s="180" t="s">
        <v>198</v>
      </c>
      <c r="E718" s="188" t="s">
        <v>1</v>
      </c>
      <c r="F718" s="189" t="s">
        <v>726</v>
      </c>
      <c r="H718" s="190">
        <v>4.2</v>
      </c>
      <c r="I718" s="191"/>
      <c r="L718" s="187"/>
      <c r="M718" s="192"/>
      <c r="N718" s="193"/>
      <c r="O718" s="193"/>
      <c r="P718" s="193"/>
      <c r="Q718" s="193"/>
      <c r="R718" s="193"/>
      <c r="S718" s="193"/>
      <c r="T718" s="194"/>
      <c r="AT718" s="188" t="s">
        <v>198</v>
      </c>
      <c r="AU718" s="188" t="s">
        <v>91</v>
      </c>
      <c r="AV718" s="14" t="s">
        <v>91</v>
      </c>
      <c r="AW718" s="14" t="s">
        <v>27</v>
      </c>
      <c r="AX718" s="14" t="s">
        <v>72</v>
      </c>
      <c r="AY718" s="188" t="s">
        <v>190</v>
      </c>
    </row>
    <row r="719" spans="1:65" s="13" customFormat="1" ht="22.5" x14ac:dyDescent="0.2">
      <c r="B719" s="179"/>
      <c r="D719" s="180" t="s">
        <v>198</v>
      </c>
      <c r="E719" s="181" t="s">
        <v>1</v>
      </c>
      <c r="F719" s="182" t="s">
        <v>727</v>
      </c>
      <c r="H719" s="181" t="s">
        <v>1</v>
      </c>
      <c r="I719" s="183"/>
      <c r="L719" s="179"/>
      <c r="M719" s="184"/>
      <c r="N719" s="185"/>
      <c r="O719" s="185"/>
      <c r="P719" s="185"/>
      <c r="Q719" s="185"/>
      <c r="R719" s="185"/>
      <c r="S719" s="185"/>
      <c r="T719" s="186"/>
      <c r="AT719" s="181" t="s">
        <v>198</v>
      </c>
      <c r="AU719" s="181" t="s">
        <v>91</v>
      </c>
      <c r="AV719" s="13" t="s">
        <v>78</v>
      </c>
      <c r="AW719" s="13" t="s">
        <v>27</v>
      </c>
      <c r="AX719" s="13" t="s">
        <v>72</v>
      </c>
      <c r="AY719" s="181" t="s">
        <v>190</v>
      </c>
    </row>
    <row r="720" spans="1:65" s="14" customFormat="1" x14ac:dyDescent="0.2">
      <c r="B720" s="187"/>
      <c r="D720" s="180" t="s">
        <v>198</v>
      </c>
      <c r="E720" s="188" t="s">
        <v>1</v>
      </c>
      <c r="F720" s="189" t="s">
        <v>728</v>
      </c>
      <c r="H720" s="190">
        <v>6.3</v>
      </c>
      <c r="I720" s="191"/>
      <c r="L720" s="187"/>
      <c r="M720" s="192"/>
      <c r="N720" s="193"/>
      <c r="O720" s="193"/>
      <c r="P720" s="193"/>
      <c r="Q720" s="193"/>
      <c r="R720" s="193"/>
      <c r="S720" s="193"/>
      <c r="T720" s="194"/>
      <c r="AT720" s="188" t="s">
        <v>198</v>
      </c>
      <c r="AU720" s="188" t="s">
        <v>91</v>
      </c>
      <c r="AV720" s="14" t="s">
        <v>91</v>
      </c>
      <c r="AW720" s="14" t="s">
        <v>27</v>
      </c>
      <c r="AX720" s="14" t="s">
        <v>72</v>
      </c>
      <c r="AY720" s="188" t="s">
        <v>190</v>
      </c>
    </row>
    <row r="721" spans="1:65" s="15" customFormat="1" x14ac:dyDescent="0.2">
      <c r="B721" s="195"/>
      <c r="D721" s="180" t="s">
        <v>198</v>
      </c>
      <c r="E721" s="196" t="s">
        <v>1</v>
      </c>
      <c r="F721" s="197" t="s">
        <v>204</v>
      </c>
      <c r="H721" s="198">
        <v>19.663</v>
      </c>
      <c r="I721" s="199"/>
      <c r="L721" s="195"/>
      <c r="M721" s="200"/>
      <c r="N721" s="201"/>
      <c r="O721" s="201"/>
      <c r="P721" s="201"/>
      <c r="Q721" s="201"/>
      <c r="R721" s="201"/>
      <c r="S721" s="201"/>
      <c r="T721" s="202"/>
      <c r="AT721" s="196" t="s">
        <v>198</v>
      </c>
      <c r="AU721" s="196" t="s">
        <v>91</v>
      </c>
      <c r="AV721" s="15" t="s">
        <v>196</v>
      </c>
      <c r="AW721" s="15" t="s">
        <v>27</v>
      </c>
      <c r="AX721" s="15" t="s">
        <v>78</v>
      </c>
      <c r="AY721" s="196" t="s">
        <v>190</v>
      </c>
    </row>
    <row r="722" spans="1:65" s="2" customFormat="1" ht="24" x14ac:dyDescent="0.2">
      <c r="A722" s="35"/>
      <c r="B722" s="134"/>
      <c r="C722" s="166" t="s">
        <v>729</v>
      </c>
      <c r="D722" s="166" t="s">
        <v>192</v>
      </c>
      <c r="E722" s="167" t="s">
        <v>730</v>
      </c>
      <c r="F722" s="168" t="s">
        <v>731</v>
      </c>
      <c r="G722" s="169" t="s">
        <v>195</v>
      </c>
      <c r="H722" s="170">
        <v>591.65</v>
      </c>
      <c r="I722" s="171"/>
      <c r="J722" s="172">
        <f>ROUND(I722*H722,2)</f>
        <v>0</v>
      </c>
      <c r="K722" s="173"/>
      <c r="L722" s="36"/>
      <c r="M722" s="174" t="s">
        <v>1</v>
      </c>
      <c r="N722" s="175" t="s">
        <v>38</v>
      </c>
      <c r="O722" s="61"/>
      <c r="P722" s="176">
        <f>O722*H722</f>
        <v>0</v>
      </c>
      <c r="Q722" s="176">
        <v>1.5299999999999999E-3</v>
      </c>
      <c r="R722" s="176">
        <f>Q722*H722</f>
        <v>0.90522449999999988</v>
      </c>
      <c r="S722" s="176">
        <v>0</v>
      </c>
      <c r="T722" s="177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78" t="s">
        <v>196</v>
      </c>
      <c r="AT722" s="178" t="s">
        <v>192</v>
      </c>
      <c r="AU722" s="178" t="s">
        <v>91</v>
      </c>
      <c r="AY722" s="18" t="s">
        <v>190</v>
      </c>
      <c r="BE722" s="98">
        <f>IF(N722="základná",J722,0)</f>
        <v>0</v>
      </c>
      <c r="BF722" s="98">
        <f>IF(N722="znížená",J722,0)</f>
        <v>0</v>
      </c>
      <c r="BG722" s="98">
        <f>IF(N722="zákl. prenesená",J722,0)</f>
        <v>0</v>
      </c>
      <c r="BH722" s="98">
        <f>IF(N722="zníž. prenesená",J722,0)</f>
        <v>0</v>
      </c>
      <c r="BI722" s="98">
        <f>IF(N722="nulová",J722,0)</f>
        <v>0</v>
      </c>
      <c r="BJ722" s="18" t="s">
        <v>91</v>
      </c>
      <c r="BK722" s="98">
        <f>ROUND(I722*H722,2)</f>
        <v>0</v>
      </c>
      <c r="BL722" s="18" t="s">
        <v>196</v>
      </c>
      <c r="BM722" s="178" t="s">
        <v>732</v>
      </c>
    </row>
    <row r="723" spans="1:65" s="13" customFormat="1" x14ac:dyDescent="0.2">
      <c r="B723" s="179"/>
      <c r="D723" s="180" t="s">
        <v>198</v>
      </c>
      <c r="E723" s="181" t="s">
        <v>1</v>
      </c>
      <c r="F723" s="182" t="s">
        <v>733</v>
      </c>
      <c r="H723" s="181" t="s">
        <v>1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1" t="s">
        <v>198</v>
      </c>
      <c r="AU723" s="181" t="s">
        <v>91</v>
      </c>
      <c r="AV723" s="13" t="s">
        <v>78</v>
      </c>
      <c r="AW723" s="13" t="s">
        <v>27</v>
      </c>
      <c r="AX723" s="13" t="s">
        <v>72</v>
      </c>
      <c r="AY723" s="181" t="s">
        <v>190</v>
      </c>
    </row>
    <row r="724" spans="1:65" s="14" customFormat="1" x14ac:dyDescent="0.2">
      <c r="B724" s="187"/>
      <c r="D724" s="180" t="s">
        <v>198</v>
      </c>
      <c r="E724" s="188" t="s">
        <v>1</v>
      </c>
      <c r="F724" s="189" t="s">
        <v>432</v>
      </c>
      <c r="H724" s="190">
        <v>135.03</v>
      </c>
      <c r="I724" s="191"/>
      <c r="L724" s="187"/>
      <c r="M724" s="192"/>
      <c r="N724" s="193"/>
      <c r="O724" s="193"/>
      <c r="P724" s="193"/>
      <c r="Q724" s="193"/>
      <c r="R724" s="193"/>
      <c r="S724" s="193"/>
      <c r="T724" s="194"/>
      <c r="AT724" s="188" t="s">
        <v>198</v>
      </c>
      <c r="AU724" s="188" t="s">
        <v>91</v>
      </c>
      <c r="AV724" s="14" t="s">
        <v>91</v>
      </c>
      <c r="AW724" s="14" t="s">
        <v>27</v>
      </c>
      <c r="AX724" s="14" t="s">
        <v>72</v>
      </c>
      <c r="AY724" s="188" t="s">
        <v>190</v>
      </c>
    </row>
    <row r="725" spans="1:65" s="14" customFormat="1" x14ac:dyDescent="0.2">
      <c r="B725" s="187"/>
      <c r="D725" s="180" t="s">
        <v>198</v>
      </c>
      <c r="E725" s="188" t="s">
        <v>1</v>
      </c>
      <c r="F725" s="189" t="s">
        <v>433</v>
      </c>
      <c r="H725" s="190">
        <v>78.989999999999995</v>
      </c>
      <c r="I725" s="191"/>
      <c r="L725" s="187"/>
      <c r="M725" s="192"/>
      <c r="N725" s="193"/>
      <c r="O725" s="193"/>
      <c r="P725" s="193"/>
      <c r="Q725" s="193"/>
      <c r="R725" s="193"/>
      <c r="S725" s="193"/>
      <c r="T725" s="194"/>
      <c r="AT725" s="188" t="s">
        <v>198</v>
      </c>
      <c r="AU725" s="188" t="s">
        <v>91</v>
      </c>
      <c r="AV725" s="14" t="s">
        <v>91</v>
      </c>
      <c r="AW725" s="14" t="s">
        <v>27</v>
      </c>
      <c r="AX725" s="14" t="s">
        <v>72</v>
      </c>
      <c r="AY725" s="188" t="s">
        <v>190</v>
      </c>
    </row>
    <row r="726" spans="1:65" s="14" customFormat="1" x14ac:dyDescent="0.2">
      <c r="B726" s="187"/>
      <c r="D726" s="180" t="s">
        <v>198</v>
      </c>
      <c r="E726" s="188" t="s">
        <v>1</v>
      </c>
      <c r="F726" s="189" t="s">
        <v>734</v>
      </c>
      <c r="H726" s="190">
        <v>101.75</v>
      </c>
      <c r="I726" s="191"/>
      <c r="L726" s="187"/>
      <c r="M726" s="192"/>
      <c r="N726" s="193"/>
      <c r="O726" s="193"/>
      <c r="P726" s="193"/>
      <c r="Q726" s="193"/>
      <c r="R726" s="193"/>
      <c r="S726" s="193"/>
      <c r="T726" s="194"/>
      <c r="AT726" s="188" t="s">
        <v>198</v>
      </c>
      <c r="AU726" s="188" t="s">
        <v>91</v>
      </c>
      <c r="AV726" s="14" t="s">
        <v>91</v>
      </c>
      <c r="AW726" s="14" t="s">
        <v>27</v>
      </c>
      <c r="AX726" s="14" t="s">
        <v>72</v>
      </c>
      <c r="AY726" s="188" t="s">
        <v>190</v>
      </c>
    </row>
    <row r="727" spans="1:65" s="14" customFormat="1" x14ac:dyDescent="0.2">
      <c r="B727" s="187"/>
      <c r="D727" s="180" t="s">
        <v>198</v>
      </c>
      <c r="E727" s="188" t="s">
        <v>1</v>
      </c>
      <c r="F727" s="189" t="s">
        <v>435</v>
      </c>
      <c r="H727" s="190">
        <v>102.55</v>
      </c>
      <c r="I727" s="191"/>
      <c r="L727" s="187"/>
      <c r="M727" s="192"/>
      <c r="N727" s="193"/>
      <c r="O727" s="193"/>
      <c r="P727" s="193"/>
      <c r="Q727" s="193"/>
      <c r="R727" s="193"/>
      <c r="S727" s="193"/>
      <c r="T727" s="194"/>
      <c r="AT727" s="188" t="s">
        <v>198</v>
      </c>
      <c r="AU727" s="188" t="s">
        <v>91</v>
      </c>
      <c r="AV727" s="14" t="s">
        <v>91</v>
      </c>
      <c r="AW727" s="14" t="s">
        <v>27</v>
      </c>
      <c r="AX727" s="14" t="s">
        <v>72</v>
      </c>
      <c r="AY727" s="188" t="s">
        <v>190</v>
      </c>
    </row>
    <row r="728" spans="1:65" s="14" customFormat="1" x14ac:dyDescent="0.2">
      <c r="B728" s="187"/>
      <c r="D728" s="180" t="s">
        <v>198</v>
      </c>
      <c r="E728" s="188" t="s">
        <v>1</v>
      </c>
      <c r="F728" s="189" t="s">
        <v>735</v>
      </c>
      <c r="H728" s="190">
        <v>114.62</v>
      </c>
      <c r="I728" s="191"/>
      <c r="L728" s="187"/>
      <c r="M728" s="192"/>
      <c r="N728" s="193"/>
      <c r="O728" s="193"/>
      <c r="P728" s="193"/>
      <c r="Q728" s="193"/>
      <c r="R728" s="193"/>
      <c r="S728" s="193"/>
      <c r="T728" s="194"/>
      <c r="AT728" s="188" t="s">
        <v>198</v>
      </c>
      <c r="AU728" s="188" t="s">
        <v>91</v>
      </c>
      <c r="AV728" s="14" t="s">
        <v>91</v>
      </c>
      <c r="AW728" s="14" t="s">
        <v>27</v>
      </c>
      <c r="AX728" s="14" t="s">
        <v>72</v>
      </c>
      <c r="AY728" s="188" t="s">
        <v>190</v>
      </c>
    </row>
    <row r="729" spans="1:65" s="14" customFormat="1" x14ac:dyDescent="0.2">
      <c r="B729" s="187"/>
      <c r="D729" s="180" t="s">
        <v>198</v>
      </c>
      <c r="E729" s="188" t="s">
        <v>1</v>
      </c>
      <c r="F729" s="189" t="s">
        <v>736</v>
      </c>
      <c r="H729" s="190">
        <v>58.71</v>
      </c>
      <c r="I729" s="191"/>
      <c r="L729" s="187"/>
      <c r="M729" s="192"/>
      <c r="N729" s="193"/>
      <c r="O729" s="193"/>
      <c r="P729" s="193"/>
      <c r="Q729" s="193"/>
      <c r="R729" s="193"/>
      <c r="S729" s="193"/>
      <c r="T729" s="194"/>
      <c r="AT729" s="188" t="s">
        <v>198</v>
      </c>
      <c r="AU729" s="188" t="s">
        <v>91</v>
      </c>
      <c r="AV729" s="14" t="s">
        <v>91</v>
      </c>
      <c r="AW729" s="14" t="s">
        <v>27</v>
      </c>
      <c r="AX729" s="14" t="s">
        <v>72</v>
      </c>
      <c r="AY729" s="188" t="s">
        <v>190</v>
      </c>
    </row>
    <row r="730" spans="1:65" s="15" customFormat="1" x14ac:dyDescent="0.2">
      <c r="B730" s="195"/>
      <c r="D730" s="180" t="s">
        <v>198</v>
      </c>
      <c r="E730" s="196" t="s">
        <v>1</v>
      </c>
      <c r="F730" s="197" t="s">
        <v>204</v>
      </c>
      <c r="H730" s="198">
        <v>591.65</v>
      </c>
      <c r="I730" s="199"/>
      <c r="L730" s="195"/>
      <c r="M730" s="200"/>
      <c r="N730" s="201"/>
      <c r="O730" s="201"/>
      <c r="P730" s="201"/>
      <c r="Q730" s="201"/>
      <c r="R730" s="201"/>
      <c r="S730" s="201"/>
      <c r="T730" s="202"/>
      <c r="AT730" s="196" t="s">
        <v>198</v>
      </c>
      <c r="AU730" s="196" t="s">
        <v>91</v>
      </c>
      <c r="AV730" s="15" t="s">
        <v>196</v>
      </c>
      <c r="AW730" s="15" t="s">
        <v>27</v>
      </c>
      <c r="AX730" s="15" t="s">
        <v>78</v>
      </c>
      <c r="AY730" s="196" t="s">
        <v>190</v>
      </c>
    </row>
    <row r="731" spans="1:65" s="2" customFormat="1" ht="24" x14ac:dyDescent="0.2">
      <c r="A731" s="35"/>
      <c r="B731" s="134"/>
      <c r="C731" s="166" t="s">
        <v>737</v>
      </c>
      <c r="D731" s="166" t="s">
        <v>192</v>
      </c>
      <c r="E731" s="167" t="s">
        <v>738</v>
      </c>
      <c r="F731" s="168" t="s">
        <v>739</v>
      </c>
      <c r="G731" s="169" t="s">
        <v>195</v>
      </c>
      <c r="H731" s="170">
        <v>6.12</v>
      </c>
      <c r="I731" s="171"/>
      <c r="J731" s="172">
        <f>ROUND(I731*H731,2)</f>
        <v>0</v>
      </c>
      <c r="K731" s="173"/>
      <c r="L731" s="36"/>
      <c r="M731" s="174" t="s">
        <v>1</v>
      </c>
      <c r="N731" s="175" t="s">
        <v>38</v>
      </c>
      <c r="O731" s="61"/>
      <c r="P731" s="176">
        <f>O731*H731</f>
        <v>0</v>
      </c>
      <c r="Q731" s="176">
        <v>3.3700000000000002E-3</v>
      </c>
      <c r="R731" s="176">
        <f>Q731*H731</f>
        <v>2.0624400000000001E-2</v>
      </c>
      <c r="S731" s="176">
        <v>0</v>
      </c>
      <c r="T731" s="177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78" t="s">
        <v>196</v>
      </c>
      <c r="AT731" s="178" t="s">
        <v>192</v>
      </c>
      <c r="AU731" s="178" t="s">
        <v>91</v>
      </c>
      <c r="AY731" s="18" t="s">
        <v>190</v>
      </c>
      <c r="BE731" s="98">
        <f>IF(N731="základná",J731,0)</f>
        <v>0</v>
      </c>
      <c r="BF731" s="98">
        <f>IF(N731="znížená",J731,0)</f>
        <v>0</v>
      </c>
      <c r="BG731" s="98">
        <f>IF(N731="zákl. prenesená",J731,0)</f>
        <v>0</v>
      </c>
      <c r="BH731" s="98">
        <f>IF(N731="zníž. prenesená",J731,0)</f>
        <v>0</v>
      </c>
      <c r="BI731" s="98">
        <f>IF(N731="nulová",J731,0)</f>
        <v>0</v>
      </c>
      <c r="BJ731" s="18" t="s">
        <v>91</v>
      </c>
      <c r="BK731" s="98">
        <f>ROUND(I731*H731,2)</f>
        <v>0</v>
      </c>
      <c r="BL731" s="18" t="s">
        <v>196</v>
      </c>
      <c r="BM731" s="178" t="s">
        <v>740</v>
      </c>
    </row>
    <row r="732" spans="1:65" s="14" customFormat="1" x14ac:dyDescent="0.2">
      <c r="B732" s="187"/>
      <c r="D732" s="180" t="s">
        <v>198</v>
      </c>
      <c r="E732" s="188" t="s">
        <v>1</v>
      </c>
      <c r="F732" s="189" t="s">
        <v>741</v>
      </c>
      <c r="H732" s="190">
        <v>6.12</v>
      </c>
      <c r="I732" s="191"/>
      <c r="L732" s="187"/>
      <c r="M732" s="192"/>
      <c r="N732" s="193"/>
      <c r="O732" s="193"/>
      <c r="P732" s="193"/>
      <c r="Q732" s="193"/>
      <c r="R732" s="193"/>
      <c r="S732" s="193"/>
      <c r="T732" s="194"/>
      <c r="AT732" s="188" t="s">
        <v>198</v>
      </c>
      <c r="AU732" s="188" t="s">
        <v>91</v>
      </c>
      <c r="AV732" s="14" t="s">
        <v>91</v>
      </c>
      <c r="AW732" s="14" t="s">
        <v>27</v>
      </c>
      <c r="AX732" s="14" t="s">
        <v>72</v>
      </c>
      <c r="AY732" s="188" t="s">
        <v>190</v>
      </c>
    </row>
    <row r="733" spans="1:65" s="15" customFormat="1" x14ac:dyDescent="0.2">
      <c r="B733" s="195"/>
      <c r="D733" s="180" t="s">
        <v>198</v>
      </c>
      <c r="E733" s="196" t="s">
        <v>1</v>
      </c>
      <c r="F733" s="197" t="s">
        <v>204</v>
      </c>
      <c r="H733" s="198">
        <v>6.12</v>
      </c>
      <c r="I733" s="199"/>
      <c r="L733" s="195"/>
      <c r="M733" s="200"/>
      <c r="N733" s="201"/>
      <c r="O733" s="201"/>
      <c r="P733" s="201"/>
      <c r="Q733" s="201"/>
      <c r="R733" s="201"/>
      <c r="S733" s="201"/>
      <c r="T733" s="202"/>
      <c r="AT733" s="196" t="s">
        <v>198</v>
      </c>
      <c r="AU733" s="196" t="s">
        <v>91</v>
      </c>
      <c r="AV733" s="15" t="s">
        <v>196</v>
      </c>
      <c r="AW733" s="15" t="s">
        <v>27</v>
      </c>
      <c r="AX733" s="15" t="s">
        <v>78</v>
      </c>
      <c r="AY733" s="196" t="s">
        <v>190</v>
      </c>
    </row>
    <row r="734" spans="1:65" s="2" customFormat="1" ht="12" x14ac:dyDescent="0.2">
      <c r="A734" s="35"/>
      <c r="B734" s="134"/>
      <c r="C734" s="166" t="s">
        <v>703</v>
      </c>
      <c r="D734" s="166" t="s">
        <v>192</v>
      </c>
      <c r="E734" s="167" t="s">
        <v>742</v>
      </c>
      <c r="F734" s="168" t="s">
        <v>743</v>
      </c>
      <c r="G734" s="169" t="s">
        <v>195</v>
      </c>
      <c r="H734" s="170">
        <v>764.35900000000004</v>
      </c>
      <c r="I734" s="171"/>
      <c r="J734" s="172">
        <f>ROUND(I734*H734,2)</f>
        <v>0</v>
      </c>
      <c r="K734" s="173"/>
      <c r="L734" s="36"/>
      <c r="M734" s="174" t="s">
        <v>1</v>
      </c>
      <c r="N734" s="175" t="s">
        <v>38</v>
      </c>
      <c r="O734" s="61"/>
      <c r="P734" s="176">
        <f>O734*H734</f>
        <v>0</v>
      </c>
      <c r="Q734" s="176">
        <v>5.0000000000000002E-5</v>
      </c>
      <c r="R734" s="176">
        <f>Q734*H734</f>
        <v>3.8217950000000001E-2</v>
      </c>
      <c r="S734" s="176">
        <v>0</v>
      </c>
      <c r="T734" s="17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78" t="s">
        <v>196</v>
      </c>
      <c r="AT734" s="178" t="s">
        <v>192</v>
      </c>
      <c r="AU734" s="178" t="s">
        <v>91</v>
      </c>
      <c r="AY734" s="18" t="s">
        <v>190</v>
      </c>
      <c r="BE734" s="98">
        <f>IF(N734="základná",J734,0)</f>
        <v>0</v>
      </c>
      <c r="BF734" s="98">
        <f>IF(N734="znížená",J734,0)</f>
        <v>0</v>
      </c>
      <c r="BG734" s="98">
        <f>IF(N734="zákl. prenesená",J734,0)</f>
        <v>0</v>
      </c>
      <c r="BH734" s="98">
        <f>IF(N734="zníž. prenesená",J734,0)</f>
        <v>0</v>
      </c>
      <c r="BI734" s="98">
        <f>IF(N734="nulová",J734,0)</f>
        <v>0</v>
      </c>
      <c r="BJ734" s="18" t="s">
        <v>91</v>
      </c>
      <c r="BK734" s="98">
        <f>ROUND(I734*H734,2)</f>
        <v>0</v>
      </c>
      <c r="BL734" s="18" t="s">
        <v>196</v>
      </c>
      <c r="BM734" s="178" t="s">
        <v>744</v>
      </c>
    </row>
    <row r="735" spans="1:65" s="13" customFormat="1" x14ac:dyDescent="0.2">
      <c r="B735" s="179"/>
      <c r="D735" s="180" t="s">
        <v>198</v>
      </c>
      <c r="E735" s="181" t="s">
        <v>1</v>
      </c>
      <c r="F735" s="182" t="s">
        <v>745</v>
      </c>
      <c r="H735" s="181" t="s">
        <v>1</v>
      </c>
      <c r="I735" s="183"/>
      <c r="L735" s="179"/>
      <c r="M735" s="184"/>
      <c r="N735" s="185"/>
      <c r="O735" s="185"/>
      <c r="P735" s="185"/>
      <c r="Q735" s="185"/>
      <c r="R735" s="185"/>
      <c r="S735" s="185"/>
      <c r="T735" s="186"/>
      <c r="AT735" s="181" t="s">
        <v>198</v>
      </c>
      <c r="AU735" s="181" t="s">
        <v>91</v>
      </c>
      <c r="AV735" s="13" t="s">
        <v>78</v>
      </c>
      <c r="AW735" s="13" t="s">
        <v>27</v>
      </c>
      <c r="AX735" s="13" t="s">
        <v>72</v>
      </c>
      <c r="AY735" s="181" t="s">
        <v>190</v>
      </c>
    </row>
    <row r="736" spans="1:65" s="14" customFormat="1" x14ac:dyDescent="0.2">
      <c r="B736" s="187"/>
      <c r="D736" s="180" t="s">
        <v>198</v>
      </c>
      <c r="E736" s="188" t="s">
        <v>1</v>
      </c>
      <c r="F736" s="189" t="s">
        <v>746</v>
      </c>
      <c r="H736" s="190">
        <v>727.73800000000006</v>
      </c>
      <c r="I736" s="191"/>
      <c r="L736" s="187"/>
      <c r="M736" s="192"/>
      <c r="N736" s="193"/>
      <c r="O736" s="193"/>
      <c r="P736" s="193"/>
      <c r="Q736" s="193"/>
      <c r="R736" s="193"/>
      <c r="S736" s="193"/>
      <c r="T736" s="194"/>
      <c r="AT736" s="188" t="s">
        <v>198</v>
      </c>
      <c r="AU736" s="188" t="s">
        <v>91</v>
      </c>
      <c r="AV736" s="14" t="s">
        <v>91</v>
      </c>
      <c r="AW736" s="14" t="s">
        <v>27</v>
      </c>
      <c r="AX736" s="14" t="s">
        <v>72</v>
      </c>
      <c r="AY736" s="188" t="s">
        <v>190</v>
      </c>
    </row>
    <row r="737" spans="1:65" s="13" customFormat="1" x14ac:dyDescent="0.2">
      <c r="B737" s="179"/>
      <c r="D737" s="180" t="s">
        <v>198</v>
      </c>
      <c r="E737" s="181" t="s">
        <v>1</v>
      </c>
      <c r="F737" s="182" t="s">
        <v>747</v>
      </c>
      <c r="H737" s="181" t="s">
        <v>1</v>
      </c>
      <c r="I737" s="183"/>
      <c r="L737" s="179"/>
      <c r="M737" s="184"/>
      <c r="N737" s="185"/>
      <c r="O737" s="185"/>
      <c r="P737" s="185"/>
      <c r="Q737" s="185"/>
      <c r="R737" s="185"/>
      <c r="S737" s="185"/>
      <c r="T737" s="186"/>
      <c r="AT737" s="181" t="s">
        <v>198</v>
      </c>
      <c r="AU737" s="181" t="s">
        <v>91</v>
      </c>
      <c r="AV737" s="13" t="s">
        <v>78</v>
      </c>
      <c r="AW737" s="13" t="s">
        <v>27</v>
      </c>
      <c r="AX737" s="13" t="s">
        <v>72</v>
      </c>
      <c r="AY737" s="181" t="s">
        <v>190</v>
      </c>
    </row>
    <row r="738" spans="1:65" s="14" customFormat="1" x14ac:dyDescent="0.2">
      <c r="B738" s="187"/>
      <c r="D738" s="180" t="s">
        <v>198</v>
      </c>
      <c r="E738" s="188" t="s">
        <v>1</v>
      </c>
      <c r="F738" s="189" t="s">
        <v>748</v>
      </c>
      <c r="H738" s="190">
        <v>36.621000000000002</v>
      </c>
      <c r="I738" s="191"/>
      <c r="L738" s="187"/>
      <c r="M738" s="192"/>
      <c r="N738" s="193"/>
      <c r="O738" s="193"/>
      <c r="P738" s="193"/>
      <c r="Q738" s="193"/>
      <c r="R738" s="193"/>
      <c r="S738" s="193"/>
      <c r="T738" s="194"/>
      <c r="AT738" s="188" t="s">
        <v>198</v>
      </c>
      <c r="AU738" s="188" t="s">
        <v>91</v>
      </c>
      <c r="AV738" s="14" t="s">
        <v>91</v>
      </c>
      <c r="AW738" s="14" t="s">
        <v>27</v>
      </c>
      <c r="AX738" s="14" t="s">
        <v>72</v>
      </c>
      <c r="AY738" s="188" t="s">
        <v>190</v>
      </c>
    </row>
    <row r="739" spans="1:65" s="15" customFormat="1" x14ac:dyDescent="0.2">
      <c r="B739" s="195"/>
      <c r="D739" s="180" t="s">
        <v>198</v>
      </c>
      <c r="E739" s="196" t="s">
        <v>1</v>
      </c>
      <c r="F739" s="197" t="s">
        <v>204</v>
      </c>
      <c r="H739" s="198">
        <v>764.35900000000004</v>
      </c>
      <c r="I739" s="199"/>
      <c r="L739" s="195"/>
      <c r="M739" s="200"/>
      <c r="N739" s="201"/>
      <c r="O739" s="201"/>
      <c r="P739" s="201"/>
      <c r="Q739" s="201"/>
      <c r="R739" s="201"/>
      <c r="S739" s="201"/>
      <c r="T739" s="202"/>
      <c r="AT739" s="196" t="s">
        <v>198</v>
      </c>
      <c r="AU739" s="196" t="s">
        <v>91</v>
      </c>
      <c r="AV739" s="15" t="s">
        <v>196</v>
      </c>
      <c r="AW739" s="15" t="s">
        <v>27</v>
      </c>
      <c r="AX739" s="15" t="s">
        <v>78</v>
      </c>
      <c r="AY739" s="196" t="s">
        <v>190</v>
      </c>
    </row>
    <row r="740" spans="1:65" s="2" customFormat="1" ht="48" x14ac:dyDescent="0.2">
      <c r="A740" s="35"/>
      <c r="B740" s="134"/>
      <c r="C740" s="166" t="s">
        <v>749</v>
      </c>
      <c r="D740" s="166" t="s">
        <v>192</v>
      </c>
      <c r="E740" s="167" t="s">
        <v>750</v>
      </c>
      <c r="F740" s="168" t="s">
        <v>751</v>
      </c>
      <c r="G740" s="169" t="s">
        <v>752</v>
      </c>
      <c r="H740" s="170">
        <v>1</v>
      </c>
      <c r="I740" s="171"/>
      <c r="J740" s="172">
        <f>ROUND(I740*H740,2)</f>
        <v>0</v>
      </c>
      <c r="K740" s="173"/>
      <c r="L740" s="36"/>
      <c r="M740" s="174" t="s">
        <v>1</v>
      </c>
      <c r="N740" s="175" t="s">
        <v>38</v>
      </c>
      <c r="O740" s="61"/>
      <c r="P740" s="176">
        <f>O740*H740</f>
        <v>0</v>
      </c>
      <c r="Q740" s="176">
        <v>5.0000000000000002E-5</v>
      </c>
      <c r="R740" s="176">
        <f>Q740*H740</f>
        <v>5.0000000000000002E-5</v>
      </c>
      <c r="S740" s="176">
        <v>0</v>
      </c>
      <c r="T740" s="177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78" t="s">
        <v>196</v>
      </c>
      <c r="AT740" s="178" t="s">
        <v>192</v>
      </c>
      <c r="AU740" s="178" t="s">
        <v>91</v>
      </c>
      <c r="AY740" s="18" t="s">
        <v>190</v>
      </c>
      <c r="BE740" s="98">
        <f>IF(N740="základná",J740,0)</f>
        <v>0</v>
      </c>
      <c r="BF740" s="98">
        <f>IF(N740="znížená",J740,0)</f>
        <v>0</v>
      </c>
      <c r="BG740" s="98">
        <f>IF(N740="zákl. prenesená",J740,0)</f>
        <v>0</v>
      </c>
      <c r="BH740" s="98">
        <f>IF(N740="zníž. prenesená",J740,0)</f>
        <v>0</v>
      </c>
      <c r="BI740" s="98">
        <f>IF(N740="nulová",J740,0)</f>
        <v>0</v>
      </c>
      <c r="BJ740" s="18" t="s">
        <v>91</v>
      </c>
      <c r="BK740" s="98">
        <f>ROUND(I740*H740,2)</f>
        <v>0</v>
      </c>
      <c r="BL740" s="18" t="s">
        <v>196</v>
      </c>
      <c r="BM740" s="178" t="s">
        <v>753</v>
      </c>
    </row>
    <row r="741" spans="1:65" s="2" customFormat="1" ht="36" x14ac:dyDescent="0.2">
      <c r="A741" s="35"/>
      <c r="B741" s="134"/>
      <c r="C741" s="166" t="s">
        <v>754</v>
      </c>
      <c r="D741" s="166" t="s">
        <v>192</v>
      </c>
      <c r="E741" s="167" t="s">
        <v>755</v>
      </c>
      <c r="F741" s="168" t="s">
        <v>756</v>
      </c>
      <c r="G741" s="169" t="s">
        <v>195</v>
      </c>
      <c r="H741" s="170">
        <v>195.375</v>
      </c>
      <c r="I741" s="171"/>
      <c r="J741" s="172">
        <f>ROUND(I741*H741,2)</f>
        <v>0</v>
      </c>
      <c r="K741" s="173"/>
      <c r="L741" s="36"/>
      <c r="M741" s="174" t="s">
        <v>1</v>
      </c>
      <c r="N741" s="175" t="s">
        <v>38</v>
      </c>
      <c r="O741" s="61"/>
      <c r="P741" s="176">
        <f>O741*H741</f>
        <v>0</v>
      </c>
      <c r="Q741" s="176">
        <v>0</v>
      </c>
      <c r="R741" s="176">
        <f>Q741*H741</f>
        <v>0</v>
      </c>
      <c r="S741" s="176">
        <v>0.19600000000000001</v>
      </c>
      <c r="T741" s="177">
        <f>S741*H741</f>
        <v>38.293500000000002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78" t="s">
        <v>196</v>
      </c>
      <c r="AT741" s="178" t="s">
        <v>192</v>
      </c>
      <c r="AU741" s="178" t="s">
        <v>91</v>
      </c>
      <c r="AY741" s="18" t="s">
        <v>190</v>
      </c>
      <c r="BE741" s="98">
        <f>IF(N741="základná",J741,0)</f>
        <v>0</v>
      </c>
      <c r="BF741" s="98">
        <f>IF(N741="znížená",J741,0)</f>
        <v>0</v>
      </c>
      <c r="BG741" s="98">
        <f>IF(N741="zákl. prenesená",J741,0)</f>
        <v>0</v>
      </c>
      <c r="BH741" s="98">
        <f>IF(N741="zníž. prenesená",J741,0)</f>
        <v>0</v>
      </c>
      <c r="BI741" s="98">
        <f>IF(N741="nulová",J741,0)</f>
        <v>0</v>
      </c>
      <c r="BJ741" s="18" t="s">
        <v>91</v>
      </c>
      <c r="BK741" s="98">
        <f>ROUND(I741*H741,2)</f>
        <v>0</v>
      </c>
      <c r="BL741" s="18" t="s">
        <v>196</v>
      </c>
      <c r="BM741" s="178" t="s">
        <v>757</v>
      </c>
    </row>
    <row r="742" spans="1:65" s="13" customFormat="1" x14ac:dyDescent="0.2">
      <c r="B742" s="179"/>
      <c r="D742" s="180" t="s">
        <v>198</v>
      </c>
      <c r="E742" s="181" t="s">
        <v>1</v>
      </c>
      <c r="F742" s="182" t="s">
        <v>758</v>
      </c>
      <c r="H742" s="181" t="s">
        <v>1</v>
      </c>
      <c r="I742" s="183"/>
      <c r="L742" s="179"/>
      <c r="M742" s="184"/>
      <c r="N742" s="185"/>
      <c r="O742" s="185"/>
      <c r="P742" s="185"/>
      <c r="Q742" s="185"/>
      <c r="R742" s="185"/>
      <c r="S742" s="185"/>
      <c r="T742" s="186"/>
      <c r="AT742" s="181" t="s">
        <v>198</v>
      </c>
      <c r="AU742" s="181" t="s">
        <v>91</v>
      </c>
      <c r="AV742" s="13" t="s">
        <v>78</v>
      </c>
      <c r="AW742" s="13" t="s">
        <v>27</v>
      </c>
      <c r="AX742" s="13" t="s">
        <v>72</v>
      </c>
      <c r="AY742" s="181" t="s">
        <v>190</v>
      </c>
    </row>
    <row r="743" spans="1:65" s="13" customFormat="1" x14ac:dyDescent="0.2">
      <c r="B743" s="179"/>
      <c r="D743" s="180" t="s">
        <v>198</v>
      </c>
      <c r="E743" s="181" t="s">
        <v>1</v>
      </c>
      <c r="F743" s="182" t="s">
        <v>759</v>
      </c>
      <c r="H743" s="181" t="s">
        <v>1</v>
      </c>
      <c r="I743" s="183"/>
      <c r="L743" s="179"/>
      <c r="M743" s="184"/>
      <c r="N743" s="185"/>
      <c r="O743" s="185"/>
      <c r="P743" s="185"/>
      <c r="Q743" s="185"/>
      <c r="R743" s="185"/>
      <c r="S743" s="185"/>
      <c r="T743" s="186"/>
      <c r="AT743" s="181" t="s">
        <v>198</v>
      </c>
      <c r="AU743" s="181" t="s">
        <v>91</v>
      </c>
      <c r="AV743" s="13" t="s">
        <v>78</v>
      </c>
      <c r="AW743" s="13" t="s">
        <v>27</v>
      </c>
      <c r="AX743" s="13" t="s">
        <v>72</v>
      </c>
      <c r="AY743" s="181" t="s">
        <v>190</v>
      </c>
    </row>
    <row r="744" spans="1:65" s="14" customFormat="1" ht="22.5" x14ac:dyDescent="0.2">
      <c r="B744" s="187"/>
      <c r="D744" s="180" t="s">
        <v>198</v>
      </c>
      <c r="E744" s="188" t="s">
        <v>1</v>
      </c>
      <c r="F744" s="189" t="s">
        <v>760</v>
      </c>
      <c r="H744" s="190">
        <v>217.75</v>
      </c>
      <c r="I744" s="191"/>
      <c r="L744" s="187"/>
      <c r="M744" s="192"/>
      <c r="N744" s="193"/>
      <c r="O744" s="193"/>
      <c r="P744" s="193"/>
      <c r="Q744" s="193"/>
      <c r="R744" s="193"/>
      <c r="S744" s="193"/>
      <c r="T744" s="194"/>
      <c r="AT744" s="188" t="s">
        <v>198</v>
      </c>
      <c r="AU744" s="188" t="s">
        <v>91</v>
      </c>
      <c r="AV744" s="14" t="s">
        <v>91</v>
      </c>
      <c r="AW744" s="14" t="s">
        <v>27</v>
      </c>
      <c r="AX744" s="14" t="s">
        <v>72</v>
      </c>
      <c r="AY744" s="188" t="s">
        <v>190</v>
      </c>
    </row>
    <row r="745" spans="1:65" s="14" customFormat="1" ht="33.75" x14ac:dyDescent="0.2">
      <c r="B745" s="187"/>
      <c r="D745" s="180" t="s">
        <v>198</v>
      </c>
      <c r="E745" s="188" t="s">
        <v>1</v>
      </c>
      <c r="F745" s="189" t="s">
        <v>761</v>
      </c>
      <c r="H745" s="190">
        <v>-29.593</v>
      </c>
      <c r="I745" s="191"/>
      <c r="L745" s="187"/>
      <c r="M745" s="192"/>
      <c r="N745" s="193"/>
      <c r="O745" s="193"/>
      <c r="P745" s="193"/>
      <c r="Q745" s="193"/>
      <c r="R745" s="193"/>
      <c r="S745" s="193"/>
      <c r="T745" s="194"/>
      <c r="AT745" s="188" t="s">
        <v>198</v>
      </c>
      <c r="AU745" s="188" t="s">
        <v>91</v>
      </c>
      <c r="AV745" s="14" t="s">
        <v>91</v>
      </c>
      <c r="AW745" s="14" t="s">
        <v>27</v>
      </c>
      <c r="AX745" s="14" t="s">
        <v>72</v>
      </c>
      <c r="AY745" s="188" t="s">
        <v>190</v>
      </c>
    </row>
    <row r="746" spans="1:65" s="13" customFormat="1" x14ac:dyDescent="0.2">
      <c r="B746" s="179"/>
      <c r="D746" s="180" t="s">
        <v>198</v>
      </c>
      <c r="E746" s="181" t="s">
        <v>1</v>
      </c>
      <c r="F746" s="182" t="s">
        <v>762</v>
      </c>
      <c r="H746" s="181" t="s">
        <v>1</v>
      </c>
      <c r="I746" s="183"/>
      <c r="L746" s="179"/>
      <c r="M746" s="184"/>
      <c r="N746" s="185"/>
      <c r="O746" s="185"/>
      <c r="P746" s="185"/>
      <c r="Q746" s="185"/>
      <c r="R746" s="185"/>
      <c r="S746" s="185"/>
      <c r="T746" s="186"/>
      <c r="AT746" s="181" t="s">
        <v>198</v>
      </c>
      <c r="AU746" s="181" t="s">
        <v>91</v>
      </c>
      <c r="AV746" s="13" t="s">
        <v>78</v>
      </c>
      <c r="AW746" s="13" t="s">
        <v>27</v>
      </c>
      <c r="AX746" s="13" t="s">
        <v>72</v>
      </c>
      <c r="AY746" s="181" t="s">
        <v>190</v>
      </c>
    </row>
    <row r="747" spans="1:65" s="14" customFormat="1" x14ac:dyDescent="0.2">
      <c r="B747" s="187"/>
      <c r="D747" s="180" t="s">
        <v>198</v>
      </c>
      <c r="E747" s="188" t="s">
        <v>1</v>
      </c>
      <c r="F747" s="189" t="s">
        <v>763</v>
      </c>
      <c r="H747" s="190">
        <v>3.42</v>
      </c>
      <c r="I747" s="191"/>
      <c r="L747" s="187"/>
      <c r="M747" s="192"/>
      <c r="N747" s="193"/>
      <c r="O747" s="193"/>
      <c r="P747" s="193"/>
      <c r="Q747" s="193"/>
      <c r="R747" s="193"/>
      <c r="S747" s="193"/>
      <c r="T747" s="194"/>
      <c r="AT747" s="188" t="s">
        <v>198</v>
      </c>
      <c r="AU747" s="188" t="s">
        <v>91</v>
      </c>
      <c r="AV747" s="14" t="s">
        <v>91</v>
      </c>
      <c r="AW747" s="14" t="s">
        <v>27</v>
      </c>
      <c r="AX747" s="14" t="s">
        <v>72</v>
      </c>
      <c r="AY747" s="188" t="s">
        <v>190</v>
      </c>
    </row>
    <row r="748" spans="1:65" s="13" customFormat="1" x14ac:dyDescent="0.2">
      <c r="B748" s="179"/>
      <c r="D748" s="180" t="s">
        <v>198</v>
      </c>
      <c r="E748" s="181" t="s">
        <v>1</v>
      </c>
      <c r="F748" s="182" t="s">
        <v>300</v>
      </c>
      <c r="H748" s="181" t="s">
        <v>1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1" t="s">
        <v>198</v>
      </c>
      <c r="AU748" s="181" t="s">
        <v>91</v>
      </c>
      <c r="AV748" s="13" t="s">
        <v>78</v>
      </c>
      <c r="AW748" s="13" t="s">
        <v>27</v>
      </c>
      <c r="AX748" s="13" t="s">
        <v>72</v>
      </c>
      <c r="AY748" s="181" t="s">
        <v>190</v>
      </c>
    </row>
    <row r="749" spans="1:65" s="13" customFormat="1" x14ac:dyDescent="0.2">
      <c r="B749" s="179"/>
      <c r="D749" s="180" t="s">
        <v>198</v>
      </c>
      <c r="E749" s="181" t="s">
        <v>1</v>
      </c>
      <c r="F749" s="182" t="s">
        <v>764</v>
      </c>
      <c r="H749" s="181" t="s">
        <v>1</v>
      </c>
      <c r="I749" s="183"/>
      <c r="L749" s="179"/>
      <c r="M749" s="184"/>
      <c r="N749" s="185"/>
      <c r="O749" s="185"/>
      <c r="P749" s="185"/>
      <c r="Q749" s="185"/>
      <c r="R749" s="185"/>
      <c r="S749" s="185"/>
      <c r="T749" s="186"/>
      <c r="AT749" s="181" t="s">
        <v>198</v>
      </c>
      <c r="AU749" s="181" t="s">
        <v>91</v>
      </c>
      <c r="AV749" s="13" t="s">
        <v>78</v>
      </c>
      <c r="AW749" s="13" t="s">
        <v>27</v>
      </c>
      <c r="AX749" s="13" t="s">
        <v>72</v>
      </c>
      <c r="AY749" s="181" t="s">
        <v>190</v>
      </c>
    </row>
    <row r="750" spans="1:65" s="14" customFormat="1" x14ac:dyDescent="0.2">
      <c r="B750" s="187"/>
      <c r="D750" s="180" t="s">
        <v>198</v>
      </c>
      <c r="E750" s="188" t="s">
        <v>1</v>
      </c>
      <c r="F750" s="189" t="s">
        <v>765</v>
      </c>
      <c r="H750" s="190">
        <v>3.798</v>
      </c>
      <c r="I750" s="191"/>
      <c r="L750" s="187"/>
      <c r="M750" s="192"/>
      <c r="N750" s="193"/>
      <c r="O750" s="193"/>
      <c r="P750" s="193"/>
      <c r="Q750" s="193"/>
      <c r="R750" s="193"/>
      <c r="S750" s="193"/>
      <c r="T750" s="194"/>
      <c r="AT750" s="188" t="s">
        <v>198</v>
      </c>
      <c r="AU750" s="188" t="s">
        <v>91</v>
      </c>
      <c r="AV750" s="14" t="s">
        <v>91</v>
      </c>
      <c r="AW750" s="14" t="s">
        <v>27</v>
      </c>
      <c r="AX750" s="14" t="s">
        <v>72</v>
      </c>
      <c r="AY750" s="188" t="s">
        <v>190</v>
      </c>
    </row>
    <row r="751" spans="1:65" s="15" customFormat="1" x14ac:dyDescent="0.2">
      <c r="B751" s="195"/>
      <c r="D751" s="180" t="s">
        <v>198</v>
      </c>
      <c r="E751" s="196" t="s">
        <v>1</v>
      </c>
      <c r="F751" s="197" t="s">
        <v>204</v>
      </c>
      <c r="H751" s="198">
        <v>195.375</v>
      </c>
      <c r="I751" s="199"/>
      <c r="L751" s="195"/>
      <c r="M751" s="200"/>
      <c r="N751" s="201"/>
      <c r="O751" s="201"/>
      <c r="P751" s="201"/>
      <c r="Q751" s="201"/>
      <c r="R751" s="201"/>
      <c r="S751" s="201"/>
      <c r="T751" s="202"/>
      <c r="AT751" s="196" t="s">
        <v>198</v>
      </c>
      <c r="AU751" s="196" t="s">
        <v>91</v>
      </c>
      <c r="AV751" s="15" t="s">
        <v>196</v>
      </c>
      <c r="AW751" s="15" t="s">
        <v>27</v>
      </c>
      <c r="AX751" s="15" t="s">
        <v>78</v>
      </c>
      <c r="AY751" s="196" t="s">
        <v>190</v>
      </c>
    </row>
    <row r="752" spans="1:65" s="2" customFormat="1" ht="48" x14ac:dyDescent="0.2">
      <c r="A752" s="35"/>
      <c r="B752" s="134"/>
      <c r="C752" s="166" t="s">
        <v>766</v>
      </c>
      <c r="D752" s="166" t="s">
        <v>192</v>
      </c>
      <c r="E752" s="167" t="s">
        <v>767</v>
      </c>
      <c r="F752" s="168" t="s">
        <v>768</v>
      </c>
      <c r="G752" s="169" t="s">
        <v>215</v>
      </c>
      <c r="H752" s="170">
        <v>0.71699999999999997</v>
      </c>
      <c r="I752" s="171"/>
      <c r="J752" s="172">
        <f>ROUND(I752*H752,2)</f>
        <v>0</v>
      </c>
      <c r="K752" s="173"/>
      <c r="L752" s="36"/>
      <c r="M752" s="174" t="s">
        <v>1</v>
      </c>
      <c r="N752" s="175" t="s">
        <v>38</v>
      </c>
      <c r="O752" s="61"/>
      <c r="P752" s="176">
        <f>O752*H752</f>
        <v>0</v>
      </c>
      <c r="Q752" s="176">
        <v>0</v>
      </c>
      <c r="R752" s="176">
        <f>Q752*H752</f>
        <v>0</v>
      </c>
      <c r="S752" s="176">
        <v>1.905</v>
      </c>
      <c r="T752" s="177">
        <f>S752*H752</f>
        <v>1.365885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78" t="s">
        <v>196</v>
      </c>
      <c r="AT752" s="178" t="s">
        <v>192</v>
      </c>
      <c r="AU752" s="178" t="s">
        <v>91</v>
      </c>
      <c r="AY752" s="18" t="s">
        <v>190</v>
      </c>
      <c r="BE752" s="98">
        <f>IF(N752="základná",J752,0)</f>
        <v>0</v>
      </c>
      <c r="BF752" s="98">
        <f>IF(N752="znížená",J752,0)</f>
        <v>0</v>
      </c>
      <c r="BG752" s="98">
        <f>IF(N752="zákl. prenesená",J752,0)</f>
        <v>0</v>
      </c>
      <c r="BH752" s="98">
        <f>IF(N752="zníž. prenesená",J752,0)</f>
        <v>0</v>
      </c>
      <c r="BI752" s="98">
        <f>IF(N752="nulová",J752,0)</f>
        <v>0</v>
      </c>
      <c r="BJ752" s="18" t="s">
        <v>91</v>
      </c>
      <c r="BK752" s="98">
        <f>ROUND(I752*H752,2)</f>
        <v>0</v>
      </c>
      <c r="BL752" s="18" t="s">
        <v>196</v>
      </c>
      <c r="BM752" s="178" t="s">
        <v>769</v>
      </c>
    </row>
    <row r="753" spans="1:65" s="13" customFormat="1" x14ac:dyDescent="0.2">
      <c r="B753" s="179"/>
      <c r="D753" s="180" t="s">
        <v>198</v>
      </c>
      <c r="E753" s="181" t="s">
        <v>1</v>
      </c>
      <c r="F753" s="182" t="s">
        <v>770</v>
      </c>
      <c r="H753" s="181" t="s">
        <v>1</v>
      </c>
      <c r="I753" s="183"/>
      <c r="L753" s="179"/>
      <c r="M753" s="184"/>
      <c r="N753" s="185"/>
      <c r="O753" s="185"/>
      <c r="P753" s="185"/>
      <c r="Q753" s="185"/>
      <c r="R753" s="185"/>
      <c r="S753" s="185"/>
      <c r="T753" s="186"/>
      <c r="AT753" s="181" t="s">
        <v>198</v>
      </c>
      <c r="AU753" s="181" t="s">
        <v>91</v>
      </c>
      <c r="AV753" s="13" t="s">
        <v>78</v>
      </c>
      <c r="AW753" s="13" t="s">
        <v>27</v>
      </c>
      <c r="AX753" s="13" t="s">
        <v>72</v>
      </c>
      <c r="AY753" s="181" t="s">
        <v>190</v>
      </c>
    </row>
    <row r="754" spans="1:65" s="14" customFormat="1" x14ac:dyDescent="0.2">
      <c r="B754" s="187"/>
      <c r="D754" s="180" t="s">
        <v>198</v>
      </c>
      <c r="E754" s="188" t="s">
        <v>1</v>
      </c>
      <c r="F754" s="189" t="s">
        <v>771</v>
      </c>
      <c r="H754" s="190">
        <v>1.19</v>
      </c>
      <c r="I754" s="191"/>
      <c r="L754" s="187"/>
      <c r="M754" s="192"/>
      <c r="N754" s="193"/>
      <c r="O754" s="193"/>
      <c r="P754" s="193"/>
      <c r="Q754" s="193"/>
      <c r="R754" s="193"/>
      <c r="S754" s="193"/>
      <c r="T754" s="194"/>
      <c r="AT754" s="188" t="s">
        <v>198</v>
      </c>
      <c r="AU754" s="188" t="s">
        <v>91</v>
      </c>
      <c r="AV754" s="14" t="s">
        <v>91</v>
      </c>
      <c r="AW754" s="14" t="s">
        <v>27</v>
      </c>
      <c r="AX754" s="14" t="s">
        <v>72</v>
      </c>
      <c r="AY754" s="188" t="s">
        <v>190</v>
      </c>
    </row>
    <row r="755" spans="1:65" s="14" customFormat="1" x14ac:dyDescent="0.2">
      <c r="B755" s="187"/>
      <c r="D755" s="180" t="s">
        <v>198</v>
      </c>
      <c r="E755" s="188" t="s">
        <v>1</v>
      </c>
      <c r="F755" s="189" t="s">
        <v>772</v>
      </c>
      <c r="H755" s="190">
        <v>-0.47299999999999998</v>
      </c>
      <c r="I755" s="191"/>
      <c r="L755" s="187"/>
      <c r="M755" s="192"/>
      <c r="N755" s="193"/>
      <c r="O755" s="193"/>
      <c r="P755" s="193"/>
      <c r="Q755" s="193"/>
      <c r="R755" s="193"/>
      <c r="S755" s="193"/>
      <c r="T755" s="194"/>
      <c r="AT755" s="188" t="s">
        <v>198</v>
      </c>
      <c r="AU755" s="188" t="s">
        <v>91</v>
      </c>
      <c r="AV755" s="14" t="s">
        <v>91</v>
      </c>
      <c r="AW755" s="14" t="s">
        <v>27</v>
      </c>
      <c r="AX755" s="14" t="s">
        <v>72</v>
      </c>
      <c r="AY755" s="188" t="s">
        <v>190</v>
      </c>
    </row>
    <row r="756" spans="1:65" s="15" customFormat="1" x14ac:dyDescent="0.2">
      <c r="B756" s="195"/>
      <c r="D756" s="180" t="s">
        <v>198</v>
      </c>
      <c r="E756" s="196" t="s">
        <v>1</v>
      </c>
      <c r="F756" s="197" t="s">
        <v>204</v>
      </c>
      <c r="H756" s="198">
        <v>0.71699999999999997</v>
      </c>
      <c r="I756" s="199"/>
      <c r="L756" s="195"/>
      <c r="M756" s="200"/>
      <c r="N756" s="201"/>
      <c r="O756" s="201"/>
      <c r="P756" s="201"/>
      <c r="Q756" s="201"/>
      <c r="R756" s="201"/>
      <c r="S756" s="201"/>
      <c r="T756" s="202"/>
      <c r="AT756" s="196" t="s">
        <v>198</v>
      </c>
      <c r="AU756" s="196" t="s">
        <v>91</v>
      </c>
      <c r="AV756" s="15" t="s">
        <v>196</v>
      </c>
      <c r="AW756" s="15" t="s">
        <v>27</v>
      </c>
      <c r="AX756" s="15" t="s">
        <v>78</v>
      </c>
      <c r="AY756" s="196" t="s">
        <v>190</v>
      </c>
    </row>
    <row r="757" spans="1:65" s="2" customFormat="1" ht="24" x14ac:dyDescent="0.2">
      <c r="A757" s="35"/>
      <c r="B757" s="134"/>
      <c r="C757" s="166" t="s">
        <v>773</v>
      </c>
      <c r="D757" s="166" t="s">
        <v>192</v>
      </c>
      <c r="E757" s="167" t="s">
        <v>774</v>
      </c>
      <c r="F757" s="168" t="s">
        <v>775</v>
      </c>
      <c r="G757" s="169" t="s">
        <v>289</v>
      </c>
      <c r="H757" s="170">
        <v>4</v>
      </c>
      <c r="I757" s="171"/>
      <c r="J757" s="172">
        <f>ROUND(I757*H757,2)</f>
        <v>0</v>
      </c>
      <c r="K757" s="173"/>
      <c r="L757" s="36"/>
      <c r="M757" s="174" t="s">
        <v>1</v>
      </c>
      <c r="N757" s="175" t="s">
        <v>38</v>
      </c>
      <c r="O757" s="61"/>
      <c r="P757" s="176">
        <f>O757*H757</f>
        <v>0</v>
      </c>
      <c r="Q757" s="176">
        <v>0</v>
      </c>
      <c r="R757" s="176">
        <f>Q757*H757</f>
        <v>0</v>
      </c>
      <c r="S757" s="176">
        <v>0</v>
      </c>
      <c r="T757" s="177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78" t="s">
        <v>196</v>
      </c>
      <c r="AT757" s="178" t="s">
        <v>192</v>
      </c>
      <c r="AU757" s="178" t="s">
        <v>91</v>
      </c>
      <c r="AY757" s="18" t="s">
        <v>190</v>
      </c>
      <c r="BE757" s="98">
        <f>IF(N757="základná",J757,0)</f>
        <v>0</v>
      </c>
      <c r="BF757" s="98">
        <f>IF(N757="znížená",J757,0)</f>
        <v>0</v>
      </c>
      <c r="BG757" s="98">
        <f>IF(N757="zákl. prenesená",J757,0)</f>
        <v>0</v>
      </c>
      <c r="BH757" s="98">
        <f>IF(N757="zníž. prenesená",J757,0)</f>
        <v>0</v>
      </c>
      <c r="BI757" s="98">
        <f>IF(N757="nulová",J757,0)</f>
        <v>0</v>
      </c>
      <c r="BJ757" s="18" t="s">
        <v>91</v>
      </c>
      <c r="BK757" s="98">
        <f>ROUND(I757*H757,2)</f>
        <v>0</v>
      </c>
      <c r="BL757" s="18" t="s">
        <v>196</v>
      </c>
      <c r="BM757" s="178" t="s">
        <v>776</v>
      </c>
    </row>
    <row r="758" spans="1:65" s="2" customFormat="1" ht="24" x14ac:dyDescent="0.2">
      <c r="A758" s="35"/>
      <c r="B758" s="134"/>
      <c r="C758" s="166" t="s">
        <v>714</v>
      </c>
      <c r="D758" s="166" t="s">
        <v>192</v>
      </c>
      <c r="E758" s="167" t="s">
        <v>777</v>
      </c>
      <c r="F758" s="168" t="s">
        <v>778</v>
      </c>
      <c r="G758" s="169" t="s">
        <v>215</v>
      </c>
      <c r="H758" s="170">
        <v>1.482</v>
      </c>
      <c r="I758" s="171"/>
      <c r="J758" s="172">
        <f>ROUND(I758*H758,2)</f>
        <v>0</v>
      </c>
      <c r="K758" s="173"/>
      <c r="L758" s="36"/>
      <c r="M758" s="174" t="s">
        <v>1</v>
      </c>
      <c r="N758" s="175" t="s">
        <v>38</v>
      </c>
      <c r="O758" s="61"/>
      <c r="P758" s="176">
        <f>O758*H758</f>
        <v>0</v>
      </c>
      <c r="Q758" s="176">
        <v>0</v>
      </c>
      <c r="R758" s="176">
        <f>Q758*H758</f>
        <v>0</v>
      </c>
      <c r="S758" s="176">
        <v>1.633</v>
      </c>
      <c r="T758" s="177">
        <f>S758*H758</f>
        <v>2.4201060000000001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78" t="s">
        <v>196</v>
      </c>
      <c r="AT758" s="178" t="s">
        <v>192</v>
      </c>
      <c r="AU758" s="178" t="s">
        <v>91</v>
      </c>
      <c r="AY758" s="18" t="s">
        <v>190</v>
      </c>
      <c r="BE758" s="98">
        <f>IF(N758="základná",J758,0)</f>
        <v>0</v>
      </c>
      <c r="BF758" s="98">
        <f>IF(N758="znížená",J758,0)</f>
        <v>0</v>
      </c>
      <c r="BG758" s="98">
        <f>IF(N758="zákl. prenesená",J758,0)</f>
        <v>0</v>
      </c>
      <c r="BH758" s="98">
        <f>IF(N758="zníž. prenesená",J758,0)</f>
        <v>0</v>
      </c>
      <c r="BI758" s="98">
        <f>IF(N758="nulová",J758,0)</f>
        <v>0</v>
      </c>
      <c r="BJ758" s="18" t="s">
        <v>91</v>
      </c>
      <c r="BK758" s="98">
        <f>ROUND(I758*H758,2)</f>
        <v>0</v>
      </c>
      <c r="BL758" s="18" t="s">
        <v>196</v>
      </c>
      <c r="BM758" s="178" t="s">
        <v>779</v>
      </c>
    </row>
    <row r="759" spans="1:65" s="13" customFormat="1" x14ac:dyDescent="0.2">
      <c r="B759" s="179"/>
      <c r="D759" s="180" t="s">
        <v>198</v>
      </c>
      <c r="E759" s="181" t="s">
        <v>1</v>
      </c>
      <c r="F759" s="182" t="s">
        <v>780</v>
      </c>
      <c r="H759" s="181" t="s">
        <v>1</v>
      </c>
      <c r="I759" s="183"/>
      <c r="L759" s="179"/>
      <c r="M759" s="184"/>
      <c r="N759" s="185"/>
      <c r="O759" s="185"/>
      <c r="P759" s="185"/>
      <c r="Q759" s="185"/>
      <c r="R759" s="185"/>
      <c r="S759" s="185"/>
      <c r="T759" s="186"/>
      <c r="AT759" s="181" t="s">
        <v>198</v>
      </c>
      <c r="AU759" s="181" t="s">
        <v>91</v>
      </c>
      <c r="AV759" s="13" t="s">
        <v>78</v>
      </c>
      <c r="AW759" s="13" t="s">
        <v>27</v>
      </c>
      <c r="AX759" s="13" t="s">
        <v>72</v>
      </c>
      <c r="AY759" s="181" t="s">
        <v>190</v>
      </c>
    </row>
    <row r="760" spans="1:65" s="14" customFormat="1" x14ac:dyDescent="0.2">
      <c r="B760" s="187"/>
      <c r="D760" s="180" t="s">
        <v>198</v>
      </c>
      <c r="E760" s="188" t="s">
        <v>1</v>
      </c>
      <c r="F760" s="189" t="s">
        <v>781</v>
      </c>
      <c r="H760" s="190">
        <v>0.38300000000000001</v>
      </c>
      <c r="I760" s="191"/>
      <c r="L760" s="187"/>
      <c r="M760" s="192"/>
      <c r="N760" s="193"/>
      <c r="O760" s="193"/>
      <c r="P760" s="193"/>
      <c r="Q760" s="193"/>
      <c r="R760" s="193"/>
      <c r="S760" s="193"/>
      <c r="T760" s="194"/>
      <c r="AT760" s="188" t="s">
        <v>198</v>
      </c>
      <c r="AU760" s="188" t="s">
        <v>91</v>
      </c>
      <c r="AV760" s="14" t="s">
        <v>91</v>
      </c>
      <c r="AW760" s="14" t="s">
        <v>27</v>
      </c>
      <c r="AX760" s="14" t="s">
        <v>72</v>
      </c>
      <c r="AY760" s="188" t="s">
        <v>190</v>
      </c>
    </row>
    <row r="761" spans="1:65" s="14" customFormat="1" x14ac:dyDescent="0.2">
      <c r="B761" s="187"/>
      <c r="D761" s="180" t="s">
        <v>198</v>
      </c>
      <c r="E761" s="188" t="s">
        <v>1</v>
      </c>
      <c r="F761" s="189" t="s">
        <v>782</v>
      </c>
      <c r="H761" s="190">
        <v>0.77500000000000002</v>
      </c>
      <c r="I761" s="191"/>
      <c r="L761" s="187"/>
      <c r="M761" s="192"/>
      <c r="N761" s="193"/>
      <c r="O761" s="193"/>
      <c r="P761" s="193"/>
      <c r="Q761" s="193"/>
      <c r="R761" s="193"/>
      <c r="S761" s="193"/>
      <c r="T761" s="194"/>
      <c r="AT761" s="188" t="s">
        <v>198</v>
      </c>
      <c r="AU761" s="188" t="s">
        <v>91</v>
      </c>
      <c r="AV761" s="14" t="s">
        <v>91</v>
      </c>
      <c r="AW761" s="14" t="s">
        <v>27</v>
      </c>
      <c r="AX761" s="14" t="s">
        <v>72</v>
      </c>
      <c r="AY761" s="188" t="s">
        <v>190</v>
      </c>
    </row>
    <row r="762" spans="1:65" s="14" customFormat="1" x14ac:dyDescent="0.2">
      <c r="B762" s="187"/>
      <c r="D762" s="180" t="s">
        <v>198</v>
      </c>
      <c r="E762" s="188" t="s">
        <v>1</v>
      </c>
      <c r="F762" s="189" t="s">
        <v>783</v>
      </c>
      <c r="H762" s="190">
        <v>0.32400000000000001</v>
      </c>
      <c r="I762" s="191"/>
      <c r="L762" s="187"/>
      <c r="M762" s="192"/>
      <c r="N762" s="193"/>
      <c r="O762" s="193"/>
      <c r="P762" s="193"/>
      <c r="Q762" s="193"/>
      <c r="R762" s="193"/>
      <c r="S762" s="193"/>
      <c r="T762" s="194"/>
      <c r="AT762" s="188" t="s">
        <v>198</v>
      </c>
      <c r="AU762" s="188" t="s">
        <v>91</v>
      </c>
      <c r="AV762" s="14" t="s">
        <v>91</v>
      </c>
      <c r="AW762" s="14" t="s">
        <v>27</v>
      </c>
      <c r="AX762" s="14" t="s">
        <v>72</v>
      </c>
      <c r="AY762" s="188" t="s">
        <v>190</v>
      </c>
    </row>
    <row r="763" spans="1:65" s="15" customFormat="1" x14ac:dyDescent="0.2">
      <c r="B763" s="195"/>
      <c r="D763" s="180" t="s">
        <v>198</v>
      </c>
      <c r="E763" s="196" t="s">
        <v>1</v>
      </c>
      <c r="F763" s="197" t="s">
        <v>204</v>
      </c>
      <c r="H763" s="198">
        <v>1.482</v>
      </c>
      <c r="I763" s="199"/>
      <c r="L763" s="195"/>
      <c r="M763" s="200"/>
      <c r="N763" s="201"/>
      <c r="O763" s="201"/>
      <c r="P763" s="201"/>
      <c r="Q763" s="201"/>
      <c r="R763" s="201"/>
      <c r="S763" s="201"/>
      <c r="T763" s="202"/>
      <c r="AT763" s="196" t="s">
        <v>198</v>
      </c>
      <c r="AU763" s="196" t="s">
        <v>91</v>
      </c>
      <c r="AV763" s="15" t="s">
        <v>196</v>
      </c>
      <c r="AW763" s="15" t="s">
        <v>27</v>
      </c>
      <c r="AX763" s="15" t="s">
        <v>78</v>
      </c>
      <c r="AY763" s="196" t="s">
        <v>190</v>
      </c>
    </row>
    <row r="764" spans="1:65" s="2" customFormat="1" ht="24" x14ac:dyDescent="0.2">
      <c r="A764" s="35"/>
      <c r="B764" s="134"/>
      <c r="C764" s="166" t="s">
        <v>784</v>
      </c>
      <c r="D764" s="166" t="s">
        <v>192</v>
      </c>
      <c r="E764" s="167" t="s">
        <v>785</v>
      </c>
      <c r="F764" s="168" t="s">
        <v>786</v>
      </c>
      <c r="G764" s="169" t="s">
        <v>195</v>
      </c>
      <c r="H764" s="170">
        <v>3.42</v>
      </c>
      <c r="I764" s="171"/>
      <c r="J764" s="172">
        <f>ROUND(I764*H764,2)</f>
        <v>0</v>
      </c>
      <c r="K764" s="173"/>
      <c r="L764" s="36"/>
      <c r="M764" s="174" t="s">
        <v>1</v>
      </c>
      <c r="N764" s="175" t="s">
        <v>38</v>
      </c>
      <c r="O764" s="61"/>
      <c r="P764" s="176">
        <f>O764*H764</f>
        <v>0</v>
      </c>
      <c r="Q764" s="176">
        <v>0</v>
      </c>
      <c r="R764" s="176">
        <f>Q764*H764</f>
        <v>0</v>
      </c>
      <c r="S764" s="176">
        <v>5.5E-2</v>
      </c>
      <c r="T764" s="177">
        <f>S764*H764</f>
        <v>0.18809999999999999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78" t="s">
        <v>196</v>
      </c>
      <c r="AT764" s="178" t="s">
        <v>192</v>
      </c>
      <c r="AU764" s="178" t="s">
        <v>91</v>
      </c>
      <c r="AY764" s="18" t="s">
        <v>190</v>
      </c>
      <c r="BE764" s="98">
        <f>IF(N764="základná",J764,0)</f>
        <v>0</v>
      </c>
      <c r="BF764" s="98">
        <f>IF(N764="znížená",J764,0)</f>
        <v>0</v>
      </c>
      <c r="BG764" s="98">
        <f>IF(N764="zákl. prenesená",J764,0)</f>
        <v>0</v>
      </c>
      <c r="BH764" s="98">
        <f>IF(N764="zníž. prenesená",J764,0)</f>
        <v>0</v>
      </c>
      <c r="BI764" s="98">
        <f>IF(N764="nulová",J764,0)</f>
        <v>0</v>
      </c>
      <c r="BJ764" s="18" t="s">
        <v>91</v>
      </c>
      <c r="BK764" s="98">
        <f>ROUND(I764*H764,2)</f>
        <v>0</v>
      </c>
      <c r="BL764" s="18" t="s">
        <v>196</v>
      </c>
      <c r="BM764" s="178" t="s">
        <v>787</v>
      </c>
    </row>
    <row r="765" spans="1:65" s="13" customFormat="1" x14ac:dyDescent="0.2">
      <c r="B765" s="179"/>
      <c r="D765" s="180" t="s">
        <v>198</v>
      </c>
      <c r="E765" s="181" t="s">
        <v>1</v>
      </c>
      <c r="F765" s="182" t="s">
        <v>762</v>
      </c>
      <c r="H765" s="181" t="s">
        <v>1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1" t="s">
        <v>198</v>
      </c>
      <c r="AU765" s="181" t="s">
        <v>91</v>
      </c>
      <c r="AV765" s="13" t="s">
        <v>78</v>
      </c>
      <c r="AW765" s="13" t="s">
        <v>27</v>
      </c>
      <c r="AX765" s="13" t="s">
        <v>72</v>
      </c>
      <c r="AY765" s="181" t="s">
        <v>190</v>
      </c>
    </row>
    <row r="766" spans="1:65" s="14" customFormat="1" x14ac:dyDescent="0.2">
      <c r="B766" s="187"/>
      <c r="D766" s="180" t="s">
        <v>198</v>
      </c>
      <c r="E766" s="188" t="s">
        <v>1</v>
      </c>
      <c r="F766" s="189" t="s">
        <v>763</v>
      </c>
      <c r="H766" s="190">
        <v>3.42</v>
      </c>
      <c r="I766" s="191"/>
      <c r="L766" s="187"/>
      <c r="M766" s="192"/>
      <c r="N766" s="193"/>
      <c r="O766" s="193"/>
      <c r="P766" s="193"/>
      <c r="Q766" s="193"/>
      <c r="R766" s="193"/>
      <c r="S766" s="193"/>
      <c r="T766" s="194"/>
      <c r="AT766" s="188" t="s">
        <v>198</v>
      </c>
      <c r="AU766" s="188" t="s">
        <v>91</v>
      </c>
      <c r="AV766" s="14" t="s">
        <v>91</v>
      </c>
      <c r="AW766" s="14" t="s">
        <v>27</v>
      </c>
      <c r="AX766" s="14" t="s">
        <v>72</v>
      </c>
      <c r="AY766" s="188" t="s">
        <v>190</v>
      </c>
    </row>
    <row r="767" spans="1:65" s="15" customFormat="1" x14ac:dyDescent="0.2">
      <c r="B767" s="195"/>
      <c r="D767" s="180" t="s">
        <v>198</v>
      </c>
      <c r="E767" s="196" t="s">
        <v>1</v>
      </c>
      <c r="F767" s="197" t="s">
        <v>204</v>
      </c>
      <c r="H767" s="198">
        <v>3.42</v>
      </c>
      <c r="I767" s="199"/>
      <c r="L767" s="195"/>
      <c r="M767" s="200"/>
      <c r="N767" s="201"/>
      <c r="O767" s="201"/>
      <c r="P767" s="201"/>
      <c r="Q767" s="201"/>
      <c r="R767" s="201"/>
      <c r="S767" s="201"/>
      <c r="T767" s="202"/>
      <c r="AT767" s="196" t="s">
        <v>198</v>
      </c>
      <c r="AU767" s="196" t="s">
        <v>91</v>
      </c>
      <c r="AV767" s="15" t="s">
        <v>196</v>
      </c>
      <c r="AW767" s="15" t="s">
        <v>27</v>
      </c>
      <c r="AX767" s="15" t="s">
        <v>78</v>
      </c>
      <c r="AY767" s="196" t="s">
        <v>190</v>
      </c>
    </row>
    <row r="768" spans="1:65" s="2" customFormat="1" ht="36" x14ac:dyDescent="0.2">
      <c r="A768" s="35"/>
      <c r="B768" s="134"/>
      <c r="C768" s="166" t="s">
        <v>788</v>
      </c>
      <c r="D768" s="166" t="s">
        <v>192</v>
      </c>
      <c r="E768" s="167" t="s">
        <v>789</v>
      </c>
      <c r="F768" s="168" t="s">
        <v>790</v>
      </c>
      <c r="G768" s="169" t="s">
        <v>195</v>
      </c>
      <c r="H768" s="170">
        <v>12.76</v>
      </c>
      <c r="I768" s="171"/>
      <c r="J768" s="172">
        <f>ROUND(I768*H768,2)</f>
        <v>0</v>
      </c>
      <c r="K768" s="173"/>
      <c r="L768" s="36"/>
      <c r="M768" s="174" t="s">
        <v>1</v>
      </c>
      <c r="N768" s="175" t="s">
        <v>38</v>
      </c>
      <c r="O768" s="61"/>
      <c r="P768" s="176">
        <f>O768*H768</f>
        <v>0</v>
      </c>
      <c r="Q768" s="176">
        <v>0</v>
      </c>
      <c r="R768" s="176">
        <f>Q768*H768</f>
        <v>0</v>
      </c>
      <c r="S768" s="176">
        <v>0.02</v>
      </c>
      <c r="T768" s="177">
        <f>S768*H768</f>
        <v>0.25519999999999998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78" t="s">
        <v>196</v>
      </c>
      <c r="AT768" s="178" t="s">
        <v>192</v>
      </c>
      <c r="AU768" s="178" t="s">
        <v>91</v>
      </c>
      <c r="AY768" s="18" t="s">
        <v>190</v>
      </c>
      <c r="BE768" s="98">
        <f>IF(N768="základná",J768,0)</f>
        <v>0</v>
      </c>
      <c r="BF768" s="98">
        <f>IF(N768="znížená",J768,0)</f>
        <v>0</v>
      </c>
      <c r="BG768" s="98">
        <f>IF(N768="zákl. prenesená",J768,0)</f>
        <v>0</v>
      </c>
      <c r="BH768" s="98">
        <f>IF(N768="zníž. prenesená",J768,0)</f>
        <v>0</v>
      </c>
      <c r="BI768" s="98">
        <f>IF(N768="nulová",J768,0)</f>
        <v>0</v>
      </c>
      <c r="BJ768" s="18" t="s">
        <v>91</v>
      </c>
      <c r="BK768" s="98">
        <f>ROUND(I768*H768,2)</f>
        <v>0</v>
      </c>
      <c r="BL768" s="18" t="s">
        <v>196</v>
      </c>
      <c r="BM768" s="178" t="s">
        <v>791</v>
      </c>
    </row>
    <row r="769" spans="1:65" s="14" customFormat="1" x14ac:dyDescent="0.2">
      <c r="B769" s="187"/>
      <c r="D769" s="180" t="s">
        <v>198</v>
      </c>
      <c r="E769" s="188" t="s">
        <v>1</v>
      </c>
      <c r="F769" s="189" t="s">
        <v>792</v>
      </c>
      <c r="H769" s="190">
        <v>12.76</v>
      </c>
      <c r="I769" s="191"/>
      <c r="L769" s="187"/>
      <c r="M769" s="192"/>
      <c r="N769" s="193"/>
      <c r="O769" s="193"/>
      <c r="P769" s="193"/>
      <c r="Q769" s="193"/>
      <c r="R769" s="193"/>
      <c r="S769" s="193"/>
      <c r="T769" s="194"/>
      <c r="AT769" s="188" t="s">
        <v>198</v>
      </c>
      <c r="AU769" s="188" t="s">
        <v>91</v>
      </c>
      <c r="AV769" s="14" t="s">
        <v>91</v>
      </c>
      <c r="AW769" s="14" t="s">
        <v>27</v>
      </c>
      <c r="AX769" s="14" t="s">
        <v>72</v>
      </c>
      <c r="AY769" s="188" t="s">
        <v>190</v>
      </c>
    </row>
    <row r="770" spans="1:65" s="15" customFormat="1" x14ac:dyDescent="0.2">
      <c r="B770" s="195"/>
      <c r="D770" s="180" t="s">
        <v>198</v>
      </c>
      <c r="E770" s="196" t="s">
        <v>1</v>
      </c>
      <c r="F770" s="197" t="s">
        <v>204</v>
      </c>
      <c r="H770" s="198">
        <v>12.76</v>
      </c>
      <c r="I770" s="199"/>
      <c r="L770" s="195"/>
      <c r="M770" s="200"/>
      <c r="N770" s="201"/>
      <c r="O770" s="201"/>
      <c r="P770" s="201"/>
      <c r="Q770" s="201"/>
      <c r="R770" s="201"/>
      <c r="S770" s="201"/>
      <c r="T770" s="202"/>
      <c r="AT770" s="196" t="s">
        <v>198</v>
      </c>
      <c r="AU770" s="196" t="s">
        <v>91</v>
      </c>
      <c r="AV770" s="15" t="s">
        <v>196</v>
      </c>
      <c r="AW770" s="15" t="s">
        <v>27</v>
      </c>
      <c r="AX770" s="15" t="s">
        <v>78</v>
      </c>
      <c r="AY770" s="196" t="s">
        <v>190</v>
      </c>
    </row>
    <row r="771" spans="1:65" s="2" customFormat="1" ht="36" x14ac:dyDescent="0.2">
      <c r="A771" s="35"/>
      <c r="B771" s="134"/>
      <c r="C771" s="166" t="s">
        <v>793</v>
      </c>
      <c r="D771" s="166" t="s">
        <v>192</v>
      </c>
      <c r="E771" s="167" t="s">
        <v>794</v>
      </c>
      <c r="F771" s="168" t="s">
        <v>795</v>
      </c>
      <c r="G771" s="169" t="s">
        <v>195</v>
      </c>
      <c r="H771" s="170">
        <v>96.23</v>
      </c>
      <c r="I771" s="171"/>
      <c r="J771" s="172">
        <f>ROUND(I771*H771,2)</f>
        <v>0</v>
      </c>
      <c r="K771" s="173"/>
      <c r="L771" s="36"/>
      <c r="M771" s="174" t="s">
        <v>1</v>
      </c>
      <c r="N771" s="175" t="s">
        <v>38</v>
      </c>
      <c r="O771" s="61"/>
      <c r="P771" s="176">
        <f>O771*H771</f>
        <v>0</v>
      </c>
      <c r="Q771" s="176">
        <v>0</v>
      </c>
      <c r="R771" s="176">
        <f>Q771*H771</f>
        <v>0</v>
      </c>
      <c r="S771" s="176">
        <v>6.5000000000000002E-2</v>
      </c>
      <c r="T771" s="177">
        <f>S771*H771</f>
        <v>6.2549500000000009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78" t="s">
        <v>196</v>
      </c>
      <c r="AT771" s="178" t="s">
        <v>192</v>
      </c>
      <c r="AU771" s="178" t="s">
        <v>91</v>
      </c>
      <c r="AY771" s="18" t="s">
        <v>190</v>
      </c>
      <c r="BE771" s="98">
        <f>IF(N771="základná",J771,0)</f>
        <v>0</v>
      </c>
      <c r="BF771" s="98">
        <f>IF(N771="znížená",J771,0)</f>
        <v>0</v>
      </c>
      <c r="BG771" s="98">
        <f>IF(N771="zákl. prenesená",J771,0)</f>
        <v>0</v>
      </c>
      <c r="BH771" s="98">
        <f>IF(N771="zníž. prenesená",J771,0)</f>
        <v>0</v>
      </c>
      <c r="BI771" s="98">
        <f>IF(N771="nulová",J771,0)</f>
        <v>0</v>
      </c>
      <c r="BJ771" s="18" t="s">
        <v>91</v>
      </c>
      <c r="BK771" s="98">
        <f>ROUND(I771*H771,2)</f>
        <v>0</v>
      </c>
      <c r="BL771" s="18" t="s">
        <v>196</v>
      </c>
      <c r="BM771" s="178" t="s">
        <v>796</v>
      </c>
    </row>
    <row r="772" spans="1:65" s="13" customFormat="1" x14ac:dyDescent="0.2">
      <c r="B772" s="179"/>
      <c r="D772" s="180" t="s">
        <v>198</v>
      </c>
      <c r="E772" s="181" t="s">
        <v>1</v>
      </c>
      <c r="F772" s="182" t="s">
        <v>797</v>
      </c>
      <c r="H772" s="181" t="s">
        <v>1</v>
      </c>
      <c r="I772" s="183"/>
      <c r="L772" s="179"/>
      <c r="M772" s="184"/>
      <c r="N772" s="185"/>
      <c r="O772" s="185"/>
      <c r="P772" s="185"/>
      <c r="Q772" s="185"/>
      <c r="R772" s="185"/>
      <c r="S772" s="185"/>
      <c r="T772" s="186"/>
      <c r="AT772" s="181" t="s">
        <v>198</v>
      </c>
      <c r="AU772" s="181" t="s">
        <v>91</v>
      </c>
      <c r="AV772" s="13" t="s">
        <v>78</v>
      </c>
      <c r="AW772" s="13" t="s">
        <v>27</v>
      </c>
      <c r="AX772" s="13" t="s">
        <v>72</v>
      </c>
      <c r="AY772" s="181" t="s">
        <v>190</v>
      </c>
    </row>
    <row r="773" spans="1:65" s="13" customFormat="1" x14ac:dyDescent="0.2">
      <c r="B773" s="179"/>
      <c r="D773" s="180" t="s">
        <v>198</v>
      </c>
      <c r="E773" s="181" t="s">
        <v>1</v>
      </c>
      <c r="F773" s="182" t="s">
        <v>798</v>
      </c>
      <c r="H773" s="181" t="s">
        <v>1</v>
      </c>
      <c r="I773" s="183"/>
      <c r="L773" s="179"/>
      <c r="M773" s="184"/>
      <c r="N773" s="185"/>
      <c r="O773" s="185"/>
      <c r="P773" s="185"/>
      <c r="Q773" s="185"/>
      <c r="R773" s="185"/>
      <c r="S773" s="185"/>
      <c r="T773" s="186"/>
      <c r="AT773" s="181" t="s">
        <v>198</v>
      </c>
      <c r="AU773" s="181" t="s">
        <v>91</v>
      </c>
      <c r="AV773" s="13" t="s">
        <v>78</v>
      </c>
      <c r="AW773" s="13" t="s">
        <v>27</v>
      </c>
      <c r="AX773" s="13" t="s">
        <v>72</v>
      </c>
      <c r="AY773" s="181" t="s">
        <v>190</v>
      </c>
    </row>
    <row r="774" spans="1:65" s="14" customFormat="1" x14ac:dyDescent="0.2">
      <c r="B774" s="187"/>
      <c r="D774" s="180" t="s">
        <v>198</v>
      </c>
      <c r="E774" s="188" t="s">
        <v>1</v>
      </c>
      <c r="F774" s="189" t="s">
        <v>799</v>
      </c>
      <c r="H774" s="190">
        <v>96.23</v>
      </c>
      <c r="I774" s="191"/>
      <c r="L774" s="187"/>
      <c r="M774" s="192"/>
      <c r="N774" s="193"/>
      <c r="O774" s="193"/>
      <c r="P774" s="193"/>
      <c r="Q774" s="193"/>
      <c r="R774" s="193"/>
      <c r="S774" s="193"/>
      <c r="T774" s="194"/>
      <c r="AT774" s="188" t="s">
        <v>198</v>
      </c>
      <c r="AU774" s="188" t="s">
        <v>91</v>
      </c>
      <c r="AV774" s="14" t="s">
        <v>91</v>
      </c>
      <c r="AW774" s="14" t="s">
        <v>27</v>
      </c>
      <c r="AX774" s="14" t="s">
        <v>72</v>
      </c>
      <c r="AY774" s="188" t="s">
        <v>190</v>
      </c>
    </row>
    <row r="775" spans="1:65" s="15" customFormat="1" x14ac:dyDescent="0.2">
      <c r="B775" s="195"/>
      <c r="D775" s="180" t="s">
        <v>198</v>
      </c>
      <c r="E775" s="196" t="s">
        <v>1</v>
      </c>
      <c r="F775" s="197" t="s">
        <v>204</v>
      </c>
      <c r="H775" s="198">
        <v>96.23</v>
      </c>
      <c r="I775" s="199"/>
      <c r="L775" s="195"/>
      <c r="M775" s="200"/>
      <c r="N775" s="201"/>
      <c r="O775" s="201"/>
      <c r="P775" s="201"/>
      <c r="Q775" s="201"/>
      <c r="R775" s="201"/>
      <c r="S775" s="201"/>
      <c r="T775" s="202"/>
      <c r="AT775" s="196" t="s">
        <v>198</v>
      </c>
      <c r="AU775" s="196" t="s">
        <v>91</v>
      </c>
      <c r="AV775" s="15" t="s">
        <v>196</v>
      </c>
      <c r="AW775" s="15" t="s">
        <v>27</v>
      </c>
      <c r="AX775" s="15" t="s">
        <v>78</v>
      </c>
      <c r="AY775" s="196" t="s">
        <v>190</v>
      </c>
    </row>
    <row r="776" spans="1:65" s="2" customFormat="1" ht="24" x14ac:dyDescent="0.2">
      <c r="A776" s="35"/>
      <c r="B776" s="134"/>
      <c r="C776" s="166" t="s">
        <v>800</v>
      </c>
      <c r="D776" s="166" t="s">
        <v>192</v>
      </c>
      <c r="E776" s="167" t="s">
        <v>801</v>
      </c>
      <c r="F776" s="168" t="s">
        <v>802</v>
      </c>
      <c r="G776" s="169" t="s">
        <v>195</v>
      </c>
      <c r="H776" s="170">
        <v>46.685000000000002</v>
      </c>
      <c r="I776" s="171"/>
      <c r="J776" s="172">
        <f>ROUND(I776*H776,2)</f>
        <v>0</v>
      </c>
      <c r="K776" s="173"/>
      <c r="L776" s="36"/>
      <c r="M776" s="174" t="s">
        <v>1</v>
      </c>
      <c r="N776" s="175" t="s">
        <v>38</v>
      </c>
      <c r="O776" s="61"/>
      <c r="P776" s="176">
        <f>O776*H776</f>
        <v>0</v>
      </c>
      <c r="Q776" s="176">
        <v>0</v>
      </c>
      <c r="R776" s="176">
        <f>Q776*H776</f>
        <v>0</v>
      </c>
      <c r="S776" s="176">
        <v>5.7000000000000002E-2</v>
      </c>
      <c r="T776" s="177">
        <f>S776*H776</f>
        <v>2.6610450000000001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78" t="s">
        <v>196</v>
      </c>
      <c r="AT776" s="178" t="s">
        <v>192</v>
      </c>
      <c r="AU776" s="178" t="s">
        <v>91</v>
      </c>
      <c r="AY776" s="18" t="s">
        <v>190</v>
      </c>
      <c r="BE776" s="98">
        <f>IF(N776="základná",J776,0)</f>
        <v>0</v>
      </c>
      <c r="BF776" s="98">
        <f>IF(N776="znížená",J776,0)</f>
        <v>0</v>
      </c>
      <c r="BG776" s="98">
        <f>IF(N776="zákl. prenesená",J776,0)</f>
        <v>0</v>
      </c>
      <c r="BH776" s="98">
        <f>IF(N776="zníž. prenesená",J776,0)</f>
        <v>0</v>
      </c>
      <c r="BI776" s="98">
        <f>IF(N776="nulová",J776,0)</f>
        <v>0</v>
      </c>
      <c r="BJ776" s="18" t="s">
        <v>91</v>
      </c>
      <c r="BK776" s="98">
        <f>ROUND(I776*H776,2)</f>
        <v>0</v>
      </c>
      <c r="BL776" s="18" t="s">
        <v>196</v>
      </c>
      <c r="BM776" s="178" t="s">
        <v>803</v>
      </c>
    </row>
    <row r="777" spans="1:65" s="13" customFormat="1" x14ac:dyDescent="0.2">
      <c r="B777" s="179"/>
      <c r="D777" s="180" t="s">
        <v>198</v>
      </c>
      <c r="E777" s="181" t="s">
        <v>1</v>
      </c>
      <c r="F777" s="182" t="s">
        <v>804</v>
      </c>
      <c r="H777" s="181" t="s">
        <v>1</v>
      </c>
      <c r="I777" s="183"/>
      <c r="L777" s="179"/>
      <c r="M777" s="184"/>
      <c r="N777" s="185"/>
      <c r="O777" s="185"/>
      <c r="P777" s="185"/>
      <c r="Q777" s="185"/>
      <c r="R777" s="185"/>
      <c r="S777" s="185"/>
      <c r="T777" s="186"/>
      <c r="AT777" s="181" t="s">
        <v>198</v>
      </c>
      <c r="AU777" s="181" t="s">
        <v>91</v>
      </c>
      <c r="AV777" s="13" t="s">
        <v>78</v>
      </c>
      <c r="AW777" s="13" t="s">
        <v>27</v>
      </c>
      <c r="AX777" s="13" t="s">
        <v>72</v>
      </c>
      <c r="AY777" s="181" t="s">
        <v>190</v>
      </c>
    </row>
    <row r="778" spans="1:65" s="13" customFormat="1" x14ac:dyDescent="0.2">
      <c r="B778" s="179"/>
      <c r="D778" s="180" t="s">
        <v>198</v>
      </c>
      <c r="E778" s="181" t="s">
        <v>1</v>
      </c>
      <c r="F778" s="182" t="s">
        <v>805</v>
      </c>
      <c r="H778" s="181" t="s">
        <v>1</v>
      </c>
      <c r="I778" s="183"/>
      <c r="L778" s="179"/>
      <c r="M778" s="184"/>
      <c r="N778" s="185"/>
      <c r="O778" s="185"/>
      <c r="P778" s="185"/>
      <c r="Q778" s="185"/>
      <c r="R778" s="185"/>
      <c r="S778" s="185"/>
      <c r="T778" s="186"/>
      <c r="AT778" s="181" t="s">
        <v>198</v>
      </c>
      <c r="AU778" s="181" t="s">
        <v>91</v>
      </c>
      <c r="AV778" s="13" t="s">
        <v>78</v>
      </c>
      <c r="AW778" s="13" t="s">
        <v>27</v>
      </c>
      <c r="AX778" s="13" t="s">
        <v>72</v>
      </c>
      <c r="AY778" s="181" t="s">
        <v>190</v>
      </c>
    </row>
    <row r="779" spans="1:65" s="13" customFormat="1" x14ac:dyDescent="0.2">
      <c r="B779" s="179"/>
      <c r="D779" s="180" t="s">
        <v>198</v>
      </c>
      <c r="E779" s="181" t="s">
        <v>1</v>
      </c>
      <c r="F779" s="182" t="s">
        <v>806</v>
      </c>
      <c r="H779" s="181" t="s">
        <v>1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1" t="s">
        <v>198</v>
      </c>
      <c r="AU779" s="181" t="s">
        <v>91</v>
      </c>
      <c r="AV779" s="13" t="s">
        <v>78</v>
      </c>
      <c r="AW779" s="13" t="s">
        <v>27</v>
      </c>
      <c r="AX779" s="13" t="s">
        <v>72</v>
      </c>
      <c r="AY779" s="181" t="s">
        <v>190</v>
      </c>
    </row>
    <row r="780" spans="1:65" s="14" customFormat="1" x14ac:dyDescent="0.2">
      <c r="B780" s="187"/>
      <c r="D780" s="180" t="s">
        <v>198</v>
      </c>
      <c r="E780" s="188" t="s">
        <v>1</v>
      </c>
      <c r="F780" s="189" t="s">
        <v>807</v>
      </c>
      <c r="H780" s="190">
        <v>25.193999999999999</v>
      </c>
      <c r="I780" s="191"/>
      <c r="L780" s="187"/>
      <c r="M780" s="192"/>
      <c r="N780" s="193"/>
      <c r="O780" s="193"/>
      <c r="P780" s="193"/>
      <c r="Q780" s="193"/>
      <c r="R780" s="193"/>
      <c r="S780" s="193"/>
      <c r="T780" s="194"/>
      <c r="AT780" s="188" t="s">
        <v>198</v>
      </c>
      <c r="AU780" s="188" t="s">
        <v>91</v>
      </c>
      <c r="AV780" s="14" t="s">
        <v>91</v>
      </c>
      <c r="AW780" s="14" t="s">
        <v>27</v>
      </c>
      <c r="AX780" s="14" t="s">
        <v>72</v>
      </c>
      <c r="AY780" s="188" t="s">
        <v>190</v>
      </c>
    </row>
    <row r="781" spans="1:65" s="13" customFormat="1" x14ac:dyDescent="0.2">
      <c r="B781" s="179"/>
      <c r="D781" s="180" t="s">
        <v>198</v>
      </c>
      <c r="E781" s="181" t="s">
        <v>1</v>
      </c>
      <c r="F781" s="182" t="s">
        <v>808</v>
      </c>
      <c r="H781" s="181" t="s">
        <v>1</v>
      </c>
      <c r="I781" s="183"/>
      <c r="L781" s="179"/>
      <c r="M781" s="184"/>
      <c r="N781" s="185"/>
      <c r="O781" s="185"/>
      <c r="P781" s="185"/>
      <c r="Q781" s="185"/>
      <c r="R781" s="185"/>
      <c r="S781" s="185"/>
      <c r="T781" s="186"/>
      <c r="AT781" s="181" t="s">
        <v>198</v>
      </c>
      <c r="AU781" s="181" t="s">
        <v>91</v>
      </c>
      <c r="AV781" s="13" t="s">
        <v>78</v>
      </c>
      <c r="AW781" s="13" t="s">
        <v>27</v>
      </c>
      <c r="AX781" s="13" t="s">
        <v>72</v>
      </c>
      <c r="AY781" s="181" t="s">
        <v>190</v>
      </c>
    </row>
    <row r="782" spans="1:65" s="14" customFormat="1" x14ac:dyDescent="0.2">
      <c r="B782" s="187"/>
      <c r="D782" s="180" t="s">
        <v>198</v>
      </c>
      <c r="E782" s="188" t="s">
        <v>1</v>
      </c>
      <c r="F782" s="189" t="s">
        <v>809</v>
      </c>
      <c r="H782" s="190">
        <v>7.8209999999999997</v>
      </c>
      <c r="I782" s="191"/>
      <c r="L782" s="187"/>
      <c r="M782" s="192"/>
      <c r="N782" s="193"/>
      <c r="O782" s="193"/>
      <c r="P782" s="193"/>
      <c r="Q782" s="193"/>
      <c r="R782" s="193"/>
      <c r="S782" s="193"/>
      <c r="T782" s="194"/>
      <c r="AT782" s="188" t="s">
        <v>198</v>
      </c>
      <c r="AU782" s="188" t="s">
        <v>91</v>
      </c>
      <c r="AV782" s="14" t="s">
        <v>91</v>
      </c>
      <c r="AW782" s="14" t="s">
        <v>27</v>
      </c>
      <c r="AX782" s="14" t="s">
        <v>72</v>
      </c>
      <c r="AY782" s="188" t="s">
        <v>190</v>
      </c>
    </row>
    <row r="783" spans="1:65" s="13" customFormat="1" x14ac:dyDescent="0.2">
      <c r="B783" s="179"/>
      <c r="D783" s="180" t="s">
        <v>198</v>
      </c>
      <c r="E783" s="181" t="s">
        <v>1</v>
      </c>
      <c r="F783" s="182" t="s">
        <v>810</v>
      </c>
      <c r="H783" s="181" t="s">
        <v>1</v>
      </c>
      <c r="I783" s="183"/>
      <c r="L783" s="179"/>
      <c r="M783" s="184"/>
      <c r="N783" s="185"/>
      <c r="O783" s="185"/>
      <c r="P783" s="185"/>
      <c r="Q783" s="185"/>
      <c r="R783" s="185"/>
      <c r="S783" s="185"/>
      <c r="T783" s="186"/>
      <c r="AT783" s="181" t="s">
        <v>198</v>
      </c>
      <c r="AU783" s="181" t="s">
        <v>91</v>
      </c>
      <c r="AV783" s="13" t="s">
        <v>78</v>
      </c>
      <c r="AW783" s="13" t="s">
        <v>27</v>
      </c>
      <c r="AX783" s="13" t="s">
        <v>72</v>
      </c>
      <c r="AY783" s="181" t="s">
        <v>190</v>
      </c>
    </row>
    <row r="784" spans="1:65" s="14" customFormat="1" x14ac:dyDescent="0.2">
      <c r="B784" s="187"/>
      <c r="D784" s="180" t="s">
        <v>198</v>
      </c>
      <c r="E784" s="188" t="s">
        <v>1</v>
      </c>
      <c r="F784" s="189" t="s">
        <v>811</v>
      </c>
      <c r="H784" s="190">
        <v>5.87</v>
      </c>
      <c r="I784" s="191"/>
      <c r="L784" s="187"/>
      <c r="M784" s="192"/>
      <c r="N784" s="193"/>
      <c r="O784" s="193"/>
      <c r="P784" s="193"/>
      <c r="Q784" s="193"/>
      <c r="R784" s="193"/>
      <c r="S784" s="193"/>
      <c r="T784" s="194"/>
      <c r="AT784" s="188" t="s">
        <v>198</v>
      </c>
      <c r="AU784" s="188" t="s">
        <v>91</v>
      </c>
      <c r="AV784" s="14" t="s">
        <v>91</v>
      </c>
      <c r="AW784" s="14" t="s">
        <v>27</v>
      </c>
      <c r="AX784" s="14" t="s">
        <v>72</v>
      </c>
      <c r="AY784" s="188" t="s">
        <v>190</v>
      </c>
    </row>
    <row r="785" spans="1:65" s="13" customFormat="1" x14ac:dyDescent="0.2">
      <c r="B785" s="179"/>
      <c r="D785" s="180" t="s">
        <v>198</v>
      </c>
      <c r="E785" s="181" t="s">
        <v>1</v>
      </c>
      <c r="F785" s="182" t="s">
        <v>812</v>
      </c>
      <c r="H785" s="181" t="s">
        <v>1</v>
      </c>
      <c r="I785" s="183"/>
      <c r="L785" s="179"/>
      <c r="M785" s="184"/>
      <c r="N785" s="185"/>
      <c r="O785" s="185"/>
      <c r="P785" s="185"/>
      <c r="Q785" s="185"/>
      <c r="R785" s="185"/>
      <c r="S785" s="185"/>
      <c r="T785" s="186"/>
      <c r="AT785" s="181" t="s">
        <v>198</v>
      </c>
      <c r="AU785" s="181" t="s">
        <v>91</v>
      </c>
      <c r="AV785" s="13" t="s">
        <v>78</v>
      </c>
      <c r="AW785" s="13" t="s">
        <v>27</v>
      </c>
      <c r="AX785" s="13" t="s">
        <v>72</v>
      </c>
      <c r="AY785" s="181" t="s">
        <v>190</v>
      </c>
    </row>
    <row r="786" spans="1:65" s="13" customFormat="1" x14ac:dyDescent="0.2">
      <c r="B786" s="179"/>
      <c r="D786" s="180" t="s">
        <v>198</v>
      </c>
      <c r="E786" s="181" t="s">
        <v>1</v>
      </c>
      <c r="F786" s="182" t="s">
        <v>813</v>
      </c>
      <c r="H786" s="181" t="s">
        <v>1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1" t="s">
        <v>198</v>
      </c>
      <c r="AU786" s="181" t="s">
        <v>91</v>
      </c>
      <c r="AV786" s="13" t="s">
        <v>78</v>
      </c>
      <c r="AW786" s="13" t="s">
        <v>27</v>
      </c>
      <c r="AX786" s="13" t="s">
        <v>72</v>
      </c>
      <c r="AY786" s="181" t="s">
        <v>190</v>
      </c>
    </row>
    <row r="787" spans="1:65" s="14" customFormat="1" x14ac:dyDescent="0.2">
      <c r="B787" s="187"/>
      <c r="D787" s="180" t="s">
        <v>198</v>
      </c>
      <c r="E787" s="188" t="s">
        <v>1</v>
      </c>
      <c r="F787" s="189" t="s">
        <v>814</v>
      </c>
      <c r="H787" s="190">
        <v>7.8</v>
      </c>
      <c r="I787" s="191"/>
      <c r="L787" s="187"/>
      <c r="M787" s="192"/>
      <c r="N787" s="193"/>
      <c r="O787" s="193"/>
      <c r="P787" s="193"/>
      <c r="Q787" s="193"/>
      <c r="R787" s="193"/>
      <c r="S787" s="193"/>
      <c r="T787" s="194"/>
      <c r="AT787" s="188" t="s">
        <v>198</v>
      </c>
      <c r="AU787" s="188" t="s">
        <v>91</v>
      </c>
      <c r="AV787" s="14" t="s">
        <v>91</v>
      </c>
      <c r="AW787" s="14" t="s">
        <v>27</v>
      </c>
      <c r="AX787" s="14" t="s">
        <v>72</v>
      </c>
      <c r="AY787" s="188" t="s">
        <v>190</v>
      </c>
    </row>
    <row r="788" spans="1:65" s="15" customFormat="1" x14ac:dyDescent="0.2">
      <c r="B788" s="195"/>
      <c r="D788" s="180" t="s">
        <v>198</v>
      </c>
      <c r="E788" s="196" t="s">
        <v>1</v>
      </c>
      <c r="F788" s="197" t="s">
        <v>204</v>
      </c>
      <c r="H788" s="198">
        <v>46.685000000000002</v>
      </c>
      <c r="I788" s="199"/>
      <c r="L788" s="195"/>
      <c r="M788" s="200"/>
      <c r="N788" s="201"/>
      <c r="O788" s="201"/>
      <c r="P788" s="201"/>
      <c r="Q788" s="201"/>
      <c r="R788" s="201"/>
      <c r="S788" s="201"/>
      <c r="T788" s="202"/>
      <c r="AT788" s="196" t="s">
        <v>198</v>
      </c>
      <c r="AU788" s="196" t="s">
        <v>91</v>
      </c>
      <c r="AV788" s="15" t="s">
        <v>196</v>
      </c>
      <c r="AW788" s="15" t="s">
        <v>27</v>
      </c>
      <c r="AX788" s="15" t="s">
        <v>78</v>
      </c>
      <c r="AY788" s="196" t="s">
        <v>190</v>
      </c>
    </row>
    <row r="789" spans="1:65" s="2" customFormat="1" ht="36" x14ac:dyDescent="0.2">
      <c r="A789" s="35"/>
      <c r="B789" s="134"/>
      <c r="C789" s="166" t="s">
        <v>815</v>
      </c>
      <c r="D789" s="166" t="s">
        <v>192</v>
      </c>
      <c r="E789" s="167" t="s">
        <v>816</v>
      </c>
      <c r="F789" s="168" t="s">
        <v>817</v>
      </c>
      <c r="G789" s="169" t="s">
        <v>195</v>
      </c>
      <c r="H789" s="170">
        <v>17.414000000000001</v>
      </c>
      <c r="I789" s="171"/>
      <c r="J789" s="172">
        <f>ROUND(I789*H789,2)</f>
        <v>0</v>
      </c>
      <c r="K789" s="173"/>
      <c r="L789" s="36"/>
      <c r="M789" s="174" t="s">
        <v>1</v>
      </c>
      <c r="N789" s="175" t="s">
        <v>38</v>
      </c>
      <c r="O789" s="61"/>
      <c r="P789" s="176">
        <f>O789*H789</f>
        <v>0</v>
      </c>
      <c r="Q789" s="176">
        <v>0</v>
      </c>
      <c r="R789" s="176">
        <f>Q789*H789</f>
        <v>0</v>
      </c>
      <c r="S789" s="176">
        <v>0.55700000000000005</v>
      </c>
      <c r="T789" s="177">
        <f>S789*H789</f>
        <v>9.6995980000000017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78" t="s">
        <v>196</v>
      </c>
      <c r="AT789" s="178" t="s">
        <v>192</v>
      </c>
      <c r="AU789" s="178" t="s">
        <v>91</v>
      </c>
      <c r="AY789" s="18" t="s">
        <v>190</v>
      </c>
      <c r="BE789" s="98">
        <f>IF(N789="základná",J789,0)</f>
        <v>0</v>
      </c>
      <c r="BF789" s="98">
        <f>IF(N789="znížená",J789,0)</f>
        <v>0</v>
      </c>
      <c r="BG789" s="98">
        <f>IF(N789="zákl. prenesená",J789,0)</f>
        <v>0</v>
      </c>
      <c r="BH789" s="98">
        <f>IF(N789="zníž. prenesená",J789,0)</f>
        <v>0</v>
      </c>
      <c r="BI789" s="98">
        <f>IF(N789="nulová",J789,0)</f>
        <v>0</v>
      </c>
      <c r="BJ789" s="18" t="s">
        <v>91</v>
      </c>
      <c r="BK789" s="98">
        <f>ROUND(I789*H789,2)</f>
        <v>0</v>
      </c>
      <c r="BL789" s="18" t="s">
        <v>196</v>
      </c>
      <c r="BM789" s="178" t="s">
        <v>818</v>
      </c>
    </row>
    <row r="790" spans="1:65" s="13" customFormat="1" x14ac:dyDescent="0.2">
      <c r="B790" s="179"/>
      <c r="D790" s="180" t="s">
        <v>198</v>
      </c>
      <c r="E790" s="181" t="s">
        <v>1</v>
      </c>
      <c r="F790" s="182" t="s">
        <v>819</v>
      </c>
      <c r="H790" s="181" t="s">
        <v>1</v>
      </c>
      <c r="I790" s="183"/>
      <c r="L790" s="179"/>
      <c r="M790" s="184"/>
      <c r="N790" s="185"/>
      <c r="O790" s="185"/>
      <c r="P790" s="185"/>
      <c r="Q790" s="185"/>
      <c r="R790" s="185"/>
      <c r="S790" s="185"/>
      <c r="T790" s="186"/>
      <c r="AT790" s="181" t="s">
        <v>198</v>
      </c>
      <c r="AU790" s="181" t="s">
        <v>91</v>
      </c>
      <c r="AV790" s="13" t="s">
        <v>78</v>
      </c>
      <c r="AW790" s="13" t="s">
        <v>27</v>
      </c>
      <c r="AX790" s="13" t="s">
        <v>72</v>
      </c>
      <c r="AY790" s="181" t="s">
        <v>190</v>
      </c>
    </row>
    <row r="791" spans="1:65" s="14" customFormat="1" x14ac:dyDescent="0.2">
      <c r="B791" s="187"/>
      <c r="D791" s="180" t="s">
        <v>198</v>
      </c>
      <c r="E791" s="188" t="s">
        <v>1</v>
      </c>
      <c r="F791" s="189" t="s">
        <v>820</v>
      </c>
      <c r="H791" s="190">
        <v>2.0249999999999999</v>
      </c>
      <c r="I791" s="191"/>
      <c r="L791" s="187"/>
      <c r="M791" s="192"/>
      <c r="N791" s="193"/>
      <c r="O791" s="193"/>
      <c r="P791" s="193"/>
      <c r="Q791" s="193"/>
      <c r="R791" s="193"/>
      <c r="S791" s="193"/>
      <c r="T791" s="194"/>
      <c r="AT791" s="188" t="s">
        <v>198</v>
      </c>
      <c r="AU791" s="188" t="s">
        <v>91</v>
      </c>
      <c r="AV791" s="14" t="s">
        <v>91</v>
      </c>
      <c r="AW791" s="14" t="s">
        <v>27</v>
      </c>
      <c r="AX791" s="14" t="s">
        <v>72</v>
      </c>
      <c r="AY791" s="188" t="s">
        <v>190</v>
      </c>
    </row>
    <row r="792" spans="1:65" s="14" customFormat="1" x14ac:dyDescent="0.2">
      <c r="B792" s="187"/>
      <c r="D792" s="180" t="s">
        <v>198</v>
      </c>
      <c r="E792" s="188" t="s">
        <v>1</v>
      </c>
      <c r="F792" s="189" t="s">
        <v>821</v>
      </c>
      <c r="H792" s="190">
        <v>3.9380000000000002</v>
      </c>
      <c r="I792" s="191"/>
      <c r="L792" s="187"/>
      <c r="M792" s="192"/>
      <c r="N792" s="193"/>
      <c r="O792" s="193"/>
      <c r="P792" s="193"/>
      <c r="Q792" s="193"/>
      <c r="R792" s="193"/>
      <c r="S792" s="193"/>
      <c r="T792" s="194"/>
      <c r="AT792" s="188" t="s">
        <v>198</v>
      </c>
      <c r="AU792" s="188" t="s">
        <v>91</v>
      </c>
      <c r="AV792" s="14" t="s">
        <v>91</v>
      </c>
      <c r="AW792" s="14" t="s">
        <v>27</v>
      </c>
      <c r="AX792" s="14" t="s">
        <v>72</v>
      </c>
      <c r="AY792" s="188" t="s">
        <v>190</v>
      </c>
    </row>
    <row r="793" spans="1:65" s="14" customFormat="1" x14ac:dyDescent="0.2">
      <c r="B793" s="187"/>
      <c r="D793" s="180" t="s">
        <v>198</v>
      </c>
      <c r="E793" s="188" t="s">
        <v>1</v>
      </c>
      <c r="F793" s="189" t="s">
        <v>822</v>
      </c>
      <c r="H793" s="190">
        <v>1.9690000000000001</v>
      </c>
      <c r="I793" s="191"/>
      <c r="L793" s="187"/>
      <c r="M793" s="192"/>
      <c r="N793" s="193"/>
      <c r="O793" s="193"/>
      <c r="P793" s="193"/>
      <c r="Q793" s="193"/>
      <c r="R793" s="193"/>
      <c r="S793" s="193"/>
      <c r="T793" s="194"/>
      <c r="AT793" s="188" t="s">
        <v>198</v>
      </c>
      <c r="AU793" s="188" t="s">
        <v>91</v>
      </c>
      <c r="AV793" s="14" t="s">
        <v>91</v>
      </c>
      <c r="AW793" s="14" t="s">
        <v>27</v>
      </c>
      <c r="AX793" s="14" t="s">
        <v>72</v>
      </c>
      <c r="AY793" s="188" t="s">
        <v>190</v>
      </c>
    </row>
    <row r="794" spans="1:65" s="14" customFormat="1" x14ac:dyDescent="0.2">
      <c r="B794" s="187"/>
      <c r="D794" s="180" t="s">
        <v>198</v>
      </c>
      <c r="E794" s="188" t="s">
        <v>1</v>
      </c>
      <c r="F794" s="189" t="s">
        <v>823</v>
      </c>
      <c r="H794" s="190">
        <v>1.05</v>
      </c>
      <c r="I794" s="191"/>
      <c r="L794" s="187"/>
      <c r="M794" s="192"/>
      <c r="N794" s="193"/>
      <c r="O794" s="193"/>
      <c r="P794" s="193"/>
      <c r="Q794" s="193"/>
      <c r="R794" s="193"/>
      <c r="S794" s="193"/>
      <c r="T794" s="194"/>
      <c r="AT794" s="188" t="s">
        <v>198</v>
      </c>
      <c r="AU794" s="188" t="s">
        <v>91</v>
      </c>
      <c r="AV794" s="14" t="s">
        <v>91</v>
      </c>
      <c r="AW794" s="14" t="s">
        <v>27</v>
      </c>
      <c r="AX794" s="14" t="s">
        <v>72</v>
      </c>
      <c r="AY794" s="188" t="s">
        <v>190</v>
      </c>
    </row>
    <row r="795" spans="1:65" s="14" customFormat="1" x14ac:dyDescent="0.2">
      <c r="B795" s="187"/>
      <c r="D795" s="180" t="s">
        <v>198</v>
      </c>
      <c r="E795" s="188" t="s">
        <v>1</v>
      </c>
      <c r="F795" s="189" t="s">
        <v>824</v>
      </c>
      <c r="H795" s="190">
        <v>0.78800000000000003</v>
      </c>
      <c r="I795" s="191"/>
      <c r="L795" s="187"/>
      <c r="M795" s="192"/>
      <c r="N795" s="193"/>
      <c r="O795" s="193"/>
      <c r="P795" s="193"/>
      <c r="Q795" s="193"/>
      <c r="R795" s="193"/>
      <c r="S795" s="193"/>
      <c r="T795" s="194"/>
      <c r="AT795" s="188" t="s">
        <v>198</v>
      </c>
      <c r="AU795" s="188" t="s">
        <v>91</v>
      </c>
      <c r="AV795" s="14" t="s">
        <v>91</v>
      </c>
      <c r="AW795" s="14" t="s">
        <v>27</v>
      </c>
      <c r="AX795" s="14" t="s">
        <v>72</v>
      </c>
      <c r="AY795" s="188" t="s">
        <v>190</v>
      </c>
    </row>
    <row r="796" spans="1:65" s="14" customFormat="1" x14ac:dyDescent="0.2">
      <c r="B796" s="187"/>
      <c r="D796" s="180" t="s">
        <v>198</v>
      </c>
      <c r="E796" s="188" t="s">
        <v>1</v>
      </c>
      <c r="F796" s="189" t="s">
        <v>825</v>
      </c>
      <c r="H796" s="190">
        <v>0.95</v>
      </c>
      <c r="I796" s="191"/>
      <c r="L796" s="187"/>
      <c r="M796" s="192"/>
      <c r="N796" s="193"/>
      <c r="O796" s="193"/>
      <c r="P796" s="193"/>
      <c r="Q796" s="193"/>
      <c r="R796" s="193"/>
      <c r="S796" s="193"/>
      <c r="T796" s="194"/>
      <c r="AT796" s="188" t="s">
        <v>198</v>
      </c>
      <c r="AU796" s="188" t="s">
        <v>91</v>
      </c>
      <c r="AV796" s="14" t="s">
        <v>91</v>
      </c>
      <c r="AW796" s="14" t="s">
        <v>27</v>
      </c>
      <c r="AX796" s="14" t="s">
        <v>72</v>
      </c>
      <c r="AY796" s="188" t="s">
        <v>190</v>
      </c>
    </row>
    <row r="797" spans="1:65" s="14" customFormat="1" x14ac:dyDescent="0.2">
      <c r="B797" s="187"/>
      <c r="D797" s="180" t="s">
        <v>198</v>
      </c>
      <c r="E797" s="188" t="s">
        <v>1</v>
      </c>
      <c r="F797" s="189" t="s">
        <v>826</v>
      </c>
      <c r="H797" s="190">
        <v>6.694</v>
      </c>
      <c r="I797" s="191"/>
      <c r="L797" s="187"/>
      <c r="M797" s="192"/>
      <c r="N797" s="193"/>
      <c r="O797" s="193"/>
      <c r="P797" s="193"/>
      <c r="Q797" s="193"/>
      <c r="R797" s="193"/>
      <c r="S797" s="193"/>
      <c r="T797" s="194"/>
      <c r="AT797" s="188" t="s">
        <v>198</v>
      </c>
      <c r="AU797" s="188" t="s">
        <v>91</v>
      </c>
      <c r="AV797" s="14" t="s">
        <v>91</v>
      </c>
      <c r="AW797" s="14" t="s">
        <v>27</v>
      </c>
      <c r="AX797" s="14" t="s">
        <v>72</v>
      </c>
      <c r="AY797" s="188" t="s">
        <v>190</v>
      </c>
    </row>
    <row r="798" spans="1:65" s="15" customFormat="1" x14ac:dyDescent="0.2">
      <c r="B798" s="195"/>
      <c r="D798" s="180" t="s">
        <v>198</v>
      </c>
      <c r="E798" s="196" t="s">
        <v>1</v>
      </c>
      <c r="F798" s="197" t="s">
        <v>204</v>
      </c>
      <c r="H798" s="198">
        <v>17.414000000000001</v>
      </c>
      <c r="I798" s="199"/>
      <c r="L798" s="195"/>
      <c r="M798" s="200"/>
      <c r="N798" s="201"/>
      <c r="O798" s="201"/>
      <c r="P798" s="201"/>
      <c r="Q798" s="201"/>
      <c r="R798" s="201"/>
      <c r="S798" s="201"/>
      <c r="T798" s="202"/>
      <c r="AT798" s="196" t="s">
        <v>198</v>
      </c>
      <c r="AU798" s="196" t="s">
        <v>91</v>
      </c>
      <c r="AV798" s="15" t="s">
        <v>196</v>
      </c>
      <c r="AW798" s="15" t="s">
        <v>27</v>
      </c>
      <c r="AX798" s="15" t="s">
        <v>78</v>
      </c>
      <c r="AY798" s="196" t="s">
        <v>190</v>
      </c>
    </row>
    <row r="799" spans="1:65" s="2" customFormat="1" ht="24" x14ac:dyDescent="0.2">
      <c r="A799" s="35"/>
      <c r="B799" s="134"/>
      <c r="C799" s="166" t="s">
        <v>827</v>
      </c>
      <c r="D799" s="166" t="s">
        <v>192</v>
      </c>
      <c r="E799" s="167" t="s">
        <v>828</v>
      </c>
      <c r="F799" s="168" t="s">
        <v>829</v>
      </c>
      <c r="G799" s="169" t="s">
        <v>289</v>
      </c>
      <c r="H799" s="170">
        <v>63</v>
      </c>
      <c r="I799" s="171"/>
      <c r="J799" s="172">
        <f>ROUND(I799*H799,2)</f>
        <v>0</v>
      </c>
      <c r="K799" s="173"/>
      <c r="L799" s="36"/>
      <c r="M799" s="174" t="s">
        <v>1</v>
      </c>
      <c r="N799" s="175" t="s">
        <v>38</v>
      </c>
      <c r="O799" s="61"/>
      <c r="P799" s="176">
        <f>O799*H799</f>
        <v>0</v>
      </c>
      <c r="Q799" s="176">
        <v>0</v>
      </c>
      <c r="R799" s="176">
        <f>Q799*H799</f>
        <v>0</v>
      </c>
      <c r="S799" s="176">
        <v>2.4E-2</v>
      </c>
      <c r="T799" s="177">
        <f>S799*H799</f>
        <v>1.512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78" t="s">
        <v>196</v>
      </c>
      <c r="AT799" s="178" t="s">
        <v>192</v>
      </c>
      <c r="AU799" s="178" t="s">
        <v>91</v>
      </c>
      <c r="AY799" s="18" t="s">
        <v>190</v>
      </c>
      <c r="BE799" s="98">
        <f>IF(N799="základná",J799,0)</f>
        <v>0</v>
      </c>
      <c r="BF799" s="98">
        <f>IF(N799="znížená",J799,0)</f>
        <v>0</v>
      </c>
      <c r="BG799" s="98">
        <f>IF(N799="zákl. prenesená",J799,0)</f>
        <v>0</v>
      </c>
      <c r="BH799" s="98">
        <f>IF(N799="zníž. prenesená",J799,0)</f>
        <v>0</v>
      </c>
      <c r="BI799" s="98">
        <f>IF(N799="nulová",J799,0)</f>
        <v>0</v>
      </c>
      <c r="BJ799" s="18" t="s">
        <v>91</v>
      </c>
      <c r="BK799" s="98">
        <f>ROUND(I799*H799,2)</f>
        <v>0</v>
      </c>
      <c r="BL799" s="18" t="s">
        <v>196</v>
      </c>
      <c r="BM799" s="178" t="s">
        <v>830</v>
      </c>
    </row>
    <row r="800" spans="1:65" s="13" customFormat="1" x14ac:dyDescent="0.2">
      <c r="B800" s="179"/>
      <c r="D800" s="180" t="s">
        <v>198</v>
      </c>
      <c r="E800" s="181" t="s">
        <v>1</v>
      </c>
      <c r="F800" s="182" t="s">
        <v>805</v>
      </c>
      <c r="H800" s="181" t="s">
        <v>1</v>
      </c>
      <c r="I800" s="183"/>
      <c r="L800" s="179"/>
      <c r="M800" s="184"/>
      <c r="N800" s="185"/>
      <c r="O800" s="185"/>
      <c r="P800" s="185"/>
      <c r="Q800" s="185"/>
      <c r="R800" s="185"/>
      <c r="S800" s="185"/>
      <c r="T800" s="186"/>
      <c r="AT800" s="181" t="s">
        <v>198</v>
      </c>
      <c r="AU800" s="181" t="s">
        <v>91</v>
      </c>
      <c r="AV800" s="13" t="s">
        <v>78</v>
      </c>
      <c r="AW800" s="13" t="s">
        <v>27</v>
      </c>
      <c r="AX800" s="13" t="s">
        <v>72</v>
      </c>
      <c r="AY800" s="181" t="s">
        <v>190</v>
      </c>
    </row>
    <row r="801" spans="1:65" s="13" customFormat="1" x14ac:dyDescent="0.2">
      <c r="B801" s="179"/>
      <c r="D801" s="180" t="s">
        <v>198</v>
      </c>
      <c r="E801" s="181" t="s">
        <v>1</v>
      </c>
      <c r="F801" s="182" t="s">
        <v>806</v>
      </c>
      <c r="H801" s="181" t="s">
        <v>1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1" t="s">
        <v>198</v>
      </c>
      <c r="AU801" s="181" t="s">
        <v>91</v>
      </c>
      <c r="AV801" s="13" t="s">
        <v>78</v>
      </c>
      <c r="AW801" s="13" t="s">
        <v>27</v>
      </c>
      <c r="AX801" s="13" t="s">
        <v>72</v>
      </c>
      <c r="AY801" s="181" t="s">
        <v>190</v>
      </c>
    </row>
    <row r="802" spans="1:65" s="14" customFormat="1" x14ac:dyDescent="0.2">
      <c r="B802" s="187"/>
      <c r="D802" s="180" t="s">
        <v>198</v>
      </c>
      <c r="E802" s="188" t="s">
        <v>1</v>
      </c>
      <c r="F802" s="189" t="s">
        <v>422</v>
      </c>
      <c r="H802" s="190">
        <v>34</v>
      </c>
      <c r="I802" s="191"/>
      <c r="L802" s="187"/>
      <c r="M802" s="192"/>
      <c r="N802" s="193"/>
      <c r="O802" s="193"/>
      <c r="P802" s="193"/>
      <c r="Q802" s="193"/>
      <c r="R802" s="193"/>
      <c r="S802" s="193"/>
      <c r="T802" s="194"/>
      <c r="AT802" s="188" t="s">
        <v>198</v>
      </c>
      <c r="AU802" s="188" t="s">
        <v>91</v>
      </c>
      <c r="AV802" s="14" t="s">
        <v>91</v>
      </c>
      <c r="AW802" s="14" t="s">
        <v>27</v>
      </c>
      <c r="AX802" s="14" t="s">
        <v>72</v>
      </c>
      <c r="AY802" s="188" t="s">
        <v>190</v>
      </c>
    </row>
    <row r="803" spans="1:65" s="13" customFormat="1" x14ac:dyDescent="0.2">
      <c r="B803" s="179"/>
      <c r="D803" s="180" t="s">
        <v>198</v>
      </c>
      <c r="E803" s="181" t="s">
        <v>1</v>
      </c>
      <c r="F803" s="182" t="s">
        <v>808</v>
      </c>
      <c r="H803" s="181" t="s">
        <v>1</v>
      </c>
      <c r="I803" s="183"/>
      <c r="L803" s="179"/>
      <c r="M803" s="184"/>
      <c r="N803" s="185"/>
      <c r="O803" s="185"/>
      <c r="P803" s="185"/>
      <c r="Q803" s="185"/>
      <c r="R803" s="185"/>
      <c r="S803" s="185"/>
      <c r="T803" s="186"/>
      <c r="AT803" s="181" t="s">
        <v>198</v>
      </c>
      <c r="AU803" s="181" t="s">
        <v>91</v>
      </c>
      <c r="AV803" s="13" t="s">
        <v>78</v>
      </c>
      <c r="AW803" s="13" t="s">
        <v>27</v>
      </c>
      <c r="AX803" s="13" t="s">
        <v>72</v>
      </c>
      <c r="AY803" s="181" t="s">
        <v>190</v>
      </c>
    </row>
    <row r="804" spans="1:65" s="14" customFormat="1" x14ac:dyDescent="0.2">
      <c r="B804" s="187"/>
      <c r="D804" s="180" t="s">
        <v>198</v>
      </c>
      <c r="E804" s="188" t="s">
        <v>1</v>
      </c>
      <c r="F804" s="189" t="s">
        <v>261</v>
      </c>
      <c r="H804" s="190">
        <v>11</v>
      </c>
      <c r="I804" s="191"/>
      <c r="L804" s="187"/>
      <c r="M804" s="192"/>
      <c r="N804" s="193"/>
      <c r="O804" s="193"/>
      <c r="P804" s="193"/>
      <c r="Q804" s="193"/>
      <c r="R804" s="193"/>
      <c r="S804" s="193"/>
      <c r="T804" s="194"/>
      <c r="AT804" s="188" t="s">
        <v>198</v>
      </c>
      <c r="AU804" s="188" t="s">
        <v>91</v>
      </c>
      <c r="AV804" s="14" t="s">
        <v>91</v>
      </c>
      <c r="AW804" s="14" t="s">
        <v>27</v>
      </c>
      <c r="AX804" s="14" t="s">
        <v>72</v>
      </c>
      <c r="AY804" s="188" t="s">
        <v>190</v>
      </c>
    </row>
    <row r="805" spans="1:65" s="13" customFormat="1" x14ac:dyDescent="0.2">
      <c r="B805" s="179"/>
      <c r="D805" s="180" t="s">
        <v>198</v>
      </c>
      <c r="E805" s="181" t="s">
        <v>1</v>
      </c>
      <c r="F805" s="182" t="s">
        <v>810</v>
      </c>
      <c r="H805" s="181" t="s">
        <v>1</v>
      </c>
      <c r="I805" s="183"/>
      <c r="L805" s="179"/>
      <c r="M805" s="184"/>
      <c r="N805" s="185"/>
      <c r="O805" s="185"/>
      <c r="P805" s="185"/>
      <c r="Q805" s="185"/>
      <c r="R805" s="185"/>
      <c r="S805" s="185"/>
      <c r="T805" s="186"/>
      <c r="AT805" s="181" t="s">
        <v>198</v>
      </c>
      <c r="AU805" s="181" t="s">
        <v>91</v>
      </c>
      <c r="AV805" s="13" t="s">
        <v>78</v>
      </c>
      <c r="AW805" s="13" t="s">
        <v>27</v>
      </c>
      <c r="AX805" s="13" t="s">
        <v>72</v>
      </c>
      <c r="AY805" s="181" t="s">
        <v>190</v>
      </c>
    </row>
    <row r="806" spans="1:65" s="14" customFormat="1" x14ac:dyDescent="0.2">
      <c r="B806" s="187"/>
      <c r="D806" s="180" t="s">
        <v>198</v>
      </c>
      <c r="E806" s="188" t="s">
        <v>1</v>
      </c>
      <c r="F806" s="189" t="s">
        <v>831</v>
      </c>
      <c r="H806" s="190">
        <v>14</v>
      </c>
      <c r="I806" s="191"/>
      <c r="L806" s="187"/>
      <c r="M806" s="192"/>
      <c r="N806" s="193"/>
      <c r="O806" s="193"/>
      <c r="P806" s="193"/>
      <c r="Q806" s="193"/>
      <c r="R806" s="193"/>
      <c r="S806" s="193"/>
      <c r="T806" s="194"/>
      <c r="AT806" s="188" t="s">
        <v>198</v>
      </c>
      <c r="AU806" s="188" t="s">
        <v>91</v>
      </c>
      <c r="AV806" s="14" t="s">
        <v>91</v>
      </c>
      <c r="AW806" s="14" t="s">
        <v>27</v>
      </c>
      <c r="AX806" s="14" t="s">
        <v>72</v>
      </c>
      <c r="AY806" s="188" t="s">
        <v>190</v>
      </c>
    </row>
    <row r="807" spans="1:65" s="13" customFormat="1" x14ac:dyDescent="0.2">
      <c r="B807" s="179"/>
      <c r="D807" s="180" t="s">
        <v>198</v>
      </c>
      <c r="E807" s="181" t="s">
        <v>1</v>
      </c>
      <c r="F807" s="182" t="s">
        <v>812</v>
      </c>
      <c r="H807" s="181" t="s">
        <v>1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1" t="s">
        <v>198</v>
      </c>
      <c r="AU807" s="181" t="s">
        <v>91</v>
      </c>
      <c r="AV807" s="13" t="s">
        <v>78</v>
      </c>
      <c r="AW807" s="13" t="s">
        <v>27</v>
      </c>
      <c r="AX807" s="13" t="s">
        <v>72</v>
      </c>
      <c r="AY807" s="181" t="s">
        <v>190</v>
      </c>
    </row>
    <row r="808" spans="1:65" s="13" customFormat="1" x14ac:dyDescent="0.2">
      <c r="B808" s="179"/>
      <c r="D808" s="180" t="s">
        <v>198</v>
      </c>
      <c r="E808" s="181" t="s">
        <v>1</v>
      </c>
      <c r="F808" s="182" t="s">
        <v>813</v>
      </c>
      <c r="H808" s="181" t="s">
        <v>1</v>
      </c>
      <c r="I808" s="183"/>
      <c r="L808" s="179"/>
      <c r="M808" s="184"/>
      <c r="N808" s="185"/>
      <c r="O808" s="185"/>
      <c r="P808" s="185"/>
      <c r="Q808" s="185"/>
      <c r="R808" s="185"/>
      <c r="S808" s="185"/>
      <c r="T808" s="186"/>
      <c r="AT808" s="181" t="s">
        <v>198</v>
      </c>
      <c r="AU808" s="181" t="s">
        <v>91</v>
      </c>
      <c r="AV808" s="13" t="s">
        <v>78</v>
      </c>
      <c r="AW808" s="13" t="s">
        <v>27</v>
      </c>
      <c r="AX808" s="13" t="s">
        <v>72</v>
      </c>
      <c r="AY808" s="181" t="s">
        <v>190</v>
      </c>
    </row>
    <row r="809" spans="1:65" s="14" customFormat="1" x14ac:dyDescent="0.2">
      <c r="B809" s="187"/>
      <c r="D809" s="180" t="s">
        <v>198</v>
      </c>
      <c r="E809" s="188" t="s">
        <v>1</v>
      </c>
      <c r="F809" s="189" t="s">
        <v>196</v>
      </c>
      <c r="H809" s="190">
        <v>4</v>
      </c>
      <c r="I809" s="191"/>
      <c r="L809" s="187"/>
      <c r="M809" s="192"/>
      <c r="N809" s="193"/>
      <c r="O809" s="193"/>
      <c r="P809" s="193"/>
      <c r="Q809" s="193"/>
      <c r="R809" s="193"/>
      <c r="S809" s="193"/>
      <c r="T809" s="194"/>
      <c r="AT809" s="188" t="s">
        <v>198</v>
      </c>
      <c r="AU809" s="188" t="s">
        <v>91</v>
      </c>
      <c r="AV809" s="14" t="s">
        <v>91</v>
      </c>
      <c r="AW809" s="14" t="s">
        <v>27</v>
      </c>
      <c r="AX809" s="14" t="s">
        <v>72</v>
      </c>
      <c r="AY809" s="188" t="s">
        <v>190</v>
      </c>
    </row>
    <row r="810" spans="1:65" s="15" customFormat="1" x14ac:dyDescent="0.2">
      <c r="B810" s="195"/>
      <c r="D810" s="180" t="s">
        <v>198</v>
      </c>
      <c r="E810" s="196" t="s">
        <v>1</v>
      </c>
      <c r="F810" s="197" t="s">
        <v>204</v>
      </c>
      <c r="H810" s="198">
        <v>63</v>
      </c>
      <c r="I810" s="199"/>
      <c r="L810" s="195"/>
      <c r="M810" s="200"/>
      <c r="N810" s="201"/>
      <c r="O810" s="201"/>
      <c r="P810" s="201"/>
      <c r="Q810" s="201"/>
      <c r="R810" s="201"/>
      <c r="S810" s="201"/>
      <c r="T810" s="202"/>
      <c r="AT810" s="196" t="s">
        <v>198</v>
      </c>
      <c r="AU810" s="196" t="s">
        <v>91</v>
      </c>
      <c r="AV810" s="15" t="s">
        <v>196</v>
      </c>
      <c r="AW810" s="15" t="s">
        <v>27</v>
      </c>
      <c r="AX810" s="15" t="s">
        <v>78</v>
      </c>
      <c r="AY810" s="196" t="s">
        <v>190</v>
      </c>
    </row>
    <row r="811" spans="1:65" s="2" customFormat="1" ht="24" x14ac:dyDescent="0.2">
      <c r="A811" s="35"/>
      <c r="B811" s="134"/>
      <c r="C811" s="166" t="s">
        <v>832</v>
      </c>
      <c r="D811" s="166" t="s">
        <v>192</v>
      </c>
      <c r="E811" s="167" t="s">
        <v>833</v>
      </c>
      <c r="F811" s="168" t="s">
        <v>834</v>
      </c>
      <c r="G811" s="169" t="s">
        <v>195</v>
      </c>
      <c r="H811" s="170">
        <v>73.677999999999997</v>
      </c>
      <c r="I811" s="171"/>
      <c r="J811" s="172">
        <f>ROUND(I811*H811,2)</f>
        <v>0</v>
      </c>
      <c r="K811" s="173"/>
      <c r="L811" s="36"/>
      <c r="M811" s="174" t="s">
        <v>1</v>
      </c>
      <c r="N811" s="175" t="s">
        <v>38</v>
      </c>
      <c r="O811" s="61"/>
      <c r="P811" s="176">
        <f>O811*H811</f>
        <v>0</v>
      </c>
      <c r="Q811" s="176">
        <v>0</v>
      </c>
      <c r="R811" s="176">
        <f>Q811*H811</f>
        <v>0</v>
      </c>
      <c r="S811" s="176">
        <v>7.5999999999999998E-2</v>
      </c>
      <c r="T811" s="177">
        <f>S811*H811</f>
        <v>5.5995279999999994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78" t="s">
        <v>196</v>
      </c>
      <c r="AT811" s="178" t="s">
        <v>192</v>
      </c>
      <c r="AU811" s="178" t="s">
        <v>91</v>
      </c>
      <c r="AY811" s="18" t="s">
        <v>190</v>
      </c>
      <c r="BE811" s="98">
        <f>IF(N811="základná",J811,0)</f>
        <v>0</v>
      </c>
      <c r="BF811" s="98">
        <f>IF(N811="znížená",J811,0)</f>
        <v>0</v>
      </c>
      <c r="BG811" s="98">
        <f>IF(N811="zákl. prenesená",J811,0)</f>
        <v>0</v>
      </c>
      <c r="BH811" s="98">
        <f>IF(N811="zníž. prenesená",J811,0)</f>
        <v>0</v>
      </c>
      <c r="BI811" s="98">
        <f>IF(N811="nulová",J811,0)</f>
        <v>0</v>
      </c>
      <c r="BJ811" s="18" t="s">
        <v>91</v>
      </c>
      <c r="BK811" s="98">
        <f>ROUND(I811*H811,2)</f>
        <v>0</v>
      </c>
      <c r="BL811" s="18" t="s">
        <v>196</v>
      </c>
      <c r="BM811" s="178" t="s">
        <v>835</v>
      </c>
    </row>
    <row r="812" spans="1:65" s="13" customFormat="1" x14ac:dyDescent="0.2">
      <c r="B812" s="179"/>
      <c r="D812" s="180" t="s">
        <v>198</v>
      </c>
      <c r="E812" s="181" t="s">
        <v>1</v>
      </c>
      <c r="F812" s="182" t="s">
        <v>806</v>
      </c>
      <c r="H812" s="181" t="s">
        <v>1</v>
      </c>
      <c r="I812" s="183"/>
      <c r="L812" s="179"/>
      <c r="M812" s="184"/>
      <c r="N812" s="185"/>
      <c r="O812" s="185"/>
      <c r="P812" s="185"/>
      <c r="Q812" s="185"/>
      <c r="R812" s="185"/>
      <c r="S812" s="185"/>
      <c r="T812" s="186"/>
      <c r="AT812" s="181" t="s">
        <v>198</v>
      </c>
      <c r="AU812" s="181" t="s">
        <v>91</v>
      </c>
      <c r="AV812" s="13" t="s">
        <v>78</v>
      </c>
      <c r="AW812" s="13" t="s">
        <v>27</v>
      </c>
      <c r="AX812" s="13" t="s">
        <v>72</v>
      </c>
      <c r="AY812" s="181" t="s">
        <v>190</v>
      </c>
    </row>
    <row r="813" spans="1:65" s="14" customFormat="1" x14ac:dyDescent="0.2">
      <c r="B813" s="187"/>
      <c r="D813" s="180" t="s">
        <v>198</v>
      </c>
      <c r="E813" s="188" t="s">
        <v>1</v>
      </c>
      <c r="F813" s="189" t="s">
        <v>836</v>
      </c>
      <c r="H813" s="190">
        <v>53.584000000000003</v>
      </c>
      <c r="I813" s="191"/>
      <c r="L813" s="187"/>
      <c r="M813" s="192"/>
      <c r="N813" s="193"/>
      <c r="O813" s="193"/>
      <c r="P813" s="193"/>
      <c r="Q813" s="193"/>
      <c r="R813" s="193"/>
      <c r="S813" s="193"/>
      <c r="T813" s="194"/>
      <c r="AT813" s="188" t="s">
        <v>198</v>
      </c>
      <c r="AU813" s="188" t="s">
        <v>91</v>
      </c>
      <c r="AV813" s="14" t="s">
        <v>91</v>
      </c>
      <c r="AW813" s="14" t="s">
        <v>27</v>
      </c>
      <c r="AX813" s="14" t="s">
        <v>72</v>
      </c>
      <c r="AY813" s="188" t="s">
        <v>190</v>
      </c>
    </row>
    <row r="814" spans="1:65" s="13" customFormat="1" x14ac:dyDescent="0.2">
      <c r="B814" s="179"/>
      <c r="D814" s="180" t="s">
        <v>198</v>
      </c>
      <c r="E814" s="181" t="s">
        <v>1</v>
      </c>
      <c r="F814" s="182" t="s">
        <v>808</v>
      </c>
      <c r="H814" s="181" t="s">
        <v>1</v>
      </c>
      <c r="I814" s="183"/>
      <c r="L814" s="179"/>
      <c r="M814" s="184"/>
      <c r="N814" s="185"/>
      <c r="O814" s="185"/>
      <c r="P814" s="185"/>
      <c r="Q814" s="185"/>
      <c r="R814" s="185"/>
      <c r="S814" s="185"/>
      <c r="T814" s="186"/>
      <c r="AT814" s="181" t="s">
        <v>198</v>
      </c>
      <c r="AU814" s="181" t="s">
        <v>91</v>
      </c>
      <c r="AV814" s="13" t="s">
        <v>78</v>
      </c>
      <c r="AW814" s="13" t="s">
        <v>27</v>
      </c>
      <c r="AX814" s="13" t="s">
        <v>72</v>
      </c>
      <c r="AY814" s="181" t="s">
        <v>190</v>
      </c>
    </row>
    <row r="815" spans="1:65" s="14" customFormat="1" x14ac:dyDescent="0.2">
      <c r="B815" s="187"/>
      <c r="D815" s="180" t="s">
        <v>198</v>
      </c>
      <c r="E815" s="188" t="s">
        <v>1</v>
      </c>
      <c r="F815" s="189" t="s">
        <v>837</v>
      </c>
      <c r="H815" s="190">
        <v>13.002000000000001</v>
      </c>
      <c r="I815" s="191"/>
      <c r="L815" s="187"/>
      <c r="M815" s="192"/>
      <c r="N815" s="193"/>
      <c r="O815" s="193"/>
      <c r="P815" s="193"/>
      <c r="Q815" s="193"/>
      <c r="R815" s="193"/>
      <c r="S815" s="193"/>
      <c r="T815" s="194"/>
      <c r="AT815" s="188" t="s">
        <v>198</v>
      </c>
      <c r="AU815" s="188" t="s">
        <v>91</v>
      </c>
      <c r="AV815" s="14" t="s">
        <v>91</v>
      </c>
      <c r="AW815" s="14" t="s">
        <v>27</v>
      </c>
      <c r="AX815" s="14" t="s">
        <v>72</v>
      </c>
      <c r="AY815" s="188" t="s">
        <v>190</v>
      </c>
    </row>
    <row r="816" spans="1:65" s="13" customFormat="1" x14ac:dyDescent="0.2">
      <c r="B816" s="179"/>
      <c r="D816" s="180" t="s">
        <v>198</v>
      </c>
      <c r="E816" s="181" t="s">
        <v>1</v>
      </c>
      <c r="F816" s="182" t="s">
        <v>812</v>
      </c>
      <c r="H816" s="181" t="s">
        <v>1</v>
      </c>
      <c r="I816" s="183"/>
      <c r="L816" s="179"/>
      <c r="M816" s="184"/>
      <c r="N816" s="185"/>
      <c r="O816" s="185"/>
      <c r="P816" s="185"/>
      <c r="Q816" s="185"/>
      <c r="R816" s="185"/>
      <c r="S816" s="185"/>
      <c r="T816" s="186"/>
      <c r="AT816" s="181" t="s">
        <v>198</v>
      </c>
      <c r="AU816" s="181" t="s">
        <v>91</v>
      </c>
      <c r="AV816" s="13" t="s">
        <v>78</v>
      </c>
      <c r="AW816" s="13" t="s">
        <v>27</v>
      </c>
      <c r="AX816" s="13" t="s">
        <v>72</v>
      </c>
      <c r="AY816" s="181" t="s">
        <v>190</v>
      </c>
    </row>
    <row r="817" spans="1:65" s="13" customFormat="1" x14ac:dyDescent="0.2">
      <c r="B817" s="179"/>
      <c r="D817" s="180" t="s">
        <v>198</v>
      </c>
      <c r="E817" s="181" t="s">
        <v>1</v>
      </c>
      <c r="F817" s="182" t="s">
        <v>813</v>
      </c>
      <c r="H817" s="181" t="s">
        <v>1</v>
      </c>
      <c r="I817" s="183"/>
      <c r="L817" s="179"/>
      <c r="M817" s="184"/>
      <c r="N817" s="185"/>
      <c r="O817" s="185"/>
      <c r="P817" s="185"/>
      <c r="Q817" s="185"/>
      <c r="R817" s="185"/>
      <c r="S817" s="185"/>
      <c r="T817" s="186"/>
      <c r="AT817" s="181" t="s">
        <v>198</v>
      </c>
      <c r="AU817" s="181" t="s">
        <v>91</v>
      </c>
      <c r="AV817" s="13" t="s">
        <v>78</v>
      </c>
      <c r="AW817" s="13" t="s">
        <v>27</v>
      </c>
      <c r="AX817" s="13" t="s">
        <v>72</v>
      </c>
      <c r="AY817" s="181" t="s">
        <v>190</v>
      </c>
    </row>
    <row r="818" spans="1:65" s="14" customFormat="1" x14ac:dyDescent="0.2">
      <c r="B818" s="187"/>
      <c r="D818" s="180" t="s">
        <v>198</v>
      </c>
      <c r="E818" s="188" t="s">
        <v>1</v>
      </c>
      <c r="F818" s="189" t="s">
        <v>838</v>
      </c>
      <c r="H818" s="190">
        <v>7.0919999999999996</v>
      </c>
      <c r="I818" s="191"/>
      <c r="L818" s="187"/>
      <c r="M818" s="192"/>
      <c r="N818" s="193"/>
      <c r="O818" s="193"/>
      <c r="P818" s="193"/>
      <c r="Q818" s="193"/>
      <c r="R818" s="193"/>
      <c r="S818" s="193"/>
      <c r="T818" s="194"/>
      <c r="AT818" s="188" t="s">
        <v>198</v>
      </c>
      <c r="AU818" s="188" t="s">
        <v>91</v>
      </c>
      <c r="AV818" s="14" t="s">
        <v>91</v>
      </c>
      <c r="AW818" s="14" t="s">
        <v>27</v>
      </c>
      <c r="AX818" s="14" t="s">
        <v>72</v>
      </c>
      <c r="AY818" s="188" t="s">
        <v>190</v>
      </c>
    </row>
    <row r="819" spans="1:65" s="15" customFormat="1" x14ac:dyDescent="0.2">
      <c r="B819" s="195"/>
      <c r="D819" s="180" t="s">
        <v>198</v>
      </c>
      <c r="E819" s="196" t="s">
        <v>1</v>
      </c>
      <c r="F819" s="197" t="s">
        <v>204</v>
      </c>
      <c r="H819" s="198">
        <v>73.677999999999997</v>
      </c>
      <c r="I819" s="199"/>
      <c r="L819" s="195"/>
      <c r="M819" s="200"/>
      <c r="N819" s="201"/>
      <c r="O819" s="201"/>
      <c r="P819" s="201"/>
      <c r="Q819" s="201"/>
      <c r="R819" s="201"/>
      <c r="S819" s="201"/>
      <c r="T819" s="202"/>
      <c r="AT819" s="196" t="s">
        <v>198</v>
      </c>
      <c r="AU819" s="196" t="s">
        <v>91</v>
      </c>
      <c r="AV819" s="15" t="s">
        <v>196</v>
      </c>
      <c r="AW819" s="15" t="s">
        <v>27</v>
      </c>
      <c r="AX819" s="15" t="s">
        <v>78</v>
      </c>
      <c r="AY819" s="196" t="s">
        <v>190</v>
      </c>
    </row>
    <row r="820" spans="1:65" s="2" customFormat="1" ht="24" x14ac:dyDescent="0.2">
      <c r="A820" s="35"/>
      <c r="B820" s="134"/>
      <c r="C820" s="166" t="s">
        <v>839</v>
      </c>
      <c r="D820" s="166" t="s">
        <v>192</v>
      </c>
      <c r="E820" s="167" t="s">
        <v>840</v>
      </c>
      <c r="F820" s="168" t="s">
        <v>841</v>
      </c>
      <c r="G820" s="169" t="s">
        <v>195</v>
      </c>
      <c r="H820" s="170">
        <v>19.995999999999999</v>
      </c>
      <c r="I820" s="171"/>
      <c r="J820" s="172">
        <f>ROUND(I820*H820,2)</f>
        <v>0</v>
      </c>
      <c r="K820" s="173"/>
      <c r="L820" s="36"/>
      <c r="M820" s="174" t="s">
        <v>1</v>
      </c>
      <c r="N820" s="175" t="s">
        <v>38</v>
      </c>
      <c r="O820" s="61"/>
      <c r="P820" s="176">
        <f>O820*H820</f>
        <v>0</v>
      </c>
      <c r="Q820" s="176">
        <v>0</v>
      </c>
      <c r="R820" s="176">
        <f>Q820*H820</f>
        <v>0</v>
      </c>
      <c r="S820" s="176">
        <v>6.3E-2</v>
      </c>
      <c r="T820" s="177">
        <f>S820*H820</f>
        <v>1.2597479999999999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78" t="s">
        <v>196</v>
      </c>
      <c r="AT820" s="178" t="s">
        <v>192</v>
      </c>
      <c r="AU820" s="178" t="s">
        <v>91</v>
      </c>
      <c r="AY820" s="18" t="s">
        <v>190</v>
      </c>
      <c r="BE820" s="98">
        <f>IF(N820="základná",J820,0)</f>
        <v>0</v>
      </c>
      <c r="BF820" s="98">
        <f>IF(N820="znížená",J820,0)</f>
        <v>0</v>
      </c>
      <c r="BG820" s="98">
        <f>IF(N820="zákl. prenesená",J820,0)</f>
        <v>0</v>
      </c>
      <c r="BH820" s="98">
        <f>IF(N820="zníž. prenesená",J820,0)</f>
        <v>0</v>
      </c>
      <c r="BI820" s="98">
        <f>IF(N820="nulová",J820,0)</f>
        <v>0</v>
      </c>
      <c r="BJ820" s="18" t="s">
        <v>91</v>
      </c>
      <c r="BK820" s="98">
        <f>ROUND(I820*H820,2)</f>
        <v>0</v>
      </c>
      <c r="BL820" s="18" t="s">
        <v>196</v>
      </c>
      <c r="BM820" s="178" t="s">
        <v>842</v>
      </c>
    </row>
    <row r="821" spans="1:65" s="13" customFormat="1" x14ac:dyDescent="0.2">
      <c r="B821" s="179"/>
      <c r="D821" s="180" t="s">
        <v>198</v>
      </c>
      <c r="E821" s="181" t="s">
        <v>1</v>
      </c>
      <c r="F821" s="182" t="s">
        <v>810</v>
      </c>
      <c r="H821" s="181" t="s">
        <v>1</v>
      </c>
      <c r="I821" s="183"/>
      <c r="L821" s="179"/>
      <c r="M821" s="184"/>
      <c r="N821" s="185"/>
      <c r="O821" s="185"/>
      <c r="P821" s="185"/>
      <c r="Q821" s="185"/>
      <c r="R821" s="185"/>
      <c r="S821" s="185"/>
      <c r="T821" s="186"/>
      <c r="AT821" s="181" t="s">
        <v>198</v>
      </c>
      <c r="AU821" s="181" t="s">
        <v>91</v>
      </c>
      <c r="AV821" s="13" t="s">
        <v>78</v>
      </c>
      <c r="AW821" s="13" t="s">
        <v>27</v>
      </c>
      <c r="AX821" s="13" t="s">
        <v>72</v>
      </c>
      <c r="AY821" s="181" t="s">
        <v>190</v>
      </c>
    </row>
    <row r="822" spans="1:65" s="14" customFormat="1" x14ac:dyDescent="0.2">
      <c r="B822" s="187"/>
      <c r="D822" s="180" t="s">
        <v>198</v>
      </c>
      <c r="E822" s="188" t="s">
        <v>1</v>
      </c>
      <c r="F822" s="189" t="s">
        <v>843</v>
      </c>
      <c r="H822" s="190">
        <v>19.995999999999999</v>
      </c>
      <c r="I822" s="191"/>
      <c r="L822" s="187"/>
      <c r="M822" s="192"/>
      <c r="N822" s="193"/>
      <c r="O822" s="193"/>
      <c r="P822" s="193"/>
      <c r="Q822" s="193"/>
      <c r="R822" s="193"/>
      <c r="S822" s="193"/>
      <c r="T822" s="194"/>
      <c r="AT822" s="188" t="s">
        <v>198</v>
      </c>
      <c r="AU822" s="188" t="s">
        <v>91</v>
      </c>
      <c r="AV822" s="14" t="s">
        <v>91</v>
      </c>
      <c r="AW822" s="14" t="s">
        <v>27</v>
      </c>
      <c r="AX822" s="14" t="s">
        <v>72</v>
      </c>
      <c r="AY822" s="188" t="s">
        <v>190</v>
      </c>
    </row>
    <row r="823" spans="1:65" s="15" customFormat="1" x14ac:dyDescent="0.2">
      <c r="B823" s="195"/>
      <c r="D823" s="180" t="s">
        <v>198</v>
      </c>
      <c r="E823" s="196" t="s">
        <v>1</v>
      </c>
      <c r="F823" s="197" t="s">
        <v>204</v>
      </c>
      <c r="H823" s="198">
        <v>19.995999999999999</v>
      </c>
      <c r="I823" s="199"/>
      <c r="L823" s="195"/>
      <c r="M823" s="200"/>
      <c r="N823" s="201"/>
      <c r="O823" s="201"/>
      <c r="P823" s="201"/>
      <c r="Q823" s="201"/>
      <c r="R823" s="201"/>
      <c r="S823" s="201"/>
      <c r="T823" s="202"/>
      <c r="AT823" s="196" t="s">
        <v>198</v>
      </c>
      <c r="AU823" s="196" t="s">
        <v>91</v>
      </c>
      <c r="AV823" s="15" t="s">
        <v>196</v>
      </c>
      <c r="AW823" s="15" t="s">
        <v>27</v>
      </c>
      <c r="AX823" s="15" t="s">
        <v>78</v>
      </c>
      <c r="AY823" s="196" t="s">
        <v>190</v>
      </c>
    </row>
    <row r="824" spans="1:65" s="2" customFormat="1" ht="24" x14ac:dyDescent="0.2">
      <c r="A824" s="35"/>
      <c r="B824" s="134"/>
      <c r="C824" s="166" t="s">
        <v>844</v>
      </c>
      <c r="D824" s="166" t="s">
        <v>192</v>
      </c>
      <c r="E824" s="167" t="s">
        <v>845</v>
      </c>
      <c r="F824" s="168" t="s">
        <v>846</v>
      </c>
      <c r="G824" s="169" t="s">
        <v>195</v>
      </c>
      <c r="H824" s="170">
        <v>1.26</v>
      </c>
      <c r="I824" s="171"/>
      <c r="J824" s="172">
        <f>ROUND(I824*H824,2)</f>
        <v>0</v>
      </c>
      <c r="K824" s="173"/>
      <c r="L824" s="36"/>
      <c r="M824" s="174" t="s">
        <v>1</v>
      </c>
      <c r="N824" s="175" t="s">
        <v>38</v>
      </c>
      <c r="O824" s="61"/>
      <c r="P824" s="176">
        <f>O824*H824</f>
        <v>0</v>
      </c>
      <c r="Q824" s="176">
        <v>0</v>
      </c>
      <c r="R824" s="176">
        <f>Q824*H824</f>
        <v>0</v>
      </c>
      <c r="S824" s="176">
        <v>0.28100000000000003</v>
      </c>
      <c r="T824" s="177">
        <f>S824*H824</f>
        <v>0.35406000000000004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78" t="s">
        <v>196</v>
      </c>
      <c r="AT824" s="178" t="s">
        <v>192</v>
      </c>
      <c r="AU824" s="178" t="s">
        <v>91</v>
      </c>
      <c r="AY824" s="18" t="s">
        <v>190</v>
      </c>
      <c r="BE824" s="98">
        <f>IF(N824="základná",J824,0)</f>
        <v>0</v>
      </c>
      <c r="BF824" s="98">
        <f>IF(N824="znížená",J824,0)</f>
        <v>0</v>
      </c>
      <c r="BG824" s="98">
        <f>IF(N824="zákl. prenesená",J824,0)</f>
        <v>0</v>
      </c>
      <c r="BH824" s="98">
        <f>IF(N824="zníž. prenesená",J824,0)</f>
        <v>0</v>
      </c>
      <c r="BI824" s="98">
        <f>IF(N824="nulová",J824,0)</f>
        <v>0</v>
      </c>
      <c r="BJ824" s="18" t="s">
        <v>91</v>
      </c>
      <c r="BK824" s="98">
        <f>ROUND(I824*H824,2)</f>
        <v>0</v>
      </c>
      <c r="BL824" s="18" t="s">
        <v>196</v>
      </c>
      <c r="BM824" s="178" t="s">
        <v>847</v>
      </c>
    </row>
    <row r="825" spans="1:65" s="13" customFormat="1" x14ac:dyDescent="0.2">
      <c r="B825" s="179"/>
      <c r="D825" s="180" t="s">
        <v>198</v>
      </c>
      <c r="E825" s="181" t="s">
        <v>1</v>
      </c>
      <c r="F825" s="182" t="s">
        <v>848</v>
      </c>
      <c r="H825" s="181" t="s">
        <v>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1" t="s">
        <v>198</v>
      </c>
      <c r="AU825" s="181" t="s">
        <v>91</v>
      </c>
      <c r="AV825" s="13" t="s">
        <v>78</v>
      </c>
      <c r="AW825" s="13" t="s">
        <v>27</v>
      </c>
      <c r="AX825" s="13" t="s">
        <v>72</v>
      </c>
      <c r="AY825" s="181" t="s">
        <v>190</v>
      </c>
    </row>
    <row r="826" spans="1:65" s="14" customFormat="1" x14ac:dyDescent="0.2">
      <c r="B826" s="187"/>
      <c r="D826" s="180" t="s">
        <v>198</v>
      </c>
      <c r="E826" s="188" t="s">
        <v>1</v>
      </c>
      <c r="F826" s="189" t="s">
        <v>849</v>
      </c>
      <c r="H826" s="190">
        <v>1.26</v>
      </c>
      <c r="I826" s="191"/>
      <c r="L826" s="187"/>
      <c r="M826" s="192"/>
      <c r="N826" s="193"/>
      <c r="O826" s="193"/>
      <c r="P826" s="193"/>
      <c r="Q826" s="193"/>
      <c r="R826" s="193"/>
      <c r="S826" s="193"/>
      <c r="T826" s="194"/>
      <c r="AT826" s="188" t="s">
        <v>198</v>
      </c>
      <c r="AU826" s="188" t="s">
        <v>91</v>
      </c>
      <c r="AV826" s="14" t="s">
        <v>91</v>
      </c>
      <c r="AW826" s="14" t="s">
        <v>27</v>
      </c>
      <c r="AX826" s="14" t="s">
        <v>72</v>
      </c>
      <c r="AY826" s="188" t="s">
        <v>190</v>
      </c>
    </row>
    <row r="827" spans="1:65" s="15" customFormat="1" x14ac:dyDescent="0.2">
      <c r="B827" s="195"/>
      <c r="D827" s="180" t="s">
        <v>198</v>
      </c>
      <c r="E827" s="196" t="s">
        <v>1</v>
      </c>
      <c r="F827" s="197" t="s">
        <v>204</v>
      </c>
      <c r="H827" s="198">
        <v>1.26</v>
      </c>
      <c r="I827" s="199"/>
      <c r="L827" s="195"/>
      <c r="M827" s="200"/>
      <c r="N827" s="201"/>
      <c r="O827" s="201"/>
      <c r="P827" s="201"/>
      <c r="Q827" s="201"/>
      <c r="R827" s="201"/>
      <c r="S827" s="201"/>
      <c r="T827" s="202"/>
      <c r="AT827" s="196" t="s">
        <v>198</v>
      </c>
      <c r="AU827" s="196" t="s">
        <v>91</v>
      </c>
      <c r="AV827" s="15" t="s">
        <v>196</v>
      </c>
      <c r="AW827" s="15" t="s">
        <v>27</v>
      </c>
      <c r="AX827" s="15" t="s">
        <v>78</v>
      </c>
      <c r="AY827" s="196" t="s">
        <v>190</v>
      </c>
    </row>
    <row r="828" spans="1:65" s="2" customFormat="1" ht="24" x14ac:dyDescent="0.2">
      <c r="A828" s="35"/>
      <c r="B828" s="134"/>
      <c r="C828" s="166" t="s">
        <v>850</v>
      </c>
      <c r="D828" s="166" t="s">
        <v>192</v>
      </c>
      <c r="E828" s="167" t="s">
        <v>851</v>
      </c>
      <c r="F828" s="168" t="s">
        <v>852</v>
      </c>
      <c r="G828" s="169" t="s">
        <v>195</v>
      </c>
      <c r="H828" s="170">
        <v>8.18</v>
      </c>
      <c r="I828" s="171"/>
      <c r="J828" s="172">
        <f>ROUND(I828*H828,2)</f>
        <v>0</v>
      </c>
      <c r="K828" s="173"/>
      <c r="L828" s="36"/>
      <c r="M828" s="174" t="s">
        <v>1</v>
      </c>
      <c r="N828" s="175" t="s">
        <v>38</v>
      </c>
      <c r="O828" s="61"/>
      <c r="P828" s="176">
        <f>O828*H828</f>
        <v>0</v>
      </c>
      <c r="Q828" s="176">
        <v>0</v>
      </c>
      <c r="R828" s="176">
        <f>Q828*H828</f>
        <v>0</v>
      </c>
      <c r="S828" s="176">
        <v>0.27</v>
      </c>
      <c r="T828" s="177">
        <f>S828*H828</f>
        <v>2.2086000000000001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78" t="s">
        <v>196</v>
      </c>
      <c r="AT828" s="178" t="s">
        <v>192</v>
      </c>
      <c r="AU828" s="178" t="s">
        <v>91</v>
      </c>
      <c r="AY828" s="18" t="s">
        <v>190</v>
      </c>
      <c r="BE828" s="98">
        <f>IF(N828="základná",J828,0)</f>
        <v>0</v>
      </c>
      <c r="BF828" s="98">
        <f>IF(N828="znížená",J828,0)</f>
        <v>0</v>
      </c>
      <c r="BG828" s="98">
        <f>IF(N828="zákl. prenesená",J828,0)</f>
        <v>0</v>
      </c>
      <c r="BH828" s="98">
        <f>IF(N828="zníž. prenesená",J828,0)</f>
        <v>0</v>
      </c>
      <c r="BI828" s="98">
        <f>IF(N828="nulová",J828,0)</f>
        <v>0</v>
      </c>
      <c r="BJ828" s="18" t="s">
        <v>91</v>
      </c>
      <c r="BK828" s="98">
        <f>ROUND(I828*H828,2)</f>
        <v>0</v>
      </c>
      <c r="BL828" s="18" t="s">
        <v>196</v>
      </c>
      <c r="BM828" s="178" t="s">
        <v>853</v>
      </c>
    </row>
    <row r="829" spans="1:65" s="13" customFormat="1" x14ac:dyDescent="0.2">
      <c r="B829" s="179"/>
      <c r="D829" s="180" t="s">
        <v>198</v>
      </c>
      <c r="E829" s="181" t="s">
        <v>1</v>
      </c>
      <c r="F829" s="182" t="s">
        <v>854</v>
      </c>
      <c r="H829" s="181" t="s">
        <v>1</v>
      </c>
      <c r="I829" s="183"/>
      <c r="L829" s="179"/>
      <c r="M829" s="184"/>
      <c r="N829" s="185"/>
      <c r="O829" s="185"/>
      <c r="P829" s="185"/>
      <c r="Q829" s="185"/>
      <c r="R829" s="185"/>
      <c r="S829" s="185"/>
      <c r="T829" s="186"/>
      <c r="AT829" s="181" t="s">
        <v>198</v>
      </c>
      <c r="AU829" s="181" t="s">
        <v>91</v>
      </c>
      <c r="AV829" s="13" t="s">
        <v>78</v>
      </c>
      <c r="AW829" s="13" t="s">
        <v>27</v>
      </c>
      <c r="AX829" s="13" t="s">
        <v>72</v>
      </c>
      <c r="AY829" s="181" t="s">
        <v>190</v>
      </c>
    </row>
    <row r="830" spans="1:65" s="14" customFormat="1" x14ac:dyDescent="0.2">
      <c r="B830" s="187"/>
      <c r="D830" s="180" t="s">
        <v>198</v>
      </c>
      <c r="E830" s="188" t="s">
        <v>1</v>
      </c>
      <c r="F830" s="189" t="s">
        <v>855</v>
      </c>
      <c r="H830" s="190">
        <v>3.78</v>
      </c>
      <c r="I830" s="191"/>
      <c r="L830" s="187"/>
      <c r="M830" s="192"/>
      <c r="N830" s="193"/>
      <c r="O830" s="193"/>
      <c r="P830" s="193"/>
      <c r="Q830" s="193"/>
      <c r="R830" s="193"/>
      <c r="S830" s="193"/>
      <c r="T830" s="194"/>
      <c r="AT830" s="188" t="s">
        <v>198</v>
      </c>
      <c r="AU830" s="188" t="s">
        <v>91</v>
      </c>
      <c r="AV830" s="14" t="s">
        <v>91</v>
      </c>
      <c r="AW830" s="14" t="s">
        <v>27</v>
      </c>
      <c r="AX830" s="14" t="s">
        <v>72</v>
      </c>
      <c r="AY830" s="188" t="s">
        <v>190</v>
      </c>
    </row>
    <row r="831" spans="1:65" s="14" customFormat="1" x14ac:dyDescent="0.2">
      <c r="B831" s="187"/>
      <c r="D831" s="180" t="s">
        <v>198</v>
      </c>
      <c r="E831" s="188" t="s">
        <v>1</v>
      </c>
      <c r="F831" s="189" t="s">
        <v>856</v>
      </c>
      <c r="H831" s="190">
        <v>1.25</v>
      </c>
      <c r="I831" s="191"/>
      <c r="L831" s="187"/>
      <c r="M831" s="192"/>
      <c r="N831" s="193"/>
      <c r="O831" s="193"/>
      <c r="P831" s="193"/>
      <c r="Q831" s="193"/>
      <c r="R831" s="193"/>
      <c r="S831" s="193"/>
      <c r="T831" s="194"/>
      <c r="AT831" s="188" t="s">
        <v>198</v>
      </c>
      <c r="AU831" s="188" t="s">
        <v>91</v>
      </c>
      <c r="AV831" s="14" t="s">
        <v>91</v>
      </c>
      <c r="AW831" s="14" t="s">
        <v>27</v>
      </c>
      <c r="AX831" s="14" t="s">
        <v>72</v>
      </c>
      <c r="AY831" s="188" t="s">
        <v>190</v>
      </c>
    </row>
    <row r="832" spans="1:65" s="14" customFormat="1" x14ac:dyDescent="0.2">
      <c r="B832" s="187"/>
      <c r="D832" s="180" t="s">
        <v>198</v>
      </c>
      <c r="E832" s="188" t="s">
        <v>1</v>
      </c>
      <c r="F832" s="189" t="s">
        <v>857</v>
      </c>
      <c r="H832" s="190">
        <v>5.04</v>
      </c>
      <c r="I832" s="191"/>
      <c r="L832" s="187"/>
      <c r="M832" s="192"/>
      <c r="N832" s="193"/>
      <c r="O832" s="193"/>
      <c r="P832" s="193"/>
      <c r="Q832" s="193"/>
      <c r="R832" s="193"/>
      <c r="S832" s="193"/>
      <c r="T832" s="194"/>
      <c r="AT832" s="188" t="s">
        <v>198</v>
      </c>
      <c r="AU832" s="188" t="s">
        <v>91</v>
      </c>
      <c r="AV832" s="14" t="s">
        <v>91</v>
      </c>
      <c r="AW832" s="14" t="s">
        <v>27</v>
      </c>
      <c r="AX832" s="14" t="s">
        <v>72</v>
      </c>
      <c r="AY832" s="188" t="s">
        <v>190</v>
      </c>
    </row>
    <row r="833" spans="1:65" s="14" customFormat="1" x14ac:dyDescent="0.2">
      <c r="B833" s="187"/>
      <c r="D833" s="180" t="s">
        <v>198</v>
      </c>
      <c r="E833" s="188" t="s">
        <v>1</v>
      </c>
      <c r="F833" s="189" t="s">
        <v>306</v>
      </c>
      <c r="H833" s="190">
        <v>2.1</v>
      </c>
      <c r="I833" s="191"/>
      <c r="L833" s="187"/>
      <c r="M833" s="192"/>
      <c r="N833" s="193"/>
      <c r="O833" s="193"/>
      <c r="P833" s="193"/>
      <c r="Q833" s="193"/>
      <c r="R833" s="193"/>
      <c r="S833" s="193"/>
      <c r="T833" s="194"/>
      <c r="AT833" s="188" t="s">
        <v>198</v>
      </c>
      <c r="AU833" s="188" t="s">
        <v>91</v>
      </c>
      <c r="AV833" s="14" t="s">
        <v>91</v>
      </c>
      <c r="AW833" s="14" t="s">
        <v>27</v>
      </c>
      <c r="AX833" s="14" t="s">
        <v>72</v>
      </c>
      <c r="AY833" s="188" t="s">
        <v>190</v>
      </c>
    </row>
    <row r="834" spans="1:65" s="13" customFormat="1" x14ac:dyDescent="0.2">
      <c r="B834" s="179"/>
      <c r="D834" s="180" t="s">
        <v>198</v>
      </c>
      <c r="E834" s="181" t="s">
        <v>1</v>
      </c>
      <c r="F834" s="182" t="s">
        <v>858</v>
      </c>
      <c r="H834" s="181" t="s">
        <v>1</v>
      </c>
      <c r="I834" s="183"/>
      <c r="L834" s="179"/>
      <c r="M834" s="184"/>
      <c r="N834" s="185"/>
      <c r="O834" s="185"/>
      <c r="P834" s="185"/>
      <c r="Q834" s="185"/>
      <c r="R834" s="185"/>
      <c r="S834" s="185"/>
      <c r="T834" s="186"/>
      <c r="AT834" s="181" t="s">
        <v>198</v>
      </c>
      <c r="AU834" s="181" t="s">
        <v>91</v>
      </c>
      <c r="AV834" s="13" t="s">
        <v>78</v>
      </c>
      <c r="AW834" s="13" t="s">
        <v>27</v>
      </c>
      <c r="AX834" s="13" t="s">
        <v>72</v>
      </c>
      <c r="AY834" s="181" t="s">
        <v>190</v>
      </c>
    </row>
    <row r="835" spans="1:65" s="14" customFormat="1" x14ac:dyDescent="0.2">
      <c r="B835" s="187"/>
      <c r="D835" s="180" t="s">
        <v>198</v>
      </c>
      <c r="E835" s="188" t="s">
        <v>1</v>
      </c>
      <c r="F835" s="189" t="s">
        <v>301</v>
      </c>
      <c r="H835" s="190">
        <v>-1.89</v>
      </c>
      <c r="I835" s="191"/>
      <c r="L835" s="187"/>
      <c r="M835" s="192"/>
      <c r="N835" s="193"/>
      <c r="O835" s="193"/>
      <c r="P835" s="193"/>
      <c r="Q835" s="193"/>
      <c r="R835" s="193"/>
      <c r="S835" s="193"/>
      <c r="T835" s="194"/>
      <c r="AT835" s="188" t="s">
        <v>198</v>
      </c>
      <c r="AU835" s="188" t="s">
        <v>91</v>
      </c>
      <c r="AV835" s="14" t="s">
        <v>91</v>
      </c>
      <c r="AW835" s="14" t="s">
        <v>27</v>
      </c>
      <c r="AX835" s="14" t="s">
        <v>72</v>
      </c>
      <c r="AY835" s="188" t="s">
        <v>190</v>
      </c>
    </row>
    <row r="836" spans="1:65" s="14" customFormat="1" x14ac:dyDescent="0.2">
      <c r="B836" s="187"/>
      <c r="D836" s="180" t="s">
        <v>198</v>
      </c>
      <c r="E836" s="188" t="s">
        <v>1</v>
      </c>
      <c r="F836" s="189" t="s">
        <v>859</v>
      </c>
      <c r="H836" s="190">
        <v>-2.1</v>
      </c>
      <c r="I836" s="191"/>
      <c r="L836" s="187"/>
      <c r="M836" s="192"/>
      <c r="N836" s="193"/>
      <c r="O836" s="193"/>
      <c r="P836" s="193"/>
      <c r="Q836" s="193"/>
      <c r="R836" s="193"/>
      <c r="S836" s="193"/>
      <c r="T836" s="194"/>
      <c r="AT836" s="188" t="s">
        <v>198</v>
      </c>
      <c r="AU836" s="188" t="s">
        <v>91</v>
      </c>
      <c r="AV836" s="14" t="s">
        <v>91</v>
      </c>
      <c r="AW836" s="14" t="s">
        <v>27</v>
      </c>
      <c r="AX836" s="14" t="s">
        <v>72</v>
      </c>
      <c r="AY836" s="188" t="s">
        <v>190</v>
      </c>
    </row>
    <row r="837" spans="1:65" s="15" customFormat="1" x14ac:dyDescent="0.2">
      <c r="B837" s="195"/>
      <c r="D837" s="180" t="s">
        <v>198</v>
      </c>
      <c r="E837" s="196" t="s">
        <v>1</v>
      </c>
      <c r="F837" s="197" t="s">
        <v>204</v>
      </c>
      <c r="H837" s="198">
        <v>8.18</v>
      </c>
      <c r="I837" s="199"/>
      <c r="L837" s="195"/>
      <c r="M837" s="200"/>
      <c r="N837" s="201"/>
      <c r="O837" s="201"/>
      <c r="P837" s="201"/>
      <c r="Q837" s="201"/>
      <c r="R837" s="201"/>
      <c r="S837" s="201"/>
      <c r="T837" s="202"/>
      <c r="AT837" s="196" t="s">
        <v>198</v>
      </c>
      <c r="AU837" s="196" t="s">
        <v>91</v>
      </c>
      <c r="AV837" s="15" t="s">
        <v>196</v>
      </c>
      <c r="AW837" s="15" t="s">
        <v>27</v>
      </c>
      <c r="AX837" s="15" t="s">
        <v>78</v>
      </c>
      <c r="AY837" s="196" t="s">
        <v>190</v>
      </c>
    </row>
    <row r="838" spans="1:65" s="2" customFormat="1" ht="24" x14ac:dyDescent="0.2">
      <c r="A838" s="35"/>
      <c r="B838" s="134"/>
      <c r="C838" s="166" t="s">
        <v>860</v>
      </c>
      <c r="D838" s="166" t="s">
        <v>192</v>
      </c>
      <c r="E838" s="167" t="s">
        <v>861</v>
      </c>
      <c r="F838" s="168" t="s">
        <v>862</v>
      </c>
      <c r="G838" s="169" t="s">
        <v>215</v>
      </c>
      <c r="H838" s="170">
        <v>2.08</v>
      </c>
      <c r="I838" s="171"/>
      <c r="J838" s="172">
        <f>ROUND(I838*H838,2)</f>
        <v>0</v>
      </c>
      <c r="K838" s="173"/>
      <c r="L838" s="36"/>
      <c r="M838" s="174" t="s">
        <v>1</v>
      </c>
      <c r="N838" s="175" t="s">
        <v>38</v>
      </c>
      <c r="O838" s="61"/>
      <c r="P838" s="176">
        <f>O838*H838</f>
        <v>0</v>
      </c>
      <c r="Q838" s="176">
        <v>0</v>
      </c>
      <c r="R838" s="176">
        <f>Q838*H838</f>
        <v>0</v>
      </c>
      <c r="S838" s="176">
        <v>1.875</v>
      </c>
      <c r="T838" s="177">
        <f>S838*H838</f>
        <v>3.9000000000000004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R838" s="178" t="s">
        <v>196</v>
      </c>
      <c r="AT838" s="178" t="s">
        <v>192</v>
      </c>
      <c r="AU838" s="178" t="s">
        <v>91</v>
      </c>
      <c r="AY838" s="18" t="s">
        <v>190</v>
      </c>
      <c r="BE838" s="98">
        <f>IF(N838="základná",J838,0)</f>
        <v>0</v>
      </c>
      <c r="BF838" s="98">
        <f>IF(N838="znížená",J838,0)</f>
        <v>0</v>
      </c>
      <c r="BG838" s="98">
        <f>IF(N838="zákl. prenesená",J838,0)</f>
        <v>0</v>
      </c>
      <c r="BH838" s="98">
        <f>IF(N838="zníž. prenesená",J838,0)</f>
        <v>0</v>
      </c>
      <c r="BI838" s="98">
        <f>IF(N838="nulová",J838,0)</f>
        <v>0</v>
      </c>
      <c r="BJ838" s="18" t="s">
        <v>91</v>
      </c>
      <c r="BK838" s="98">
        <f>ROUND(I838*H838,2)</f>
        <v>0</v>
      </c>
      <c r="BL838" s="18" t="s">
        <v>196</v>
      </c>
      <c r="BM838" s="178" t="s">
        <v>863</v>
      </c>
    </row>
    <row r="839" spans="1:65" s="14" customFormat="1" x14ac:dyDescent="0.2">
      <c r="B839" s="187"/>
      <c r="D839" s="180" t="s">
        <v>198</v>
      </c>
      <c r="E839" s="188" t="s">
        <v>1</v>
      </c>
      <c r="F839" s="189" t="s">
        <v>864</v>
      </c>
      <c r="H839" s="190">
        <v>0.70899999999999996</v>
      </c>
      <c r="I839" s="191"/>
      <c r="L839" s="187"/>
      <c r="M839" s="192"/>
      <c r="N839" s="193"/>
      <c r="O839" s="193"/>
      <c r="P839" s="193"/>
      <c r="Q839" s="193"/>
      <c r="R839" s="193"/>
      <c r="S839" s="193"/>
      <c r="T839" s="194"/>
      <c r="AT839" s="188" t="s">
        <v>198</v>
      </c>
      <c r="AU839" s="188" t="s">
        <v>91</v>
      </c>
      <c r="AV839" s="14" t="s">
        <v>91</v>
      </c>
      <c r="AW839" s="14" t="s">
        <v>27</v>
      </c>
      <c r="AX839" s="14" t="s">
        <v>72</v>
      </c>
      <c r="AY839" s="188" t="s">
        <v>190</v>
      </c>
    </row>
    <row r="840" spans="1:65" s="14" customFormat="1" x14ac:dyDescent="0.2">
      <c r="B840" s="187"/>
      <c r="D840" s="180" t="s">
        <v>198</v>
      </c>
      <c r="E840" s="188" t="s">
        <v>1</v>
      </c>
      <c r="F840" s="189" t="s">
        <v>865</v>
      </c>
      <c r="H840" s="190">
        <v>0.72599999999999998</v>
      </c>
      <c r="I840" s="191"/>
      <c r="L840" s="187"/>
      <c r="M840" s="192"/>
      <c r="N840" s="193"/>
      <c r="O840" s="193"/>
      <c r="P840" s="193"/>
      <c r="Q840" s="193"/>
      <c r="R840" s="193"/>
      <c r="S840" s="193"/>
      <c r="T840" s="194"/>
      <c r="AT840" s="188" t="s">
        <v>198</v>
      </c>
      <c r="AU840" s="188" t="s">
        <v>91</v>
      </c>
      <c r="AV840" s="14" t="s">
        <v>91</v>
      </c>
      <c r="AW840" s="14" t="s">
        <v>27</v>
      </c>
      <c r="AX840" s="14" t="s">
        <v>72</v>
      </c>
      <c r="AY840" s="188" t="s">
        <v>190</v>
      </c>
    </row>
    <row r="841" spans="1:65" s="14" customFormat="1" x14ac:dyDescent="0.2">
      <c r="B841" s="187"/>
      <c r="D841" s="180" t="s">
        <v>198</v>
      </c>
      <c r="E841" s="188" t="s">
        <v>1</v>
      </c>
      <c r="F841" s="189" t="s">
        <v>866</v>
      </c>
      <c r="H841" s="190">
        <v>0.40300000000000002</v>
      </c>
      <c r="I841" s="191"/>
      <c r="L841" s="187"/>
      <c r="M841" s="192"/>
      <c r="N841" s="193"/>
      <c r="O841" s="193"/>
      <c r="P841" s="193"/>
      <c r="Q841" s="193"/>
      <c r="R841" s="193"/>
      <c r="S841" s="193"/>
      <c r="T841" s="194"/>
      <c r="AT841" s="188" t="s">
        <v>198</v>
      </c>
      <c r="AU841" s="188" t="s">
        <v>91</v>
      </c>
      <c r="AV841" s="14" t="s">
        <v>91</v>
      </c>
      <c r="AW841" s="14" t="s">
        <v>27</v>
      </c>
      <c r="AX841" s="14" t="s">
        <v>72</v>
      </c>
      <c r="AY841" s="188" t="s">
        <v>190</v>
      </c>
    </row>
    <row r="842" spans="1:65" s="13" customFormat="1" x14ac:dyDescent="0.2">
      <c r="B842" s="179"/>
      <c r="D842" s="180" t="s">
        <v>198</v>
      </c>
      <c r="E842" s="181" t="s">
        <v>1</v>
      </c>
      <c r="F842" s="182" t="s">
        <v>300</v>
      </c>
      <c r="H842" s="181" t="s">
        <v>1</v>
      </c>
      <c r="I842" s="183"/>
      <c r="L842" s="179"/>
      <c r="M842" s="184"/>
      <c r="N842" s="185"/>
      <c r="O842" s="185"/>
      <c r="P842" s="185"/>
      <c r="Q842" s="185"/>
      <c r="R842" s="185"/>
      <c r="S842" s="185"/>
      <c r="T842" s="186"/>
      <c r="AT842" s="181" t="s">
        <v>198</v>
      </c>
      <c r="AU842" s="181" t="s">
        <v>91</v>
      </c>
      <c r="AV842" s="13" t="s">
        <v>78</v>
      </c>
      <c r="AW842" s="13" t="s">
        <v>27</v>
      </c>
      <c r="AX842" s="13" t="s">
        <v>72</v>
      </c>
      <c r="AY842" s="181" t="s">
        <v>190</v>
      </c>
    </row>
    <row r="843" spans="1:65" s="14" customFormat="1" x14ac:dyDescent="0.2">
      <c r="B843" s="187"/>
      <c r="D843" s="180" t="s">
        <v>198</v>
      </c>
      <c r="E843" s="188" t="s">
        <v>1</v>
      </c>
      <c r="F843" s="189" t="s">
        <v>867</v>
      </c>
      <c r="H843" s="190">
        <v>0.24199999999999999</v>
      </c>
      <c r="I843" s="191"/>
      <c r="L843" s="187"/>
      <c r="M843" s="192"/>
      <c r="N843" s="193"/>
      <c r="O843" s="193"/>
      <c r="P843" s="193"/>
      <c r="Q843" s="193"/>
      <c r="R843" s="193"/>
      <c r="S843" s="193"/>
      <c r="T843" s="194"/>
      <c r="AT843" s="188" t="s">
        <v>198</v>
      </c>
      <c r="AU843" s="188" t="s">
        <v>91</v>
      </c>
      <c r="AV843" s="14" t="s">
        <v>91</v>
      </c>
      <c r="AW843" s="14" t="s">
        <v>27</v>
      </c>
      <c r="AX843" s="14" t="s">
        <v>72</v>
      </c>
      <c r="AY843" s="188" t="s">
        <v>190</v>
      </c>
    </row>
    <row r="844" spans="1:65" s="15" customFormat="1" x14ac:dyDescent="0.2">
      <c r="B844" s="195"/>
      <c r="D844" s="180" t="s">
        <v>198</v>
      </c>
      <c r="E844" s="196" t="s">
        <v>1</v>
      </c>
      <c r="F844" s="197" t="s">
        <v>204</v>
      </c>
      <c r="H844" s="198">
        <v>2.08</v>
      </c>
      <c r="I844" s="199"/>
      <c r="L844" s="195"/>
      <c r="M844" s="200"/>
      <c r="N844" s="201"/>
      <c r="O844" s="201"/>
      <c r="P844" s="201"/>
      <c r="Q844" s="201"/>
      <c r="R844" s="201"/>
      <c r="S844" s="201"/>
      <c r="T844" s="202"/>
      <c r="AT844" s="196" t="s">
        <v>198</v>
      </c>
      <c r="AU844" s="196" t="s">
        <v>91</v>
      </c>
      <c r="AV844" s="15" t="s">
        <v>196</v>
      </c>
      <c r="AW844" s="15" t="s">
        <v>27</v>
      </c>
      <c r="AX844" s="15" t="s">
        <v>78</v>
      </c>
      <c r="AY844" s="196" t="s">
        <v>190</v>
      </c>
    </row>
    <row r="845" spans="1:65" s="2" customFormat="1" ht="24" x14ac:dyDescent="0.2">
      <c r="A845" s="35"/>
      <c r="B845" s="134"/>
      <c r="C845" s="166" t="s">
        <v>868</v>
      </c>
      <c r="D845" s="166" t="s">
        <v>192</v>
      </c>
      <c r="E845" s="167" t="s">
        <v>869</v>
      </c>
      <c r="F845" s="168" t="s">
        <v>870</v>
      </c>
      <c r="G845" s="169" t="s">
        <v>215</v>
      </c>
      <c r="H845" s="170">
        <v>0.06</v>
      </c>
      <c r="I845" s="171"/>
      <c r="J845" s="172">
        <f>ROUND(I845*H845,2)</f>
        <v>0</v>
      </c>
      <c r="K845" s="173"/>
      <c r="L845" s="36"/>
      <c r="M845" s="174" t="s">
        <v>1</v>
      </c>
      <c r="N845" s="175" t="s">
        <v>38</v>
      </c>
      <c r="O845" s="61"/>
      <c r="P845" s="176">
        <f>O845*H845</f>
        <v>0</v>
      </c>
      <c r="Q845" s="176">
        <v>0</v>
      </c>
      <c r="R845" s="176">
        <f>Q845*H845</f>
        <v>0</v>
      </c>
      <c r="S845" s="176">
        <v>1.8</v>
      </c>
      <c r="T845" s="177">
        <f>S845*H845</f>
        <v>0.108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78" t="s">
        <v>196</v>
      </c>
      <c r="AT845" s="178" t="s">
        <v>192</v>
      </c>
      <c r="AU845" s="178" t="s">
        <v>91</v>
      </c>
      <c r="AY845" s="18" t="s">
        <v>190</v>
      </c>
      <c r="BE845" s="98">
        <f>IF(N845="základná",J845,0)</f>
        <v>0</v>
      </c>
      <c r="BF845" s="98">
        <f>IF(N845="znížená",J845,0)</f>
        <v>0</v>
      </c>
      <c r="BG845" s="98">
        <f>IF(N845="zákl. prenesená",J845,0)</f>
        <v>0</v>
      </c>
      <c r="BH845" s="98">
        <f>IF(N845="zníž. prenesená",J845,0)</f>
        <v>0</v>
      </c>
      <c r="BI845" s="98">
        <f>IF(N845="nulová",J845,0)</f>
        <v>0</v>
      </c>
      <c r="BJ845" s="18" t="s">
        <v>91</v>
      </c>
      <c r="BK845" s="98">
        <f>ROUND(I845*H845,2)</f>
        <v>0</v>
      </c>
      <c r="BL845" s="18" t="s">
        <v>196</v>
      </c>
      <c r="BM845" s="178" t="s">
        <v>871</v>
      </c>
    </row>
    <row r="846" spans="1:65" s="13" customFormat="1" x14ac:dyDescent="0.2">
      <c r="B846" s="179"/>
      <c r="D846" s="180" t="s">
        <v>198</v>
      </c>
      <c r="E846" s="181" t="s">
        <v>1</v>
      </c>
      <c r="F846" s="182" t="s">
        <v>872</v>
      </c>
      <c r="H846" s="181" t="s">
        <v>1</v>
      </c>
      <c r="I846" s="183"/>
      <c r="L846" s="179"/>
      <c r="M846" s="184"/>
      <c r="N846" s="185"/>
      <c r="O846" s="185"/>
      <c r="P846" s="185"/>
      <c r="Q846" s="185"/>
      <c r="R846" s="185"/>
      <c r="S846" s="185"/>
      <c r="T846" s="186"/>
      <c r="AT846" s="181" t="s">
        <v>198</v>
      </c>
      <c r="AU846" s="181" t="s">
        <v>91</v>
      </c>
      <c r="AV846" s="13" t="s">
        <v>78</v>
      </c>
      <c r="AW846" s="13" t="s">
        <v>27</v>
      </c>
      <c r="AX846" s="13" t="s">
        <v>72</v>
      </c>
      <c r="AY846" s="181" t="s">
        <v>190</v>
      </c>
    </row>
    <row r="847" spans="1:65" s="14" customFormat="1" x14ac:dyDescent="0.2">
      <c r="B847" s="187"/>
      <c r="D847" s="180" t="s">
        <v>198</v>
      </c>
      <c r="E847" s="188" t="s">
        <v>1</v>
      </c>
      <c r="F847" s="189" t="s">
        <v>873</v>
      </c>
      <c r="H847" s="190">
        <v>0.06</v>
      </c>
      <c r="I847" s="191"/>
      <c r="L847" s="187"/>
      <c r="M847" s="192"/>
      <c r="N847" s="193"/>
      <c r="O847" s="193"/>
      <c r="P847" s="193"/>
      <c r="Q847" s="193"/>
      <c r="R847" s="193"/>
      <c r="S847" s="193"/>
      <c r="T847" s="194"/>
      <c r="AT847" s="188" t="s">
        <v>198</v>
      </c>
      <c r="AU847" s="188" t="s">
        <v>91</v>
      </c>
      <c r="AV847" s="14" t="s">
        <v>91</v>
      </c>
      <c r="AW847" s="14" t="s">
        <v>27</v>
      </c>
      <c r="AX847" s="14" t="s">
        <v>72</v>
      </c>
      <c r="AY847" s="188" t="s">
        <v>190</v>
      </c>
    </row>
    <row r="848" spans="1:65" s="15" customFormat="1" x14ac:dyDescent="0.2">
      <c r="B848" s="195"/>
      <c r="D848" s="180" t="s">
        <v>198</v>
      </c>
      <c r="E848" s="196" t="s">
        <v>1</v>
      </c>
      <c r="F848" s="197" t="s">
        <v>204</v>
      </c>
      <c r="H848" s="198">
        <v>0.06</v>
      </c>
      <c r="I848" s="199"/>
      <c r="L848" s="195"/>
      <c r="M848" s="200"/>
      <c r="N848" s="201"/>
      <c r="O848" s="201"/>
      <c r="P848" s="201"/>
      <c r="Q848" s="201"/>
      <c r="R848" s="201"/>
      <c r="S848" s="201"/>
      <c r="T848" s="202"/>
      <c r="AT848" s="196" t="s">
        <v>198</v>
      </c>
      <c r="AU848" s="196" t="s">
        <v>91</v>
      </c>
      <c r="AV848" s="15" t="s">
        <v>196</v>
      </c>
      <c r="AW848" s="15" t="s">
        <v>27</v>
      </c>
      <c r="AX848" s="15" t="s">
        <v>78</v>
      </c>
      <c r="AY848" s="196" t="s">
        <v>190</v>
      </c>
    </row>
    <row r="849" spans="1:65" s="2" customFormat="1" ht="24" x14ac:dyDescent="0.2">
      <c r="A849" s="35"/>
      <c r="B849" s="134"/>
      <c r="C849" s="166" t="s">
        <v>874</v>
      </c>
      <c r="D849" s="166" t="s">
        <v>192</v>
      </c>
      <c r="E849" s="167" t="s">
        <v>875</v>
      </c>
      <c r="F849" s="168" t="s">
        <v>876</v>
      </c>
      <c r="G849" s="169" t="s">
        <v>346</v>
      </c>
      <c r="H849" s="170">
        <v>2.2999999999999998</v>
      </c>
      <c r="I849" s="171"/>
      <c r="J849" s="172">
        <f>ROUND(I849*H849,2)</f>
        <v>0</v>
      </c>
      <c r="K849" s="173"/>
      <c r="L849" s="36"/>
      <c r="M849" s="174" t="s">
        <v>1</v>
      </c>
      <c r="N849" s="175" t="s">
        <v>38</v>
      </c>
      <c r="O849" s="61"/>
      <c r="P849" s="176">
        <f>O849*H849</f>
        <v>0</v>
      </c>
      <c r="Q849" s="176">
        <v>0</v>
      </c>
      <c r="R849" s="176">
        <f>Q849*H849</f>
        <v>0</v>
      </c>
      <c r="S849" s="176">
        <v>4.2000000000000003E-2</v>
      </c>
      <c r="T849" s="177">
        <f>S849*H849</f>
        <v>9.6600000000000005E-2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78" t="s">
        <v>196</v>
      </c>
      <c r="AT849" s="178" t="s">
        <v>192</v>
      </c>
      <c r="AU849" s="178" t="s">
        <v>91</v>
      </c>
      <c r="AY849" s="18" t="s">
        <v>190</v>
      </c>
      <c r="BE849" s="98">
        <f>IF(N849="základná",J849,0)</f>
        <v>0</v>
      </c>
      <c r="BF849" s="98">
        <f>IF(N849="znížená",J849,0)</f>
        <v>0</v>
      </c>
      <c r="BG849" s="98">
        <f>IF(N849="zákl. prenesená",J849,0)</f>
        <v>0</v>
      </c>
      <c r="BH849" s="98">
        <f>IF(N849="zníž. prenesená",J849,0)</f>
        <v>0</v>
      </c>
      <c r="BI849" s="98">
        <f>IF(N849="nulová",J849,0)</f>
        <v>0</v>
      </c>
      <c r="BJ849" s="18" t="s">
        <v>91</v>
      </c>
      <c r="BK849" s="98">
        <f>ROUND(I849*H849,2)</f>
        <v>0</v>
      </c>
      <c r="BL849" s="18" t="s">
        <v>196</v>
      </c>
      <c r="BM849" s="178" t="s">
        <v>877</v>
      </c>
    </row>
    <row r="850" spans="1:65" s="13" customFormat="1" x14ac:dyDescent="0.2">
      <c r="B850" s="179"/>
      <c r="D850" s="180" t="s">
        <v>198</v>
      </c>
      <c r="E850" s="181" t="s">
        <v>1</v>
      </c>
      <c r="F850" s="182" t="s">
        <v>878</v>
      </c>
      <c r="H850" s="181" t="s">
        <v>1</v>
      </c>
      <c r="I850" s="183"/>
      <c r="L850" s="179"/>
      <c r="M850" s="184"/>
      <c r="N850" s="185"/>
      <c r="O850" s="185"/>
      <c r="P850" s="185"/>
      <c r="Q850" s="185"/>
      <c r="R850" s="185"/>
      <c r="S850" s="185"/>
      <c r="T850" s="186"/>
      <c r="AT850" s="181" t="s">
        <v>198</v>
      </c>
      <c r="AU850" s="181" t="s">
        <v>91</v>
      </c>
      <c r="AV850" s="13" t="s">
        <v>78</v>
      </c>
      <c r="AW850" s="13" t="s">
        <v>27</v>
      </c>
      <c r="AX850" s="13" t="s">
        <v>72</v>
      </c>
      <c r="AY850" s="181" t="s">
        <v>190</v>
      </c>
    </row>
    <row r="851" spans="1:65" s="14" customFormat="1" x14ac:dyDescent="0.2">
      <c r="B851" s="187"/>
      <c r="D851" s="180" t="s">
        <v>198</v>
      </c>
      <c r="E851" s="188" t="s">
        <v>1</v>
      </c>
      <c r="F851" s="189" t="s">
        <v>879</v>
      </c>
      <c r="H851" s="190">
        <v>2.2999999999999998</v>
      </c>
      <c r="I851" s="191"/>
      <c r="L851" s="187"/>
      <c r="M851" s="192"/>
      <c r="N851" s="193"/>
      <c r="O851" s="193"/>
      <c r="P851" s="193"/>
      <c r="Q851" s="193"/>
      <c r="R851" s="193"/>
      <c r="S851" s="193"/>
      <c r="T851" s="194"/>
      <c r="AT851" s="188" t="s">
        <v>198</v>
      </c>
      <c r="AU851" s="188" t="s">
        <v>91</v>
      </c>
      <c r="AV851" s="14" t="s">
        <v>91</v>
      </c>
      <c r="AW851" s="14" t="s">
        <v>27</v>
      </c>
      <c r="AX851" s="14" t="s">
        <v>72</v>
      </c>
      <c r="AY851" s="188" t="s">
        <v>190</v>
      </c>
    </row>
    <row r="852" spans="1:65" s="15" customFormat="1" x14ac:dyDescent="0.2">
      <c r="B852" s="195"/>
      <c r="D852" s="180" t="s">
        <v>198</v>
      </c>
      <c r="E852" s="196" t="s">
        <v>1</v>
      </c>
      <c r="F852" s="197" t="s">
        <v>204</v>
      </c>
      <c r="H852" s="198">
        <v>2.2999999999999998</v>
      </c>
      <c r="I852" s="199"/>
      <c r="L852" s="195"/>
      <c r="M852" s="200"/>
      <c r="N852" s="201"/>
      <c r="O852" s="201"/>
      <c r="P852" s="201"/>
      <c r="Q852" s="201"/>
      <c r="R852" s="201"/>
      <c r="S852" s="201"/>
      <c r="T852" s="202"/>
      <c r="AT852" s="196" t="s">
        <v>198</v>
      </c>
      <c r="AU852" s="196" t="s">
        <v>91</v>
      </c>
      <c r="AV852" s="15" t="s">
        <v>196</v>
      </c>
      <c r="AW852" s="15" t="s">
        <v>27</v>
      </c>
      <c r="AX852" s="15" t="s">
        <v>78</v>
      </c>
      <c r="AY852" s="196" t="s">
        <v>190</v>
      </c>
    </row>
    <row r="853" spans="1:65" s="2" customFormat="1" ht="24" x14ac:dyDescent="0.2">
      <c r="A853" s="35"/>
      <c r="B853" s="134"/>
      <c r="C853" s="166" t="s">
        <v>880</v>
      </c>
      <c r="D853" s="166" t="s">
        <v>192</v>
      </c>
      <c r="E853" s="167" t="s">
        <v>881</v>
      </c>
      <c r="F853" s="168" t="s">
        <v>882</v>
      </c>
      <c r="G853" s="169" t="s">
        <v>346</v>
      </c>
      <c r="H853" s="170">
        <v>6</v>
      </c>
      <c r="I853" s="171"/>
      <c r="J853" s="172">
        <f>ROUND(I853*H853,2)</f>
        <v>0</v>
      </c>
      <c r="K853" s="173"/>
      <c r="L853" s="36"/>
      <c r="M853" s="174" t="s">
        <v>1</v>
      </c>
      <c r="N853" s="175" t="s">
        <v>38</v>
      </c>
      <c r="O853" s="61"/>
      <c r="P853" s="176">
        <f>O853*H853</f>
        <v>0</v>
      </c>
      <c r="Q853" s="176">
        <v>1.8069999999999999E-2</v>
      </c>
      <c r="R853" s="176">
        <f>Q853*H853</f>
        <v>0.10841999999999999</v>
      </c>
      <c r="S853" s="176">
        <v>0</v>
      </c>
      <c r="T853" s="177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78" t="s">
        <v>196</v>
      </c>
      <c r="AT853" s="178" t="s">
        <v>192</v>
      </c>
      <c r="AU853" s="178" t="s">
        <v>91</v>
      </c>
      <c r="AY853" s="18" t="s">
        <v>190</v>
      </c>
      <c r="BE853" s="98">
        <f>IF(N853="základná",J853,0)</f>
        <v>0</v>
      </c>
      <c r="BF853" s="98">
        <f>IF(N853="znížená",J853,0)</f>
        <v>0</v>
      </c>
      <c r="BG853" s="98">
        <f>IF(N853="zákl. prenesená",J853,0)</f>
        <v>0</v>
      </c>
      <c r="BH853" s="98">
        <f>IF(N853="zníž. prenesená",J853,0)</f>
        <v>0</v>
      </c>
      <c r="BI853" s="98">
        <f>IF(N853="nulová",J853,0)</f>
        <v>0</v>
      </c>
      <c r="BJ853" s="18" t="s">
        <v>91</v>
      </c>
      <c r="BK853" s="98">
        <f>ROUND(I853*H853,2)</f>
        <v>0</v>
      </c>
      <c r="BL853" s="18" t="s">
        <v>196</v>
      </c>
      <c r="BM853" s="178" t="s">
        <v>883</v>
      </c>
    </row>
    <row r="854" spans="1:65" s="13" customFormat="1" ht="22.5" x14ac:dyDescent="0.2">
      <c r="B854" s="179"/>
      <c r="D854" s="180" t="s">
        <v>198</v>
      </c>
      <c r="E854" s="181" t="s">
        <v>1</v>
      </c>
      <c r="F854" s="182" t="s">
        <v>884</v>
      </c>
      <c r="H854" s="181" t="s">
        <v>1</v>
      </c>
      <c r="I854" s="183"/>
      <c r="L854" s="179"/>
      <c r="M854" s="184"/>
      <c r="N854" s="185"/>
      <c r="O854" s="185"/>
      <c r="P854" s="185"/>
      <c r="Q854" s="185"/>
      <c r="R854" s="185"/>
      <c r="S854" s="185"/>
      <c r="T854" s="186"/>
      <c r="AT854" s="181" t="s">
        <v>198</v>
      </c>
      <c r="AU854" s="181" t="s">
        <v>91</v>
      </c>
      <c r="AV854" s="13" t="s">
        <v>78</v>
      </c>
      <c r="AW854" s="13" t="s">
        <v>27</v>
      </c>
      <c r="AX854" s="13" t="s">
        <v>72</v>
      </c>
      <c r="AY854" s="181" t="s">
        <v>190</v>
      </c>
    </row>
    <row r="855" spans="1:65" s="13" customFormat="1" x14ac:dyDescent="0.2">
      <c r="B855" s="179"/>
      <c r="D855" s="180" t="s">
        <v>198</v>
      </c>
      <c r="E855" s="181" t="s">
        <v>1</v>
      </c>
      <c r="F855" s="182" t="s">
        <v>721</v>
      </c>
      <c r="H855" s="181" t="s">
        <v>1</v>
      </c>
      <c r="I855" s="183"/>
      <c r="L855" s="179"/>
      <c r="M855" s="184"/>
      <c r="N855" s="185"/>
      <c r="O855" s="185"/>
      <c r="P855" s="185"/>
      <c r="Q855" s="185"/>
      <c r="R855" s="185"/>
      <c r="S855" s="185"/>
      <c r="T855" s="186"/>
      <c r="AT855" s="181" t="s">
        <v>198</v>
      </c>
      <c r="AU855" s="181" t="s">
        <v>91</v>
      </c>
      <c r="AV855" s="13" t="s">
        <v>78</v>
      </c>
      <c r="AW855" s="13" t="s">
        <v>27</v>
      </c>
      <c r="AX855" s="13" t="s">
        <v>72</v>
      </c>
      <c r="AY855" s="181" t="s">
        <v>190</v>
      </c>
    </row>
    <row r="856" spans="1:65" s="14" customFormat="1" x14ac:dyDescent="0.2">
      <c r="B856" s="187"/>
      <c r="D856" s="180" t="s">
        <v>198</v>
      </c>
      <c r="E856" s="188" t="s">
        <v>1</v>
      </c>
      <c r="F856" s="189" t="s">
        <v>349</v>
      </c>
      <c r="H856" s="190">
        <v>3</v>
      </c>
      <c r="I856" s="191"/>
      <c r="L856" s="187"/>
      <c r="M856" s="192"/>
      <c r="N856" s="193"/>
      <c r="O856" s="193"/>
      <c r="P856" s="193"/>
      <c r="Q856" s="193"/>
      <c r="R856" s="193"/>
      <c r="S856" s="193"/>
      <c r="T856" s="194"/>
      <c r="AT856" s="188" t="s">
        <v>198</v>
      </c>
      <c r="AU856" s="188" t="s">
        <v>91</v>
      </c>
      <c r="AV856" s="14" t="s">
        <v>91</v>
      </c>
      <c r="AW856" s="14" t="s">
        <v>27</v>
      </c>
      <c r="AX856" s="14" t="s">
        <v>72</v>
      </c>
      <c r="AY856" s="188" t="s">
        <v>190</v>
      </c>
    </row>
    <row r="857" spans="1:65" s="13" customFormat="1" x14ac:dyDescent="0.2">
      <c r="B857" s="179"/>
      <c r="D857" s="180" t="s">
        <v>198</v>
      </c>
      <c r="E857" s="181" t="s">
        <v>1</v>
      </c>
      <c r="F857" s="182" t="s">
        <v>723</v>
      </c>
      <c r="H857" s="181" t="s">
        <v>1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1" t="s">
        <v>198</v>
      </c>
      <c r="AU857" s="181" t="s">
        <v>91</v>
      </c>
      <c r="AV857" s="13" t="s">
        <v>78</v>
      </c>
      <c r="AW857" s="13" t="s">
        <v>27</v>
      </c>
      <c r="AX857" s="13" t="s">
        <v>72</v>
      </c>
      <c r="AY857" s="181" t="s">
        <v>190</v>
      </c>
    </row>
    <row r="858" spans="1:65" s="14" customFormat="1" x14ac:dyDescent="0.2">
      <c r="B858" s="187"/>
      <c r="D858" s="180" t="s">
        <v>198</v>
      </c>
      <c r="E858" s="188" t="s">
        <v>1</v>
      </c>
      <c r="F858" s="189" t="s">
        <v>349</v>
      </c>
      <c r="H858" s="190">
        <v>3</v>
      </c>
      <c r="I858" s="191"/>
      <c r="L858" s="187"/>
      <c r="M858" s="192"/>
      <c r="N858" s="193"/>
      <c r="O858" s="193"/>
      <c r="P858" s="193"/>
      <c r="Q858" s="193"/>
      <c r="R858" s="193"/>
      <c r="S858" s="193"/>
      <c r="T858" s="194"/>
      <c r="AT858" s="188" t="s">
        <v>198</v>
      </c>
      <c r="AU858" s="188" t="s">
        <v>91</v>
      </c>
      <c r="AV858" s="14" t="s">
        <v>91</v>
      </c>
      <c r="AW858" s="14" t="s">
        <v>27</v>
      </c>
      <c r="AX858" s="14" t="s">
        <v>72</v>
      </c>
      <c r="AY858" s="188" t="s">
        <v>190</v>
      </c>
    </row>
    <row r="859" spans="1:65" s="15" customFormat="1" x14ac:dyDescent="0.2">
      <c r="B859" s="195"/>
      <c r="D859" s="180" t="s">
        <v>198</v>
      </c>
      <c r="E859" s="196" t="s">
        <v>1</v>
      </c>
      <c r="F859" s="197" t="s">
        <v>204</v>
      </c>
      <c r="H859" s="198">
        <v>6</v>
      </c>
      <c r="I859" s="199"/>
      <c r="L859" s="195"/>
      <c r="M859" s="200"/>
      <c r="N859" s="201"/>
      <c r="O859" s="201"/>
      <c r="P859" s="201"/>
      <c r="Q859" s="201"/>
      <c r="R859" s="201"/>
      <c r="S859" s="201"/>
      <c r="T859" s="202"/>
      <c r="AT859" s="196" t="s">
        <v>198</v>
      </c>
      <c r="AU859" s="196" t="s">
        <v>91</v>
      </c>
      <c r="AV859" s="15" t="s">
        <v>196</v>
      </c>
      <c r="AW859" s="15" t="s">
        <v>27</v>
      </c>
      <c r="AX859" s="15" t="s">
        <v>78</v>
      </c>
      <c r="AY859" s="196" t="s">
        <v>190</v>
      </c>
    </row>
    <row r="860" spans="1:65" s="2" customFormat="1" ht="12" x14ac:dyDescent="0.2">
      <c r="A860" s="35"/>
      <c r="B860" s="134"/>
      <c r="C860" s="166" t="s">
        <v>885</v>
      </c>
      <c r="D860" s="166" t="s">
        <v>192</v>
      </c>
      <c r="E860" s="167" t="s">
        <v>886</v>
      </c>
      <c r="F860" s="168" t="s">
        <v>887</v>
      </c>
      <c r="G860" s="169" t="s">
        <v>346</v>
      </c>
      <c r="H860" s="170">
        <v>6.8</v>
      </c>
      <c r="I860" s="171"/>
      <c r="J860" s="172">
        <f>ROUND(I860*H860,2)</f>
        <v>0</v>
      </c>
      <c r="K860" s="173"/>
      <c r="L860" s="36"/>
      <c r="M860" s="174" t="s">
        <v>1</v>
      </c>
      <c r="N860" s="175" t="s">
        <v>38</v>
      </c>
      <c r="O860" s="61"/>
      <c r="P860" s="176">
        <f>O860*H860</f>
        <v>0</v>
      </c>
      <c r="Q860" s="176">
        <v>0</v>
      </c>
      <c r="R860" s="176">
        <f>Q860*H860</f>
        <v>0</v>
      </c>
      <c r="S860" s="176">
        <v>3.6999999999999998E-2</v>
      </c>
      <c r="T860" s="177">
        <f>S860*H860</f>
        <v>0.25159999999999999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78" t="s">
        <v>196</v>
      </c>
      <c r="AT860" s="178" t="s">
        <v>192</v>
      </c>
      <c r="AU860" s="178" t="s">
        <v>91</v>
      </c>
      <c r="AY860" s="18" t="s">
        <v>190</v>
      </c>
      <c r="BE860" s="98">
        <f>IF(N860="základná",J860,0)</f>
        <v>0</v>
      </c>
      <c r="BF860" s="98">
        <f>IF(N860="znížená",J860,0)</f>
        <v>0</v>
      </c>
      <c r="BG860" s="98">
        <f>IF(N860="zákl. prenesená",J860,0)</f>
        <v>0</v>
      </c>
      <c r="BH860" s="98">
        <f>IF(N860="zníž. prenesená",J860,0)</f>
        <v>0</v>
      </c>
      <c r="BI860" s="98">
        <f>IF(N860="nulová",J860,0)</f>
        <v>0</v>
      </c>
      <c r="BJ860" s="18" t="s">
        <v>91</v>
      </c>
      <c r="BK860" s="98">
        <f>ROUND(I860*H860,2)</f>
        <v>0</v>
      </c>
      <c r="BL860" s="18" t="s">
        <v>196</v>
      </c>
      <c r="BM860" s="178" t="s">
        <v>888</v>
      </c>
    </row>
    <row r="861" spans="1:65" s="13" customFormat="1" x14ac:dyDescent="0.2">
      <c r="B861" s="179"/>
      <c r="D861" s="180" t="s">
        <v>198</v>
      </c>
      <c r="E861" s="181" t="s">
        <v>1</v>
      </c>
      <c r="F861" s="182" t="s">
        <v>889</v>
      </c>
      <c r="H861" s="181" t="s">
        <v>1</v>
      </c>
      <c r="I861" s="183"/>
      <c r="L861" s="179"/>
      <c r="M861" s="184"/>
      <c r="N861" s="185"/>
      <c r="O861" s="185"/>
      <c r="P861" s="185"/>
      <c r="Q861" s="185"/>
      <c r="R861" s="185"/>
      <c r="S861" s="185"/>
      <c r="T861" s="186"/>
      <c r="AT861" s="181" t="s">
        <v>198</v>
      </c>
      <c r="AU861" s="181" t="s">
        <v>91</v>
      </c>
      <c r="AV861" s="13" t="s">
        <v>78</v>
      </c>
      <c r="AW861" s="13" t="s">
        <v>27</v>
      </c>
      <c r="AX861" s="13" t="s">
        <v>72</v>
      </c>
      <c r="AY861" s="181" t="s">
        <v>190</v>
      </c>
    </row>
    <row r="862" spans="1:65" s="14" customFormat="1" x14ac:dyDescent="0.2">
      <c r="B862" s="187"/>
      <c r="D862" s="180" t="s">
        <v>198</v>
      </c>
      <c r="E862" s="188" t="s">
        <v>1</v>
      </c>
      <c r="F862" s="189" t="s">
        <v>890</v>
      </c>
      <c r="H862" s="190">
        <v>6.8</v>
      </c>
      <c r="I862" s="191"/>
      <c r="L862" s="187"/>
      <c r="M862" s="192"/>
      <c r="N862" s="193"/>
      <c r="O862" s="193"/>
      <c r="P862" s="193"/>
      <c r="Q862" s="193"/>
      <c r="R862" s="193"/>
      <c r="S862" s="193"/>
      <c r="T862" s="194"/>
      <c r="AT862" s="188" t="s">
        <v>198</v>
      </c>
      <c r="AU862" s="188" t="s">
        <v>91</v>
      </c>
      <c r="AV862" s="14" t="s">
        <v>91</v>
      </c>
      <c r="AW862" s="14" t="s">
        <v>27</v>
      </c>
      <c r="AX862" s="14" t="s">
        <v>72</v>
      </c>
      <c r="AY862" s="188" t="s">
        <v>190</v>
      </c>
    </row>
    <row r="863" spans="1:65" s="15" customFormat="1" x14ac:dyDescent="0.2">
      <c r="B863" s="195"/>
      <c r="D863" s="180" t="s">
        <v>198</v>
      </c>
      <c r="E863" s="196" t="s">
        <v>1</v>
      </c>
      <c r="F863" s="197" t="s">
        <v>204</v>
      </c>
      <c r="H863" s="198">
        <v>6.8</v>
      </c>
      <c r="I863" s="199"/>
      <c r="L863" s="195"/>
      <c r="M863" s="200"/>
      <c r="N863" s="201"/>
      <c r="O863" s="201"/>
      <c r="P863" s="201"/>
      <c r="Q863" s="201"/>
      <c r="R863" s="201"/>
      <c r="S863" s="201"/>
      <c r="T863" s="202"/>
      <c r="AT863" s="196" t="s">
        <v>198</v>
      </c>
      <c r="AU863" s="196" t="s">
        <v>91</v>
      </c>
      <c r="AV863" s="15" t="s">
        <v>196</v>
      </c>
      <c r="AW863" s="15" t="s">
        <v>27</v>
      </c>
      <c r="AX863" s="15" t="s">
        <v>78</v>
      </c>
      <c r="AY863" s="196" t="s">
        <v>190</v>
      </c>
    </row>
    <row r="864" spans="1:65" s="2" customFormat="1" ht="36" x14ac:dyDescent="0.2">
      <c r="A864" s="35"/>
      <c r="B864" s="134"/>
      <c r="C864" s="166" t="s">
        <v>891</v>
      </c>
      <c r="D864" s="166" t="s">
        <v>192</v>
      </c>
      <c r="E864" s="167" t="s">
        <v>892</v>
      </c>
      <c r="F864" s="168" t="s">
        <v>893</v>
      </c>
      <c r="G864" s="169" t="s">
        <v>195</v>
      </c>
      <c r="H864" s="170">
        <v>0.5</v>
      </c>
      <c r="I864" s="171"/>
      <c r="J864" s="172">
        <f>ROUND(I864*H864,2)</f>
        <v>0</v>
      </c>
      <c r="K864" s="173"/>
      <c r="L864" s="36"/>
      <c r="M864" s="174" t="s">
        <v>1</v>
      </c>
      <c r="N864" s="175" t="s">
        <v>38</v>
      </c>
      <c r="O864" s="61"/>
      <c r="P864" s="176">
        <f>O864*H864</f>
        <v>0</v>
      </c>
      <c r="Q864" s="176">
        <v>0</v>
      </c>
      <c r="R864" s="176">
        <f>Q864*H864</f>
        <v>0</v>
      </c>
      <c r="S864" s="176">
        <v>0.05</v>
      </c>
      <c r="T864" s="177">
        <f>S864*H864</f>
        <v>2.5000000000000001E-2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178" t="s">
        <v>196</v>
      </c>
      <c r="AT864" s="178" t="s">
        <v>192</v>
      </c>
      <c r="AU864" s="178" t="s">
        <v>91</v>
      </c>
      <c r="AY864" s="18" t="s">
        <v>190</v>
      </c>
      <c r="BE864" s="98">
        <f>IF(N864="základná",J864,0)</f>
        <v>0</v>
      </c>
      <c r="BF864" s="98">
        <f>IF(N864="znížená",J864,0)</f>
        <v>0</v>
      </c>
      <c r="BG864" s="98">
        <f>IF(N864="zákl. prenesená",J864,0)</f>
        <v>0</v>
      </c>
      <c r="BH864" s="98">
        <f>IF(N864="zníž. prenesená",J864,0)</f>
        <v>0</v>
      </c>
      <c r="BI864" s="98">
        <f>IF(N864="nulová",J864,0)</f>
        <v>0</v>
      </c>
      <c r="BJ864" s="18" t="s">
        <v>91</v>
      </c>
      <c r="BK864" s="98">
        <f>ROUND(I864*H864,2)</f>
        <v>0</v>
      </c>
      <c r="BL864" s="18" t="s">
        <v>196</v>
      </c>
      <c r="BM864" s="178" t="s">
        <v>894</v>
      </c>
    </row>
    <row r="865" spans="1:65" s="13" customFormat="1" x14ac:dyDescent="0.2">
      <c r="B865" s="179"/>
      <c r="D865" s="180" t="s">
        <v>198</v>
      </c>
      <c r="E865" s="181" t="s">
        <v>1</v>
      </c>
      <c r="F865" s="182" t="s">
        <v>895</v>
      </c>
      <c r="H865" s="181" t="s">
        <v>1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1" t="s">
        <v>198</v>
      </c>
      <c r="AU865" s="181" t="s">
        <v>91</v>
      </c>
      <c r="AV865" s="13" t="s">
        <v>78</v>
      </c>
      <c r="AW865" s="13" t="s">
        <v>27</v>
      </c>
      <c r="AX865" s="13" t="s">
        <v>72</v>
      </c>
      <c r="AY865" s="181" t="s">
        <v>190</v>
      </c>
    </row>
    <row r="866" spans="1:65" s="14" customFormat="1" x14ac:dyDescent="0.2">
      <c r="B866" s="187"/>
      <c r="D866" s="180" t="s">
        <v>198</v>
      </c>
      <c r="E866" s="188" t="s">
        <v>1</v>
      </c>
      <c r="F866" s="189" t="s">
        <v>896</v>
      </c>
      <c r="H866" s="190">
        <v>0.5</v>
      </c>
      <c r="I866" s="191"/>
      <c r="L866" s="187"/>
      <c r="M866" s="192"/>
      <c r="N866" s="193"/>
      <c r="O866" s="193"/>
      <c r="P866" s="193"/>
      <c r="Q866" s="193"/>
      <c r="R866" s="193"/>
      <c r="S866" s="193"/>
      <c r="T866" s="194"/>
      <c r="AT866" s="188" t="s">
        <v>198</v>
      </c>
      <c r="AU866" s="188" t="s">
        <v>91</v>
      </c>
      <c r="AV866" s="14" t="s">
        <v>91</v>
      </c>
      <c r="AW866" s="14" t="s">
        <v>27</v>
      </c>
      <c r="AX866" s="14" t="s">
        <v>72</v>
      </c>
      <c r="AY866" s="188" t="s">
        <v>190</v>
      </c>
    </row>
    <row r="867" spans="1:65" s="15" customFormat="1" x14ac:dyDescent="0.2">
      <c r="B867" s="195"/>
      <c r="D867" s="180" t="s">
        <v>198</v>
      </c>
      <c r="E867" s="196" t="s">
        <v>1</v>
      </c>
      <c r="F867" s="197" t="s">
        <v>204</v>
      </c>
      <c r="H867" s="198">
        <v>0.5</v>
      </c>
      <c r="I867" s="199"/>
      <c r="L867" s="195"/>
      <c r="M867" s="200"/>
      <c r="N867" s="201"/>
      <c r="O867" s="201"/>
      <c r="P867" s="201"/>
      <c r="Q867" s="201"/>
      <c r="R867" s="201"/>
      <c r="S867" s="201"/>
      <c r="T867" s="202"/>
      <c r="AT867" s="196" t="s">
        <v>198</v>
      </c>
      <c r="AU867" s="196" t="s">
        <v>91</v>
      </c>
      <c r="AV867" s="15" t="s">
        <v>196</v>
      </c>
      <c r="AW867" s="15" t="s">
        <v>27</v>
      </c>
      <c r="AX867" s="15" t="s">
        <v>78</v>
      </c>
      <c r="AY867" s="196" t="s">
        <v>190</v>
      </c>
    </row>
    <row r="868" spans="1:65" s="2" customFormat="1" ht="36" x14ac:dyDescent="0.2">
      <c r="A868" s="35"/>
      <c r="B868" s="134"/>
      <c r="C868" s="166" t="s">
        <v>897</v>
      </c>
      <c r="D868" s="166" t="s">
        <v>192</v>
      </c>
      <c r="E868" s="167" t="s">
        <v>898</v>
      </c>
      <c r="F868" s="168" t="s">
        <v>899</v>
      </c>
      <c r="G868" s="169" t="s">
        <v>195</v>
      </c>
      <c r="H868" s="170">
        <v>6.3</v>
      </c>
      <c r="I868" s="171"/>
      <c r="J868" s="172">
        <f>ROUND(I868*H868,2)</f>
        <v>0</v>
      </c>
      <c r="K868" s="173"/>
      <c r="L868" s="36"/>
      <c r="M868" s="174" t="s">
        <v>1</v>
      </c>
      <c r="N868" s="175" t="s">
        <v>38</v>
      </c>
      <c r="O868" s="61"/>
      <c r="P868" s="176">
        <f>O868*H868</f>
        <v>0</v>
      </c>
      <c r="Q868" s="176">
        <v>0</v>
      </c>
      <c r="R868" s="176">
        <f>Q868*H868</f>
        <v>0</v>
      </c>
      <c r="S868" s="176">
        <v>4.5999999999999999E-2</v>
      </c>
      <c r="T868" s="177">
        <f>S868*H868</f>
        <v>0.2898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78" t="s">
        <v>196</v>
      </c>
      <c r="AT868" s="178" t="s">
        <v>192</v>
      </c>
      <c r="AU868" s="178" t="s">
        <v>91</v>
      </c>
      <c r="AY868" s="18" t="s">
        <v>190</v>
      </c>
      <c r="BE868" s="98">
        <f>IF(N868="základná",J868,0)</f>
        <v>0</v>
      </c>
      <c r="BF868" s="98">
        <f>IF(N868="znížená",J868,0)</f>
        <v>0</v>
      </c>
      <c r="BG868" s="98">
        <f>IF(N868="zákl. prenesená",J868,0)</f>
        <v>0</v>
      </c>
      <c r="BH868" s="98">
        <f>IF(N868="zníž. prenesená",J868,0)</f>
        <v>0</v>
      </c>
      <c r="BI868" s="98">
        <f>IF(N868="nulová",J868,0)</f>
        <v>0</v>
      </c>
      <c r="BJ868" s="18" t="s">
        <v>91</v>
      </c>
      <c r="BK868" s="98">
        <f>ROUND(I868*H868,2)</f>
        <v>0</v>
      </c>
      <c r="BL868" s="18" t="s">
        <v>196</v>
      </c>
      <c r="BM868" s="178" t="s">
        <v>900</v>
      </c>
    </row>
    <row r="869" spans="1:65" s="13" customFormat="1" x14ac:dyDescent="0.2">
      <c r="B869" s="179"/>
      <c r="D869" s="180" t="s">
        <v>198</v>
      </c>
      <c r="E869" s="181" t="s">
        <v>1</v>
      </c>
      <c r="F869" s="182" t="s">
        <v>901</v>
      </c>
      <c r="H869" s="181" t="s">
        <v>1</v>
      </c>
      <c r="I869" s="183"/>
      <c r="L869" s="179"/>
      <c r="M869" s="184"/>
      <c r="N869" s="185"/>
      <c r="O869" s="185"/>
      <c r="P869" s="185"/>
      <c r="Q869" s="185"/>
      <c r="R869" s="185"/>
      <c r="S869" s="185"/>
      <c r="T869" s="186"/>
      <c r="AT869" s="181" t="s">
        <v>198</v>
      </c>
      <c r="AU869" s="181" t="s">
        <v>91</v>
      </c>
      <c r="AV869" s="13" t="s">
        <v>78</v>
      </c>
      <c r="AW869" s="13" t="s">
        <v>27</v>
      </c>
      <c r="AX869" s="13" t="s">
        <v>72</v>
      </c>
      <c r="AY869" s="181" t="s">
        <v>190</v>
      </c>
    </row>
    <row r="870" spans="1:65" s="14" customFormat="1" x14ac:dyDescent="0.2">
      <c r="B870" s="187"/>
      <c r="D870" s="180" t="s">
        <v>198</v>
      </c>
      <c r="E870" s="188" t="s">
        <v>1</v>
      </c>
      <c r="F870" s="189" t="s">
        <v>902</v>
      </c>
      <c r="H870" s="190">
        <v>3.15</v>
      </c>
      <c r="I870" s="191"/>
      <c r="L870" s="187"/>
      <c r="M870" s="192"/>
      <c r="N870" s="193"/>
      <c r="O870" s="193"/>
      <c r="P870" s="193"/>
      <c r="Q870" s="193"/>
      <c r="R870" s="193"/>
      <c r="S870" s="193"/>
      <c r="T870" s="194"/>
      <c r="AT870" s="188" t="s">
        <v>198</v>
      </c>
      <c r="AU870" s="188" t="s">
        <v>91</v>
      </c>
      <c r="AV870" s="14" t="s">
        <v>91</v>
      </c>
      <c r="AW870" s="14" t="s">
        <v>27</v>
      </c>
      <c r="AX870" s="14" t="s">
        <v>72</v>
      </c>
      <c r="AY870" s="188" t="s">
        <v>190</v>
      </c>
    </row>
    <row r="871" spans="1:65" s="13" customFormat="1" x14ac:dyDescent="0.2">
      <c r="B871" s="179"/>
      <c r="D871" s="180" t="s">
        <v>198</v>
      </c>
      <c r="E871" s="181" t="s">
        <v>1</v>
      </c>
      <c r="F871" s="182" t="s">
        <v>903</v>
      </c>
      <c r="H871" s="181" t="s">
        <v>1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1" t="s">
        <v>198</v>
      </c>
      <c r="AU871" s="181" t="s">
        <v>91</v>
      </c>
      <c r="AV871" s="13" t="s">
        <v>78</v>
      </c>
      <c r="AW871" s="13" t="s">
        <v>27</v>
      </c>
      <c r="AX871" s="13" t="s">
        <v>72</v>
      </c>
      <c r="AY871" s="181" t="s">
        <v>190</v>
      </c>
    </row>
    <row r="872" spans="1:65" s="14" customFormat="1" x14ac:dyDescent="0.2">
      <c r="B872" s="187"/>
      <c r="D872" s="180" t="s">
        <v>198</v>
      </c>
      <c r="E872" s="188" t="s">
        <v>1</v>
      </c>
      <c r="F872" s="189" t="s">
        <v>902</v>
      </c>
      <c r="H872" s="190">
        <v>3.15</v>
      </c>
      <c r="I872" s="191"/>
      <c r="L872" s="187"/>
      <c r="M872" s="192"/>
      <c r="N872" s="193"/>
      <c r="O872" s="193"/>
      <c r="P872" s="193"/>
      <c r="Q872" s="193"/>
      <c r="R872" s="193"/>
      <c r="S872" s="193"/>
      <c r="T872" s="194"/>
      <c r="AT872" s="188" t="s">
        <v>198</v>
      </c>
      <c r="AU872" s="188" t="s">
        <v>91</v>
      </c>
      <c r="AV872" s="14" t="s">
        <v>91</v>
      </c>
      <c r="AW872" s="14" t="s">
        <v>27</v>
      </c>
      <c r="AX872" s="14" t="s">
        <v>72</v>
      </c>
      <c r="AY872" s="188" t="s">
        <v>190</v>
      </c>
    </row>
    <row r="873" spans="1:65" s="15" customFormat="1" x14ac:dyDescent="0.2">
      <c r="B873" s="195"/>
      <c r="D873" s="180" t="s">
        <v>198</v>
      </c>
      <c r="E873" s="196" t="s">
        <v>1</v>
      </c>
      <c r="F873" s="197" t="s">
        <v>204</v>
      </c>
      <c r="H873" s="198">
        <v>6.3</v>
      </c>
      <c r="I873" s="199"/>
      <c r="L873" s="195"/>
      <c r="M873" s="200"/>
      <c r="N873" s="201"/>
      <c r="O873" s="201"/>
      <c r="P873" s="201"/>
      <c r="Q873" s="201"/>
      <c r="R873" s="201"/>
      <c r="S873" s="201"/>
      <c r="T873" s="202"/>
      <c r="AT873" s="196" t="s">
        <v>198</v>
      </c>
      <c r="AU873" s="196" t="s">
        <v>91</v>
      </c>
      <c r="AV873" s="15" t="s">
        <v>196</v>
      </c>
      <c r="AW873" s="15" t="s">
        <v>27</v>
      </c>
      <c r="AX873" s="15" t="s">
        <v>78</v>
      </c>
      <c r="AY873" s="196" t="s">
        <v>190</v>
      </c>
    </row>
    <row r="874" spans="1:65" s="2" customFormat="1" ht="36" x14ac:dyDescent="0.2">
      <c r="A874" s="35"/>
      <c r="B874" s="134"/>
      <c r="C874" s="166" t="s">
        <v>904</v>
      </c>
      <c r="D874" s="166" t="s">
        <v>192</v>
      </c>
      <c r="E874" s="167" t="s">
        <v>905</v>
      </c>
      <c r="F874" s="168" t="s">
        <v>906</v>
      </c>
      <c r="G874" s="169" t="s">
        <v>195</v>
      </c>
      <c r="H874" s="170">
        <v>194.3</v>
      </c>
      <c r="I874" s="171"/>
      <c r="J874" s="172">
        <f>ROUND(I874*H874,2)</f>
        <v>0</v>
      </c>
      <c r="K874" s="173"/>
      <c r="L874" s="36"/>
      <c r="M874" s="174" t="s">
        <v>1</v>
      </c>
      <c r="N874" s="175" t="s">
        <v>38</v>
      </c>
      <c r="O874" s="61"/>
      <c r="P874" s="176">
        <f>O874*H874</f>
        <v>0</v>
      </c>
      <c r="Q874" s="176">
        <v>0</v>
      </c>
      <c r="R874" s="176">
        <f>Q874*H874</f>
        <v>0</v>
      </c>
      <c r="S874" s="176">
        <v>6.8000000000000005E-2</v>
      </c>
      <c r="T874" s="177">
        <f>S874*H874</f>
        <v>13.212400000000002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78" t="s">
        <v>292</v>
      </c>
      <c r="AT874" s="178" t="s">
        <v>192</v>
      </c>
      <c r="AU874" s="178" t="s">
        <v>91</v>
      </c>
      <c r="AY874" s="18" t="s">
        <v>190</v>
      </c>
      <c r="BE874" s="98">
        <f>IF(N874="základná",J874,0)</f>
        <v>0</v>
      </c>
      <c r="BF874" s="98">
        <f>IF(N874="znížená",J874,0)</f>
        <v>0</v>
      </c>
      <c r="BG874" s="98">
        <f>IF(N874="zákl. prenesená",J874,0)</f>
        <v>0</v>
      </c>
      <c r="BH874" s="98">
        <f>IF(N874="zníž. prenesená",J874,0)</f>
        <v>0</v>
      </c>
      <c r="BI874" s="98">
        <f>IF(N874="nulová",J874,0)</f>
        <v>0</v>
      </c>
      <c r="BJ874" s="18" t="s">
        <v>91</v>
      </c>
      <c r="BK874" s="98">
        <f>ROUND(I874*H874,2)</f>
        <v>0</v>
      </c>
      <c r="BL874" s="18" t="s">
        <v>292</v>
      </c>
      <c r="BM874" s="178" t="s">
        <v>907</v>
      </c>
    </row>
    <row r="875" spans="1:65" s="13" customFormat="1" x14ac:dyDescent="0.2">
      <c r="B875" s="179"/>
      <c r="D875" s="180" t="s">
        <v>198</v>
      </c>
      <c r="E875" s="181" t="s">
        <v>1</v>
      </c>
      <c r="F875" s="182" t="s">
        <v>908</v>
      </c>
      <c r="H875" s="181" t="s">
        <v>1</v>
      </c>
      <c r="I875" s="183"/>
      <c r="L875" s="179"/>
      <c r="M875" s="184"/>
      <c r="N875" s="185"/>
      <c r="O875" s="185"/>
      <c r="P875" s="185"/>
      <c r="Q875" s="185"/>
      <c r="R875" s="185"/>
      <c r="S875" s="185"/>
      <c r="T875" s="186"/>
      <c r="AT875" s="181" t="s">
        <v>198</v>
      </c>
      <c r="AU875" s="181" t="s">
        <v>91</v>
      </c>
      <c r="AV875" s="13" t="s">
        <v>78</v>
      </c>
      <c r="AW875" s="13" t="s">
        <v>27</v>
      </c>
      <c r="AX875" s="13" t="s">
        <v>72</v>
      </c>
      <c r="AY875" s="181" t="s">
        <v>190</v>
      </c>
    </row>
    <row r="876" spans="1:65" s="13" customFormat="1" x14ac:dyDescent="0.2">
      <c r="B876" s="179"/>
      <c r="D876" s="180" t="s">
        <v>198</v>
      </c>
      <c r="E876" s="181" t="s">
        <v>1</v>
      </c>
      <c r="F876" s="182" t="s">
        <v>909</v>
      </c>
      <c r="H876" s="181" t="s">
        <v>1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1" t="s">
        <v>198</v>
      </c>
      <c r="AU876" s="181" t="s">
        <v>91</v>
      </c>
      <c r="AV876" s="13" t="s">
        <v>78</v>
      </c>
      <c r="AW876" s="13" t="s">
        <v>27</v>
      </c>
      <c r="AX876" s="13" t="s">
        <v>72</v>
      </c>
      <c r="AY876" s="181" t="s">
        <v>190</v>
      </c>
    </row>
    <row r="877" spans="1:65" s="14" customFormat="1" x14ac:dyDescent="0.2">
      <c r="B877" s="187"/>
      <c r="D877" s="180" t="s">
        <v>198</v>
      </c>
      <c r="E877" s="188" t="s">
        <v>1</v>
      </c>
      <c r="F877" s="189" t="s">
        <v>910</v>
      </c>
      <c r="H877" s="190">
        <v>7.7249999999999996</v>
      </c>
      <c r="I877" s="191"/>
      <c r="L877" s="187"/>
      <c r="M877" s="192"/>
      <c r="N877" s="193"/>
      <c r="O877" s="193"/>
      <c r="P877" s="193"/>
      <c r="Q877" s="193"/>
      <c r="R877" s="193"/>
      <c r="S877" s="193"/>
      <c r="T877" s="194"/>
      <c r="AT877" s="188" t="s">
        <v>198</v>
      </c>
      <c r="AU877" s="188" t="s">
        <v>91</v>
      </c>
      <c r="AV877" s="14" t="s">
        <v>91</v>
      </c>
      <c r="AW877" s="14" t="s">
        <v>27</v>
      </c>
      <c r="AX877" s="14" t="s">
        <v>72</v>
      </c>
      <c r="AY877" s="188" t="s">
        <v>190</v>
      </c>
    </row>
    <row r="878" spans="1:65" s="14" customFormat="1" x14ac:dyDescent="0.2">
      <c r="B878" s="187"/>
      <c r="D878" s="180" t="s">
        <v>198</v>
      </c>
      <c r="E878" s="188" t="s">
        <v>1</v>
      </c>
      <c r="F878" s="189" t="s">
        <v>911</v>
      </c>
      <c r="H878" s="190">
        <v>-1.05</v>
      </c>
      <c r="I878" s="191"/>
      <c r="L878" s="187"/>
      <c r="M878" s="192"/>
      <c r="N878" s="193"/>
      <c r="O878" s="193"/>
      <c r="P878" s="193"/>
      <c r="Q878" s="193"/>
      <c r="R878" s="193"/>
      <c r="S878" s="193"/>
      <c r="T878" s="194"/>
      <c r="AT878" s="188" t="s">
        <v>198</v>
      </c>
      <c r="AU878" s="188" t="s">
        <v>91</v>
      </c>
      <c r="AV878" s="14" t="s">
        <v>91</v>
      </c>
      <c r="AW878" s="14" t="s">
        <v>27</v>
      </c>
      <c r="AX878" s="14" t="s">
        <v>72</v>
      </c>
      <c r="AY878" s="188" t="s">
        <v>190</v>
      </c>
    </row>
    <row r="879" spans="1:65" s="13" customFormat="1" x14ac:dyDescent="0.2">
      <c r="B879" s="179"/>
      <c r="D879" s="180" t="s">
        <v>198</v>
      </c>
      <c r="E879" s="181" t="s">
        <v>1</v>
      </c>
      <c r="F879" s="182" t="s">
        <v>912</v>
      </c>
      <c r="H879" s="181" t="s">
        <v>1</v>
      </c>
      <c r="I879" s="183"/>
      <c r="L879" s="179"/>
      <c r="M879" s="184"/>
      <c r="N879" s="185"/>
      <c r="O879" s="185"/>
      <c r="P879" s="185"/>
      <c r="Q879" s="185"/>
      <c r="R879" s="185"/>
      <c r="S879" s="185"/>
      <c r="T879" s="186"/>
      <c r="AT879" s="181" t="s">
        <v>198</v>
      </c>
      <c r="AU879" s="181" t="s">
        <v>91</v>
      </c>
      <c r="AV879" s="13" t="s">
        <v>78</v>
      </c>
      <c r="AW879" s="13" t="s">
        <v>27</v>
      </c>
      <c r="AX879" s="13" t="s">
        <v>72</v>
      </c>
      <c r="AY879" s="181" t="s">
        <v>190</v>
      </c>
    </row>
    <row r="880" spans="1:65" s="14" customFormat="1" x14ac:dyDescent="0.2">
      <c r="B880" s="187"/>
      <c r="D880" s="180" t="s">
        <v>198</v>
      </c>
      <c r="E880" s="188" t="s">
        <v>1</v>
      </c>
      <c r="F880" s="189" t="s">
        <v>913</v>
      </c>
      <c r="H880" s="190">
        <v>7.875</v>
      </c>
      <c r="I880" s="191"/>
      <c r="L880" s="187"/>
      <c r="M880" s="192"/>
      <c r="N880" s="193"/>
      <c r="O880" s="193"/>
      <c r="P880" s="193"/>
      <c r="Q880" s="193"/>
      <c r="R880" s="193"/>
      <c r="S880" s="193"/>
      <c r="T880" s="194"/>
      <c r="AT880" s="188" t="s">
        <v>198</v>
      </c>
      <c r="AU880" s="188" t="s">
        <v>91</v>
      </c>
      <c r="AV880" s="14" t="s">
        <v>91</v>
      </c>
      <c r="AW880" s="14" t="s">
        <v>27</v>
      </c>
      <c r="AX880" s="14" t="s">
        <v>72</v>
      </c>
      <c r="AY880" s="188" t="s">
        <v>190</v>
      </c>
    </row>
    <row r="881" spans="2:51" s="14" customFormat="1" x14ac:dyDescent="0.2">
      <c r="B881" s="187"/>
      <c r="D881" s="180" t="s">
        <v>198</v>
      </c>
      <c r="E881" s="188" t="s">
        <v>1</v>
      </c>
      <c r="F881" s="189" t="s">
        <v>914</v>
      </c>
      <c r="H881" s="190">
        <v>-2.1</v>
      </c>
      <c r="I881" s="191"/>
      <c r="L881" s="187"/>
      <c r="M881" s="192"/>
      <c r="N881" s="193"/>
      <c r="O881" s="193"/>
      <c r="P881" s="193"/>
      <c r="Q881" s="193"/>
      <c r="R881" s="193"/>
      <c r="S881" s="193"/>
      <c r="T881" s="194"/>
      <c r="AT881" s="188" t="s">
        <v>198</v>
      </c>
      <c r="AU881" s="188" t="s">
        <v>91</v>
      </c>
      <c r="AV881" s="14" t="s">
        <v>91</v>
      </c>
      <c r="AW881" s="14" t="s">
        <v>27</v>
      </c>
      <c r="AX881" s="14" t="s">
        <v>72</v>
      </c>
      <c r="AY881" s="188" t="s">
        <v>190</v>
      </c>
    </row>
    <row r="882" spans="2:51" s="13" customFormat="1" x14ac:dyDescent="0.2">
      <c r="B882" s="179"/>
      <c r="D882" s="180" t="s">
        <v>198</v>
      </c>
      <c r="E882" s="181" t="s">
        <v>1</v>
      </c>
      <c r="F882" s="182" t="s">
        <v>915</v>
      </c>
      <c r="H882" s="181" t="s">
        <v>1</v>
      </c>
      <c r="I882" s="183"/>
      <c r="L882" s="179"/>
      <c r="M882" s="184"/>
      <c r="N882" s="185"/>
      <c r="O882" s="185"/>
      <c r="P882" s="185"/>
      <c r="Q882" s="185"/>
      <c r="R882" s="185"/>
      <c r="S882" s="185"/>
      <c r="T882" s="186"/>
      <c r="AT882" s="181" t="s">
        <v>198</v>
      </c>
      <c r="AU882" s="181" t="s">
        <v>91</v>
      </c>
      <c r="AV882" s="13" t="s">
        <v>78</v>
      </c>
      <c r="AW882" s="13" t="s">
        <v>27</v>
      </c>
      <c r="AX882" s="13" t="s">
        <v>72</v>
      </c>
      <c r="AY882" s="181" t="s">
        <v>190</v>
      </c>
    </row>
    <row r="883" spans="2:51" s="14" customFormat="1" x14ac:dyDescent="0.2">
      <c r="B883" s="187"/>
      <c r="D883" s="180" t="s">
        <v>198</v>
      </c>
      <c r="E883" s="188" t="s">
        <v>1</v>
      </c>
      <c r="F883" s="189" t="s">
        <v>916</v>
      </c>
      <c r="H883" s="190">
        <v>16.065000000000001</v>
      </c>
      <c r="I883" s="191"/>
      <c r="L883" s="187"/>
      <c r="M883" s="192"/>
      <c r="N883" s="193"/>
      <c r="O883" s="193"/>
      <c r="P883" s="193"/>
      <c r="Q883" s="193"/>
      <c r="R883" s="193"/>
      <c r="S883" s="193"/>
      <c r="T883" s="194"/>
      <c r="AT883" s="188" t="s">
        <v>198</v>
      </c>
      <c r="AU883" s="188" t="s">
        <v>91</v>
      </c>
      <c r="AV883" s="14" t="s">
        <v>91</v>
      </c>
      <c r="AW883" s="14" t="s">
        <v>27</v>
      </c>
      <c r="AX883" s="14" t="s">
        <v>72</v>
      </c>
      <c r="AY883" s="188" t="s">
        <v>190</v>
      </c>
    </row>
    <row r="884" spans="2:51" s="14" customFormat="1" x14ac:dyDescent="0.2">
      <c r="B884" s="187"/>
      <c r="D884" s="180" t="s">
        <v>198</v>
      </c>
      <c r="E884" s="188" t="s">
        <v>1</v>
      </c>
      <c r="F884" s="189" t="s">
        <v>917</v>
      </c>
      <c r="H884" s="190">
        <v>-1.53</v>
      </c>
      <c r="I884" s="191"/>
      <c r="L884" s="187"/>
      <c r="M884" s="192"/>
      <c r="N884" s="193"/>
      <c r="O884" s="193"/>
      <c r="P884" s="193"/>
      <c r="Q884" s="193"/>
      <c r="R884" s="193"/>
      <c r="S884" s="193"/>
      <c r="T884" s="194"/>
      <c r="AT884" s="188" t="s">
        <v>198</v>
      </c>
      <c r="AU884" s="188" t="s">
        <v>91</v>
      </c>
      <c r="AV884" s="14" t="s">
        <v>91</v>
      </c>
      <c r="AW884" s="14" t="s">
        <v>27</v>
      </c>
      <c r="AX884" s="14" t="s">
        <v>72</v>
      </c>
      <c r="AY884" s="188" t="s">
        <v>190</v>
      </c>
    </row>
    <row r="885" spans="2:51" s="14" customFormat="1" x14ac:dyDescent="0.2">
      <c r="B885" s="187"/>
      <c r="D885" s="180" t="s">
        <v>198</v>
      </c>
      <c r="E885" s="188" t="s">
        <v>1</v>
      </c>
      <c r="F885" s="189" t="s">
        <v>918</v>
      </c>
      <c r="H885" s="190">
        <v>-0.54</v>
      </c>
      <c r="I885" s="191"/>
      <c r="L885" s="187"/>
      <c r="M885" s="192"/>
      <c r="N885" s="193"/>
      <c r="O885" s="193"/>
      <c r="P885" s="193"/>
      <c r="Q885" s="193"/>
      <c r="R885" s="193"/>
      <c r="S885" s="193"/>
      <c r="T885" s="194"/>
      <c r="AT885" s="188" t="s">
        <v>198</v>
      </c>
      <c r="AU885" s="188" t="s">
        <v>91</v>
      </c>
      <c r="AV885" s="14" t="s">
        <v>91</v>
      </c>
      <c r="AW885" s="14" t="s">
        <v>27</v>
      </c>
      <c r="AX885" s="14" t="s">
        <v>72</v>
      </c>
      <c r="AY885" s="188" t="s">
        <v>190</v>
      </c>
    </row>
    <row r="886" spans="2:51" s="14" customFormat="1" x14ac:dyDescent="0.2">
      <c r="B886" s="187"/>
      <c r="D886" s="180" t="s">
        <v>198</v>
      </c>
      <c r="E886" s="188" t="s">
        <v>1</v>
      </c>
      <c r="F886" s="189" t="s">
        <v>919</v>
      </c>
      <c r="H886" s="190">
        <v>0.13500000000000001</v>
      </c>
      <c r="I886" s="191"/>
      <c r="L886" s="187"/>
      <c r="M886" s="192"/>
      <c r="N886" s="193"/>
      <c r="O886" s="193"/>
      <c r="P886" s="193"/>
      <c r="Q886" s="193"/>
      <c r="R886" s="193"/>
      <c r="S886" s="193"/>
      <c r="T886" s="194"/>
      <c r="AT886" s="188" t="s">
        <v>198</v>
      </c>
      <c r="AU886" s="188" t="s">
        <v>91</v>
      </c>
      <c r="AV886" s="14" t="s">
        <v>91</v>
      </c>
      <c r="AW886" s="14" t="s">
        <v>27</v>
      </c>
      <c r="AX886" s="14" t="s">
        <v>72</v>
      </c>
      <c r="AY886" s="188" t="s">
        <v>190</v>
      </c>
    </row>
    <row r="887" spans="2:51" s="13" customFormat="1" x14ac:dyDescent="0.2">
      <c r="B887" s="179"/>
      <c r="D887" s="180" t="s">
        <v>198</v>
      </c>
      <c r="E887" s="181" t="s">
        <v>1</v>
      </c>
      <c r="F887" s="182" t="s">
        <v>920</v>
      </c>
      <c r="H887" s="181" t="s">
        <v>1</v>
      </c>
      <c r="I887" s="183"/>
      <c r="L887" s="179"/>
      <c r="M887" s="184"/>
      <c r="N887" s="185"/>
      <c r="O887" s="185"/>
      <c r="P887" s="185"/>
      <c r="Q887" s="185"/>
      <c r="R887" s="185"/>
      <c r="S887" s="185"/>
      <c r="T887" s="186"/>
      <c r="AT887" s="181" t="s">
        <v>198</v>
      </c>
      <c r="AU887" s="181" t="s">
        <v>91</v>
      </c>
      <c r="AV887" s="13" t="s">
        <v>78</v>
      </c>
      <c r="AW887" s="13" t="s">
        <v>27</v>
      </c>
      <c r="AX887" s="13" t="s">
        <v>72</v>
      </c>
      <c r="AY887" s="181" t="s">
        <v>190</v>
      </c>
    </row>
    <row r="888" spans="2:51" s="14" customFormat="1" x14ac:dyDescent="0.2">
      <c r="B888" s="187"/>
      <c r="D888" s="180" t="s">
        <v>198</v>
      </c>
      <c r="E888" s="188" t="s">
        <v>1</v>
      </c>
      <c r="F888" s="189" t="s">
        <v>921</v>
      </c>
      <c r="H888" s="190">
        <v>15.555</v>
      </c>
      <c r="I888" s="191"/>
      <c r="L888" s="187"/>
      <c r="M888" s="192"/>
      <c r="N888" s="193"/>
      <c r="O888" s="193"/>
      <c r="P888" s="193"/>
      <c r="Q888" s="193"/>
      <c r="R888" s="193"/>
      <c r="S888" s="193"/>
      <c r="T888" s="194"/>
      <c r="AT888" s="188" t="s">
        <v>198</v>
      </c>
      <c r="AU888" s="188" t="s">
        <v>91</v>
      </c>
      <c r="AV888" s="14" t="s">
        <v>91</v>
      </c>
      <c r="AW888" s="14" t="s">
        <v>27</v>
      </c>
      <c r="AX888" s="14" t="s">
        <v>72</v>
      </c>
      <c r="AY888" s="188" t="s">
        <v>190</v>
      </c>
    </row>
    <row r="889" spans="2:51" s="14" customFormat="1" x14ac:dyDescent="0.2">
      <c r="B889" s="187"/>
      <c r="D889" s="180" t="s">
        <v>198</v>
      </c>
      <c r="E889" s="188" t="s">
        <v>1</v>
      </c>
      <c r="F889" s="189" t="s">
        <v>917</v>
      </c>
      <c r="H889" s="190">
        <v>-1.53</v>
      </c>
      <c r="I889" s="191"/>
      <c r="L889" s="187"/>
      <c r="M889" s="192"/>
      <c r="N889" s="193"/>
      <c r="O889" s="193"/>
      <c r="P889" s="193"/>
      <c r="Q889" s="193"/>
      <c r="R889" s="193"/>
      <c r="S889" s="193"/>
      <c r="T889" s="194"/>
      <c r="AT889" s="188" t="s">
        <v>198</v>
      </c>
      <c r="AU889" s="188" t="s">
        <v>91</v>
      </c>
      <c r="AV889" s="14" t="s">
        <v>91</v>
      </c>
      <c r="AW889" s="14" t="s">
        <v>27</v>
      </c>
      <c r="AX889" s="14" t="s">
        <v>72</v>
      </c>
      <c r="AY889" s="188" t="s">
        <v>190</v>
      </c>
    </row>
    <row r="890" spans="2:51" s="14" customFormat="1" x14ac:dyDescent="0.2">
      <c r="B890" s="187"/>
      <c r="D890" s="180" t="s">
        <v>198</v>
      </c>
      <c r="E890" s="188" t="s">
        <v>1</v>
      </c>
      <c r="F890" s="189" t="s">
        <v>918</v>
      </c>
      <c r="H890" s="190">
        <v>-0.54</v>
      </c>
      <c r="I890" s="191"/>
      <c r="L890" s="187"/>
      <c r="M890" s="192"/>
      <c r="N890" s="193"/>
      <c r="O890" s="193"/>
      <c r="P890" s="193"/>
      <c r="Q890" s="193"/>
      <c r="R890" s="193"/>
      <c r="S890" s="193"/>
      <c r="T890" s="194"/>
      <c r="AT890" s="188" t="s">
        <v>198</v>
      </c>
      <c r="AU890" s="188" t="s">
        <v>91</v>
      </c>
      <c r="AV890" s="14" t="s">
        <v>91</v>
      </c>
      <c r="AW890" s="14" t="s">
        <v>27</v>
      </c>
      <c r="AX890" s="14" t="s">
        <v>72</v>
      </c>
      <c r="AY890" s="188" t="s">
        <v>190</v>
      </c>
    </row>
    <row r="891" spans="2:51" s="14" customFormat="1" x14ac:dyDescent="0.2">
      <c r="B891" s="187"/>
      <c r="D891" s="180" t="s">
        <v>198</v>
      </c>
      <c r="E891" s="188" t="s">
        <v>1</v>
      </c>
      <c r="F891" s="189" t="s">
        <v>919</v>
      </c>
      <c r="H891" s="190">
        <v>0.13500000000000001</v>
      </c>
      <c r="I891" s="191"/>
      <c r="L891" s="187"/>
      <c r="M891" s="192"/>
      <c r="N891" s="193"/>
      <c r="O891" s="193"/>
      <c r="P891" s="193"/>
      <c r="Q891" s="193"/>
      <c r="R891" s="193"/>
      <c r="S891" s="193"/>
      <c r="T891" s="194"/>
      <c r="AT891" s="188" t="s">
        <v>198</v>
      </c>
      <c r="AU891" s="188" t="s">
        <v>91</v>
      </c>
      <c r="AV891" s="14" t="s">
        <v>91</v>
      </c>
      <c r="AW891" s="14" t="s">
        <v>27</v>
      </c>
      <c r="AX891" s="14" t="s">
        <v>72</v>
      </c>
      <c r="AY891" s="188" t="s">
        <v>190</v>
      </c>
    </row>
    <row r="892" spans="2:51" s="13" customFormat="1" x14ac:dyDescent="0.2">
      <c r="B892" s="179"/>
      <c r="D892" s="180" t="s">
        <v>198</v>
      </c>
      <c r="E892" s="181" t="s">
        <v>1</v>
      </c>
      <c r="F892" s="182" t="s">
        <v>922</v>
      </c>
      <c r="H892" s="181" t="s">
        <v>1</v>
      </c>
      <c r="I892" s="183"/>
      <c r="L892" s="179"/>
      <c r="M892" s="184"/>
      <c r="N892" s="185"/>
      <c r="O892" s="185"/>
      <c r="P892" s="185"/>
      <c r="Q892" s="185"/>
      <c r="R892" s="185"/>
      <c r="S892" s="185"/>
      <c r="T892" s="186"/>
      <c r="AT892" s="181" t="s">
        <v>198</v>
      </c>
      <c r="AU892" s="181" t="s">
        <v>91</v>
      </c>
      <c r="AV892" s="13" t="s">
        <v>78</v>
      </c>
      <c r="AW892" s="13" t="s">
        <v>27</v>
      </c>
      <c r="AX892" s="13" t="s">
        <v>72</v>
      </c>
      <c r="AY892" s="181" t="s">
        <v>190</v>
      </c>
    </row>
    <row r="893" spans="2:51" s="14" customFormat="1" x14ac:dyDescent="0.2">
      <c r="B893" s="187"/>
      <c r="D893" s="180" t="s">
        <v>198</v>
      </c>
      <c r="E893" s="188" t="s">
        <v>1</v>
      </c>
      <c r="F893" s="189" t="s">
        <v>923</v>
      </c>
      <c r="H893" s="190">
        <v>10.395</v>
      </c>
      <c r="I893" s="191"/>
      <c r="L893" s="187"/>
      <c r="M893" s="192"/>
      <c r="N893" s="193"/>
      <c r="O893" s="193"/>
      <c r="P893" s="193"/>
      <c r="Q893" s="193"/>
      <c r="R893" s="193"/>
      <c r="S893" s="193"/>
      <c r="T893" s="194"/>
      <c r="AT893" s="188" t="s">
        <v>198</v>
      </c>
      <c r="AU893" s="188" t="s">
        <v>91</v>
      </c>
      <c r="AV893" s="14" t="s">
        <v>91</v>
      </c>
      <c r="AW893" s="14" t="s">
        <v>27</v>
      </c>
      <c r="AX893" s="14" t="s">
        <v>72</v>
      </c>
      <c r="AY893" s="188" t="s">
        <v>190</v>
      </c>
    </row>
    <row r="894" spans="2:51" s="14" customFormat="1" x14ac:dyDescent="0.2">
      <c r="B894" s="187"/>
      <c r="D894" s="180" t="s">
        <v>198</v>
      </c>
      <c r="E894" s="188" t="s">
        <v>1</v>
      </c>
      <c r="F894" s="189" t="s">
        <v>924</v>
      </c>
      <c r="H894" s="190">
        <v>-1.4</v>
      </c>
      <c r="I894" s="191"/>
      <c r="L894" s="187"/>
      <c r="M894" s="192"/>
      <c r="N894" s="193"/>
      <c r="O894" s="193"/>
      <c r="P894" s="193"/>
      <c r="Q894" s="193"/>
      <c r="R894" s="193"/>
      <c r="S894" s="193"/>
      <c r="T894" s="194"/>
      <c r="AT894" s="188" t="s">
        <v>198</v>
      </c>
      <c r="AU894" s="188" t="s">
        <v>91</v>
      </c>
      <c r="AV894" s="14" t="s">
        <v>91</v>
      </c>
      <c r="AW894" s="14" t="s">
        <v>27</v>
      </c>
      <c r="AX894" s="14" t="s">
        <v>72</v>
      </c>
      <c r="AY894" s="188" t="s">
        <v>190</v>
      </c>
    </row>
    <row r="895" spans="2:51" s="13" customFormat="1" x14ac:dyDescent="0.2">
      <c r="B895" s="179"/>
      <c r="D895" s="180" t="s">
        <v>198</v>
      </c>
      <c r="E895" s="181" t="s">
        <v>1</v>
      </c>
      <c r="F895" s="182" t="s">
        <v>925</v>
      </c>
      <c r="H895" s="181" t="s">
        <v>1</v>
      </c>
      <c r="I895" s="183"/>
      <c r="L895" s="179"/>
      <c r="M895" s="184"/>
      <c r="N895" s="185"/>
      <c r="O895" s="185"/>
      <c r="P895" s="185"/>
      <c r="Q895" s="185"/>
      <c r="R895" s="185"/>
      <c r="S895" s="185"/>
      <c r="T895" s="186"/>
      <c r="AT895" s="181" t="s">
        <v>198</v>
      </c>
      <c r="AU895" s="181" t="s">
        <v>91</v>
      </c>
      <c r="AV895" s="13" t="s">
        <v>78</v>
      </c>
      <c r="AW895" s="13" t="s">
        <v>27</v>
      </c>
      <c r="AX895" s="13" t="s">
        <v>72</v>
      </c>
      <c r="AY895" s="181" t="s">
        <v>190</v>
      </c>
    </row>
    <row r="896" spans="2:51" s="14" customFormat="1" x14ac:dyDescent="0.2">
      <c r="B896" s="187"/>
      <c r="D896" s="180" t="s">
        <v>198</v>
      </c>
      <c r="E896" s="188" t="s">
        <v>1</v>
      </c>
      <c r="F896" s="189" t="s">
        <v>926</v>
      </c>
      <c r="H896" s="190">
        <v>10.92</v>
      </c>
      <c r="I896" s="191"/>
      <c r="L896" s="187"/>
      <c r="M896" s="192"/>
      <c r="N896" s="193"/>
      <c r="O896" s="193"/>
      <c r="P896" s="193"/>
      <c r="Q896" s="193"/>
      <c r="R896" s="193"/>
      <c r="S896" s="193"/>
      <c r="T896" s="194"/>
      <c r="AT896" s="188" t="s">
        <v>198</v>
      </c>
      <c r="AU896" s="188" t="s">
        <v>91</v>
      </c>
      <c r="AV896" s="14" t="s">
        <v>91</v>
      </c>
      <c r="AW896" s="14" t="s">
        <v>27</v>
      </c>
      <c r="AX896" s="14" t="s">
        <v>72</v>
      </c>
      <c r="AY896" s="188" t="s">
        <v>190</v>
      </c>
    </row>
    <row r="897" spans="2:51" s="14" customFormat="1" x14ac:dyDescent="0.2">
      <c r="B897" s="187"/>
      <c r="D897" s="180" t="s">
        <v>198</v>
      </c>
      <c r="E897" s="188" t="s">
        <v>1</v>
      </c>
      <c r="F897" s="189" t="s">
        <v>927</v>
      </c>
      <c r="H897" s="190">
        <v>-2.8</v>
      </c>
      <c r="I897" s="191"/>
      <c r="L897" s="187"/>
      <c r="M897" s="192"/>
      <c r="N897" s="193"/>
      <c r="O897" s="193"/>
      <c r="P897" s="193"/>
      <c r="Q897" s="193"/>
      <c r="R897" s="193"/>
      <c r="S897" s="193"/>
      <c r="T897" s="194"/>
      <c r="AT897" s="188" t="s">
        <v>198</v>
      </c>
      <c r="AU897" s="188" t="s">
        <v>91</v>
      </c>
      <c r="AV897" s="14" t="s">
        <v>91</v>
      </c>
      <c r="AW897" s="14" t="s">
        <v>27</v>
      </c>
      <c r="AX897" s="14" t="s">
        <v>72</v>
      </c>
      <c r="AY897" s="188" t="s">
        <v>190</v>
      </c>
    </row>
    <row r="898" spans="2:51" s="13" customFormat="1" x14ac:dyDescent="0.2">
      <c r="B898" s="179"/>
      <c r="D898" s="180" t="s">
        <v>198</v>
      </c>
      <c r="E898" s="181" t="s">
        <v>1</v>
      </c>
      <c r="F898" s="182" t="s">
        <v>928</v>
      </c>
      <c r="H898" s="181" t="s">
        <v>1</v>
      </c>
      <c r="I898" s="183"/>
      <c r="L898" s="179"/>
      <c r="M898" s="184"/>
      <c r="N898" s="185"/>
      <c r="O898" s="185"/>
      <c r="P898" s="185"/>
      <c r="Q898" s="185"/>
      <c r="R898" s="185"/>
      <c r="S898" s="185"/>
      <c r="T898" s="186"/>
      <c r="AT898" s="181" t="s">
        <v>198</v>
      </c>
      <c r="AU898" s="181" t="s">
        <v>91</v>
      </c>
      <c r="AV898" s="13" t="s">
        <v>78</v>
      </c>
      <c r="AW898" s="13" t="s">
        <v>27</v>
      </c>
      <c r="AX898" s="13" t="s">
        <v>72</v>
      </c>
      <c r="AY898" s="181" t="s">
        <v>190</v>
      </c>
    </row>
    <row r="899" spans="2:51" s="14" customFormat="1" x14ac:dyDescent="0.2">
      <c r="B899" s="187"/>
      <c r="D899" s="180" t="s">
        <v>198</v>
      </c>
      <c r="E899" s="188" t="s">
        <v>1</v>
      </c>
      <c r="F899" s="189" t="s">
        <v>929</v>
      </c>
      <c r="H899" s="190">
        <v>20.895</v>
      </c>
      <c r="I899" s="191"/>
      <c r="L899" s="187"/>
      <c r="M899" s="192"/>
      <c r="N899" s="193"/>
      <c r="O899" s="193"/>
      <c r="P899" s="193"/>
      <c r="Q899" s="193"/>
      <c r="R899" s="193"/>
      <c r="S899" s="193"/>
      <c r="T899" s="194"/>
      <c r="AT899" s="188" t="s">
        <v>198</v>
      </c>
      <c r="AU899" s="188" t="s">
        <v>91</v>
      </c>
      <c r="AV899" s="14" t="s">
        <v>91</v>
      </c>
      <c r="AW899" s="14" t="s">
        <v>27</v>
      </c>
      <c r="AX899" s="14" t="s">
        <v>72</v>
      </c>
      <c r="AY899" s="188" t="s">
        <v>190</v>
      </c>
    </row>
    <row r="900" spans="2:51" s="14" customFormat="1" x14ac:dyDescent="0.2">
      <c r="B900" s="187"/>
      <c r="D900" s="180" t="s">
        <v>198</v>
      </c>
      <c r="E900" s="188" t="s">
        <v>1</v>
      </c>
      <c r="F900" s="189" t="s">
        <v>930</v>
      </c>
      <c r="H900" s="190">
        <v>-1.4350000000000001</v>
      </c>
      <c r="I900" s="191"/>
      <c r="L900" s="187"/>
      <c r="M900" s="192"/>
      <c r="N900" s="193"/>
      <c r="O900" s="193"/>
      <c r="P900" s="193"/>
      <c r="Q900" s="193"/>
      <c r="R900" s="193"/>
      <c r="S900" s="193"/>
      <c r="T900" s="194"/>
      <c r="AT900" s="188" t="s">
        <v>198</v>
      </c>
      <c r="AU900" s="188" t="s">
        <v>91</v>
      </c>
      <c r="AV900" s="14" t="s">
        <v>91</v>
      </c>
      <c r="AW900" s="14" t="s">
        <v>27</v>
      </c>
      <c r="AX900" s="14" t="s">
        <v>72</v>
      </c>
      <c r="AY900" s="188" t="s">
        <v>190</v>
      </c>
    </row>
    <row r="901" spans="2:51" s="14" customFormat="1" x14ac:dyDescent="0.2">
      <c r="B901" s="187"/>
      <c r="D901" s="180" t="s">
        <v>198</v>
      </c>
      <c r="E901" s="188" t="s">
        <v>1</v>
      </c>
      <c r="F901" s="189" t="s">
        <v>931</v>
      </c>
      <c r="H901" s="190">
        <v>-2.0299999999999998</v>
      </c>
      <c r="I901" s="191"/>
      <c r="L901" s="187"/>
      <c r="M901" s="192"/>
      <c r="N901" s="193"/>
      <c r="O901" s="193"/>
      <c r="P901" s="193"/>
      <c r="Q901" s="193"/>
      <c r="R901" s="193"/>
      <c r="S901" s="193"/>
      <c r="T901" s="194"/>
      <c r="AT901" s="188" t="s">
        <v>198</v>
      </c>
      <c r="AU901" s="188" t="s">
        <v>91</v>
      </c>
      <c r="AV901" s="14" t="s">
        <v>91</v>
      </c>
      <c r="AW901" s="14" t="s">
        <v>27</v>
      </c>
      <c r="AX901" s="14" t="s">
        <v>72</v>
      </c>
      <c r="AY901" s="188" t="s">
        <v>190</v>
      </c>
    </row>
    <row r="902" spans="2:51" s="13" customFormat="1" x14ac:dyDescent="0.2">
      <c r="B902" s="179"/>
      <c r="D902" s="180" t="s">
        <v>198</v>
      </c>
      <c r="E902" s="181" t="s">
        <v>1</v>
      </c>
      <c r="F902" s="182" t="s">
        <v>932</v>
      </c>
      <c r="H902" s="181" t="s">
        <v>1</v>
      </c>
      <c r="I902" s="183"/>
      <c r="L902" s="179"/>
      <c r="M902" s="184"/>
      <c r="N902" s="185"/>
      <c r="O902" s="185"/>
      <c r="P902" s="185"/>
      <c r="Q902" s="185"/>
      <c r="R902" s="185"/>
      <c r="S902" s="185"/>
      <c r="T902" s="186"/>
      <c r="AT902" s="181" t="s">
        <v>198</v>
      </c>
      <c r="AU902" s="181" t="s">
        <v>91</v>
      </c>
      <c r="AV902" s="13" t="s">
        <v>78</v>
      </c>
      <c r="AW902" s="13" t="s">
        <v>27</v>
      </c>
      <c r="AX902" s="13" t="s">
        <v>72</v>
      </c>
      <c r="AY902" s="181" t="s">
        <v>190</v>
      </c>
    </row>
    <row r="903" spans="2:51" s="14" customFormat="1" x14ac:dyDescent="0.2">
      <c r="B903" s="187"/>
      <c r="D903" s="180" t="s">
        <v>198</v>
      </c>
      <c r="E903" s="188" t="s">
        <v>1</v>
      </c>
      <c r="F903" s="189" t="s">
        <v>933</v>
      </c>
      <c r="H903" s="190">
        <v>9.66</v>
      </c>
      <c r="I903" s="191"/>
      <c r="L903" s="187"/>
      <c r="M903" s="192"/>
      <c r="N903" s="193"/>
      <c r="O903" s="193"/>
      <c r="P903" s="193"/>
      <c r="Q903" s="193"/>
      <c r="R903" s="193"/>
      <c r="S903" s="193"/>
      <c r="T903" s="194"/>
      <c r="AT903" s="188" t="s">
        <v>198</v>
      </c>
      <c r="AU903" s="188" t="s">
        <v>91</v>
      </c>
      <c r="AV903" s="14" t="s">
        <v>91</v>
      </c>
      <c r="AW903" s="14" t="s">
        <v>27</v>
      </c>
      <c r="AX903" s="14" t="s">
        <v>72</v>
      </c>
      <c r="AY903" s="188" t="s">
        <v>190</v>
      </c>
    </row>
    <row r="904" spans="2:51" s="14" customFormat="1" x14ac:dyDescent="0.2">
      <c r="B904" s="187"/>
      <c r="D904" s="180" t="s">
        <v>198</v>
      </c>
      <c r="E904" s="188" t="s">
        <v>1</v>
      </c>
      <c r="F904" s="189" t="s">
        <v>924</v>
      </c>
      <c r="H904" s="190">
        <v>-1.4</v>
      </c>
      <c r="I904" s="191"/>
      <c r="L904" s="187"/>
      <c r="M904" s="192"/>
      <c r="N904" s="193"/>
      <c r="O904" s="193"/>
      <c r="P904" s="193"/>
      <c r="Q904" s="193"/>
      <c r="R904" s="193"/>
      <c r="S904" s="193"/>
      <c r="T904" s="194"/>
      <c r="AT904" s="188" t="s">
        <v>198</v>
      </c>
      <c r="AU904" s="188" t="s">
        <v>91</v>
      </c>
      <c r="AV904" s="14" t="s">
        <v>91</v>
      </c>
      <c r="AW904" s="14" t="s">
        <v>27</v>
      </c>
      <c r="AX904" s="14" t="s">
        <v>72</v>
      </c>
      <c r="AY904" s="188" t="s">
        <v>190</v>
      </c>
    </row>
    <row r="905" spans="2:51" s="13" customFormat="1" x14ac:dyDescent="0.2">
      <c r="B905" s="179"/>
      <c r="D905" s="180" t="s">
        <v>198</v>
      </c>
      <c r="E905" s="181" t="s">
        <v>1</v>
      </c>
      <c r="F905" s="182" t="s">
        <v>934</v>
      </c>
      <c r="H905" s="181" t="s">
        <v>1</v>
      </c>
      <c r="I905" s="183"/>
      <c r="L905" s="179"/>
      <c r="M905" s="184"/>
      <c r="N905" s="185"/>
      <c r="O905" s="185"/>
      <c r="P905" s="185"/>
      <c r="Q905" s="185"/>
      <c r="R905" s="185"/>
      <c r="S905" s="185"/>
      <c r="T905" s="186"/>
      <c r="AT905" s="181" t="s">
        <v>198</v>
      </c>
      <c r="AU905" s="181" t="s">
        <v>91</v>
      </c>
      <c r="AV905" s="13" t="s">
        <v>78</v>
      </c>
      <c r="AW905" s="13" t="s">
        <v>27</v>
      </c>
      <c r="AX905" s="13" t="s">
        <v>72</v>
      </c>
      <c r="AY905" s="181" t="s">
        <v>190</v>
      </c>
    </row>
    <row r="906" spans="2:51" s="14" customFormat="1" x14ac:dyDescent="0.2">
      <c r="B906" s="187"/>
      <c r="D906" s="180" t="s">
        <v>198</v>
      </c>
      <c r="E906" s="188" t="s">
        <v>1</v>
      </c>
      <c r="F906" s="189" t="s">
        <v>935</v>
      </c>
      <c r="H906" s="190">
        <v>26.85</v>
      </c>
      <c r="I906" s="191"/>
      <c r="L906" s="187"/>
      <c r="M906" s="192"/>
      <c r="N906" s="193"/>
      <c r="O906" s="193"/>
      <c r="P906" s="193"/>
      <c r="Q906" s="193"/>
      <c r="R906" s="193"/>
      <c r="S906" s="193"/>
      <c r="T906" s="194"/>
      <c r="AT906" s="188" t="s">
        <v>198</v>
      </c>
      <c r="AU906" s="188" t="s">
        <v>91</v>
      </c>
      <c r="AV906" s="14" t="s">
        <v>91</v>
      </c>
      <c r="AW906" s="14" t="s">
        <v>27</v>
      </c>
      <c r="AX906" s="14" t="s">
        <v>72</v>
      </c>
      <c r="AY906" s="188" t="s">
        <v>190</v>
      </c>
    </row>
    <row r="907" spans="2:51" s="14" customFormat="1" x14ac:dyDescent="0.2">
      <c r="B907" s="187"/>
      <c r="D907" s="180" t="s">
        <v>198</v>
      </c>
      <c r="E907" s="188" t="s">
        <v>1</v>
      </c>
      <c r="F907" s="189" t="s">
        <v>936</v>
      </c>
      <c r="H907" s="190">
        <v>-1.35</v>
      </c>
      <c r="I907" s="191"/>
      <c r="L907" s="187"/>
      <c r="M907" s="192"/>
      <c r="N907" s="193"/>
      <c r="O907" s="193"/>
      <c r="P907" s="193"/>
      <c r="Q907" s="193"/>
      <c r="R907" s="193"/>
      <c r="S907" s="193"/>
      <c r="T907" s="194"/>
      <c r="AT907" s="188" t="s">
        <v>198</v>
      </c>
      <c r="AU907" s="188" t="s">
        <v>91</v>
      </c>
      <c r="AV907" s="14" t="s">
        <v>91</v>
      </c>
      <c r="AW907" s="14" t="s">
        <v>27</v>
      </c>
      <c r="AX907" s="14" t="s">
        <v>72</v>
      </c>
      <c r="AY907" s="188" t="s">
        <v>190</v>
      </c>
    </row>
    <row r="908" spans="2:51" s="14" customFormat="1" x14ac:dyDescent="0.2">
      <c r="B908" s="187"/>
      <c r="D908" s="180" t="s">
        <v>198</v>
      </c>
      <c r="E908" s="188" t="s">
        <v>1</v>
      </c>
      <c r="F908" s="189" t="s">
        <v>937</v>
      </c>
      <c r="H908" s="190">
        <v>-0.9</v>
      </c>
      <c r="I908" s="191"/>
      <c r="L908" s="187"/>
      <c r="M908" s="192"/>
      <c r="N908" s="193"/>
      <c r="O908" s="193"/>
      <c r="P908" s="193"/>
      <c r="Q908" s="193"/>
      <c r="R908" s="193"/>
      <c r="S908" s="193"/>
      <c r="T908" s="194"/>
      <c r="AT908" s="188" t="s">
        <v>198</v>
      </c>
      <c r="AU908" s="188" t="s">
        <v>91</v>
      </c>
      <c r="AV908" s="14" t="s">
        <v>91</v>
      </c>
      <c r="AW908" s="14" t="s">
        <v>27</v>
      </c>
      <c r="AX908" s="14" t="s">
        <v>72</v>
      </c>
      <c r="AY908" s="188" t="s">
        <v>190</v>
      </c>
    </row>
    <row r="909" spans="2:51" s="13" customFormat="1" x14ac:dyDescent="0.2">
      <c r="B909" s="179"/>
      <c r="D909" s="180" t="s">
        <v>198</v>
      </c>
      <c r="E909" s="181" t="s">
        <v>1</v>
      </c>
      <c r="F909" s="182" t="s">
        <v>938</v>
      </c>
      <c r="H909" s="181" t="s">
        <v>1</v>
      </c>
      <c r="I909" s="183"/>
      <c r="L909" s="179"/>
      <c r="M909" s="184"/>
      <c r="N909" s="185"/>
      <c r="O909" s="185"/>
      <c r="P909" s="185"/>
      <c r="Q909" s="185"/>
      <c r="R909" s="185"/>
      <c r="S909" s="185"/>
      <c r="T909" s="186"/>
      <c r="AT909" s="181" t="s">
        <v>198</v>
      </c>
      <c r="AU909" s="181" t="s">
        <v>91</v>
      </c>
      <c r="AV909" s="13" t="s">
        <v>78</v>
      </c>
      <c r="AW909" s="13" t="s">
        <v>27</v>
      </c>
      <c r="AX909" s="13" t="s">
        <v>72</v>
      </c>
      <c r="AY909" s="181" t="s">
        <v>190</v>
      </c>
    </row>
    <row r="910" spans="2:51" s="14" customFormat="1" x14ac:dyDescent="0.2">
      <c r="B910" s="187"/>
      <c r="D910" s="180" t="s">
        <v>198</v>
      </c>
      <c r="E910" s="188" t="s">
        <v>1</v>
      </c>
      <c r="F910" s="189" t="s">
        <v>939</v>
      </c>
      <c r="H910" s="190">
        <v>16.05</v>
      </c>
      <c r="I910" s="191"/>
      <c r="L910" s="187"/>
      <c r="M910" s="192"/>
      <c r="N910" s="193"/>
      <c r="O910" s="193"/>
      <c r="P910" s="193"/>
      <c r="Q910" s="193"/>
      <c r="R910" s="193"/>
      <c r="S910" s="193"/>
      <c r="T910" s="194"/>
      <c r="AT910" s="188" t="s">
        <v>198</v>
      </c>
      <c r="AU910" s="188" t="s">
        <v>91</v>
      </c>
      <c r="AV910" s="14" t="s">
        <v>91</v>
      </c>
      <c r="AW910" s="14" t="s">
        <v>27</v>
      </c>
      <c r="AX910" s="14" t="s">
        <v>72</v>
      </c>
      <c r="AY910" s="188" t="s">
        <v>190</v>
      </c>
    </row>
    <row r="911" spans="2:51" s="14" customFormat="1" x14ac:dyDescent="0.2">
      <c r="B911" s="187"/>
      <c r="D911" s="180" t="s">
        <v>198</v>
      </c>
      <c r="E911" s="188" t="s">
        <v>1</v>
      </c>
      <c r="F911" s="189" t="s">
        <v>936</v>
      </c>
      <c r="H911" s="190">
        <v>-1.35</v>
      </c>
      <c r="I911" s="191"/>
      <c r="L911" s="187"/>
      <c r="M911" s="192"/>
      <c r="N911" s="193"/>
      <c r="O911" s="193"/>
      <c r="P911" s="193"/>
      <c r="Q911" s="193"/>
      <c r="R911" s="193"/>
      <c r="S911" s="193"/>
      <c r="T911" s="194"/>
      <c r="AT911" s="188" t="s">
        <v>198</v>
      </c>
      <c r="AU911" s="188" t="s">
        <v>91</v>
      </c>
      <c r="AV911" s="14" t="s">
        <v>91</v>
      </c>
      <c r="AW911" s="14" t="s">
        <v>27</v>
      </c>
      <c r="AX911" s="14" t="s">
        <v>72</v>
      </c>
      <c r="AY911" s="188" t="s">
        <v>190</v>
      </c>
    </row>
    <row r="912" spans="2:51" s="14" customFormat="1" x14ac:dyDescent="0.2">
      <c r="B912" s="187"/>
      <c r="D912" s="180" t="s">
        <v>198</v>
      </c>
      <c r="E912" s="188" t="s">
        <v>1</v>
      </c>
      <c r="F912" s="189" t="s">
        <v>940</v>
      </c>
      <c r="H912" s="190">
        <v>-0.3</v>
      </c>
      <c r="I912" s="191"/>
      <c r="L912" s="187"/>
      <c r="M912" s="192"/>
      <c r="N912" s="193"/>
      <c r="O912" s="193"/>
      <c r="P912" s="193"/>
      <c r="Q912" s="193"/>
      <c r="R912" s="193"/>
      <c r="S912" s="193"/>
      <c r="T912" s="194"/>
      <c r="AT912" s="188" t="s">
        <v>198</v>
      </c>
      <c r="AU912" s="188" t="s">
        <v>91</v>
      </c>
      <c r="AV912" s="14" t="s">
        <v>91</v>
      </c>
      <c r="AW912" s="14" t="s">
        <v>27</v>
      </c>
      <c r="AX912" s="14" t="s">
        <v>72</v>
      </c>
      <c r="AY912" s="188" t="s">
        <v>190</v>
      </c>
    </row>
    <row r="913" spans="2:51" s="14" customFormat="1" x14ac:dyDescent="0.2">
      <c r="B913" s="187"/>
      <c r="D913" s="180" t="s">
        <v>198</v>
      </c>
      <c r="E913" s="188" t="s">
        <v>1</v>
      </c>
      <c r="F913" s="189" t="s">
        <v>941</v>
      </c>
      <c r="H913" s="190">
        <v>7.4999999999999997E-2</v>
      </c>
      <c r="I913" s="191"/>
      <c r="L913" s="187"/>
      <c r="M913" s="192"/>
      <c r="N913" s="193"/>
      <c r="O913" s="193"/>
      <c r="P913" s="193"/>
      <c r="Q913" s="193"/>
      <c r="R913" s="193"/>
      <c r="S913" s="193"/>
      <c r="T913" s="194"/>
      <c r="AT913" s="188" t="s">
        <v>198</v>
      </c>
      <c r="AU913" s="188" t="s">
        <v>91</v>
      </c>
      <c r="AV913" s="14" t="s">
        <v>91</v>
      </c>
      <c r="AW913" s="14" t="s">
        <v>27</v>
      </c>
      <c r="AX913" s="14" t="s">
        <v>72</v>
      </c>
      <c r="AY913" s="188" t="s">
        <v>190</v>
      </c>
    </row>
    <row r="914" spans="2:51" s="13" customFormat="1" x14ac:dyDescent="0.2">
      <c r="B914" s="179"/>
      <c r="D914" s="180" t="s">
        <v>198</v>
      </c>
      <c r="E914" s="181" t="s">
        <v>1</v>
      </c>
      <c r="F914" s="182" t="s">
        <v>942</v>
      </c>
      <c r="H914" s="181" t="s">
        <v>1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1" t="s">
        <v>198</v>
      </c>
      <c r="AU914" s="181" t="s">
        <v>91</v>
      </c>
      <c r="AV914" s="13" t="s">
        <v>78</v>
      </c>
      <c r="AW914" s="13" t="s">
        <v>27</v>
      </c>
      <c r="AX914" s="13" t="s">
        <v>72</v>
      </c>
      <c r="AY914" s="181" t="s">
        <v>190</v>
      </c>
    </row>
    <row r="915" spans="2:51" s="14" customFormat="1" x14ac:dyDescent="0.2">
      <c r="B915" s="187"/>
      <c r="D915" s="180" t="s">
        <v>198</v>
      </c>
      <c r="E915" s="188" t="s">
        <v>1</v>
      </c>
      <c r="F915" s="189" t="s">
        <v>943</v>
      </c>
      <c r="H915" s="190">
        <v>26.094999999999999</v>
      </c>
      <c r="I915" s="191"/>
      <c r="L915" s="187"/>
      <c r="M915" s="192"/>
      <c r="N915" s="193"/>
      <c r="O915" s="193"/>
      <c r="P915" s="193"/>
      <c r="Q915" s="193"/>
      <c r="R915" s="193"/>
      <c r="S915" s="193"/>
      <c r="T915" s="194"/>
      <c r="AT915" s="188" t="s">
        <v>198</v>
      </c>
      <c r="AU915" s="188" t="s">
        <v>91</v>
      </c>
      <c r="AV915" s="14" t="s">
        <v>91</v>
      </c>
      <c r="AW915" s="14" t="s">
        <v>27</v>
      </c>
      <c r="AX915" s="14" t="s">
        <v>72</v>
      </c>
      <c r="AY915" s="188" t="s">
        <v>190</v>
      </c>
    </row>
    <row r="916" spans="2:51" s="14" customFormat="1" x14ac:dyDescent="0.2">
      <c r="B916" s="187"/>
      <c r="D916" s="180" t="s">
        <v>198</v>
      </c>
      <c r="E916" s="188" t="s">
        <v>1</v>
      </c>
      <c r="F916" s="189" t="s">
        <v>944</v>
      </c>
      <c r="H916" s="190">
        <v>-11.475</v>
      </c>
      <c r="I916" s="191"/>
      <c r="L916" s="187"/>
      <c r="M916" s="192"/>
      <c r="N916" s="193"/>
      <c r="O916" s="193"/>
      <c r="P916" s="193"/>
      <c r="Q916" s="193"/>
      <c r="R916" s="193"/>
      <c r="S916" s="193"/>
      <c r="T916" s="194"/>
      <c r="AT916" s="188" t="s">
        <v>198</v>
      </c>
      <c r="AU916" s="188" t="s">
        <v>91</v>
      </c>
      <c r="AV916" s="14" t="s">
        <v>91</v>
      </c>
      <c r="AW916" s="14" t="s">
        <v>27</v>
      </c>
      <c r="AX916" s="14" t="s">
        <v>72</v>
      </c>
      <c r="AY916" s="188" t="s">
        <v>190</v>
      </c>
    </row>
    <row r="917" spans="2:51" s="13" customFormat="1" x14ac:dyDescent="0.2">
      <c r="B917" s="179"/>
      <c r="D917" s="180" t="s">
        <v>198</v>
      </c>
      <c r="E917" s="181" t="s">
        <v>1</v>
      </c>
      <c r="F917" s="182" t="s">
        <v>945</v>
      </c>
      <c r="H917" s="181" t="s">
        <v>1</v>
      </c>
      <c r="I917" s="183"/>
      <c r="L917" s="179"/>
      <c r="M917" s="184"/>
      <c r="N917" s="185"/>
      <c r="O917" s="185"/>
      <c r="P917" s="185"/>
      <c r="Q917" s="185"/>
      <c r="R917" s="185"/>
      <c r="S917" s="185"/>
      <c r="T917" s="186"/>
      <c r="AT917" s="181" t="s">
        <v>198</v>
      </c>
      <c r="AU917" s="181" t="s">
        <v>91</v>
      </c>
      <c r="AV917" s="13" t="s">
        <v>78</v>
      </c>
      <c r="AW917" s="13" t="s">
        <v>27</v>
      </c>
      <c r="AX917" s="13" t="s">
        <v>72</v>
      </c>
      <c r="AY917" s="181" t="s">
        <v>190</v>
      </c>
    </row>
    <row r="918" spans="2:51" s="14" customFormat="1" x14ac:dyDescent="0.2">
      <c r="B918" s="187"/>
      <c r="D918" s="180" t="s">
        <v>198</v>
      </c>
      <c r="E918" s="188" t="s">
        <v>1</v>
      </c>
      <c r="F918" s="189" t="s">
        <v>946</v>
      </c>
      <c r="H918" s="190">
        <v>18.614999999999998</v>
      </c>
      <c r="I918" s="191"/>
      <c r="L918" s="187"/>
      <c r="M918" s="192"/>
      <c r="N918" s="193"/>
      <c r="O918" s="193"/>
      <c r="P918" s="193"/>
      <c r="Q918" s="193"/>
      <c r="R918" s="193"/>
      <c r="S918" s="193"/>
      <c r="T918" s="194"/>
      <c r="AT918" s="188" t="s">
        <v>198</v>
      </c>
      <c r="AU918" s="188" t="s">
        <v>91</v>
      </c>
      <c r="AV918" s="14" t="s">
        <v>91</v>
      </c>
      <c r="AW918" s="14" t="s">
        <v>27</v>
      </c>
      <c r="AX918" s="14" t="s">
        <v>72</v>
      </c>
      <c r="AY918" s="188" t="s">
        <v>190</v>
      </c>
    </row>
    <row r="919" spans="2:51" s="14" customFormat="1" x14ac:dyDescent="0.2">
      <c r="B919" s="187"/>
      <c r="D919" s="180" t="s">
        <v>198</v>
      </c>
      <c r="E919" s="188" t="s">
        <v>1</v>
      </c>
      <c r="F919" s="189" t="s">
        <v>917</v>
      </c>
      <c r="H919" s="190">
        <v>-1.53</v>
      </c>
      <c r="I919" s="191"/>
      <c r="L919" s="187"/>
      <c r="M919" s="192"/>
      <c r="N919" s="193"/>
      <c r="O919" s="193"/>
      <c r="P919" s="193"/>
      <c r="Q919" s="193"/>
      <c r="R919" s="193"/>
      <c r="S919" s="193"/>
      <c r="T919" s="194"/>
      <c r="AT919" s="188" t="s">
        <v>198</v>
      </c>
      <c r="AU919" s="188" t="s">
        <v>91</v>
      </c>
      <c r="AV919" s="14" t="s">
        <v>91</v>
      </c>
      <c r="AW919" s="14" t="s">
        <v>27</v>
      </c>
      <c r="AX919" s="14" t="s">
        <v>72</v>
      </c>
      <c r="AY919" s="188" t="s">
        <v>190</v>
      </c>
    </row>
    <row r="920" spans="2:51" s="14" customFormat="1" x14ac:dyDescent="0.2">
      <c r="B920" s="187"/>
      <c r="D920" s="180" t="s">
        <v>198</v>
      </c>
      <c r="E920" s="188" t="s">
        <v>1</v>
      </c>
      <c r="F920" s="189" t="s">
        <v>947</v>
      </c>
      <c r="H920" s="190">
        <v>-0.54</v>
      </c>
      <c r="I920" s="191"/>
      <c r="L920" s="187"/>
      <c r="M920" s="192"/>
      <c r="N920" s="193"/>
      <c r="O920" s="193"/>
      <c r="P920" s="193"/>
      <c r="Q920" s="193"/>
      <c r="R920" s="193"/>
      <c r="S920" s="193"/>
      <c r="T920" s="194"/>
      <c r="AT920" s="188" t="s">
        <v>198</v>
      </c>
      <c r="AU920" s="188" t="s">
        <v>91</v>
      </c>
      <c r="AV920" s="14" t="s">
        <v>91</v>
      </c>
      <c r="AW920" s="14" t="s">
        <v>27</v>
      </c>
      <c r="AX920" s="14" t="s">
        <v>72</v>
      </c>
      <c r="AY920" s="188" t="s">
        <v>190</v>
      </c>
    </row>
    <row r="921" spans="2:51" s="14" customFormat="1" x14ac:dyDescent="0.2">
      <c r="B921" s="187"/>
      <c r="D921" s="180" t="s">
        <v>198</v>
      </c>
      <c r="E921" s="188" t="s">
        <v>1</v>
      </c>
      <c r="F921" s="189" t="s">
        <v>919</v>
      </c>
      <c r="H921" s="190">
        <v>0.13500000000000001</v>
      </c>
      <c r="I921" s="191"/>
      <c r="L921" s="187"/>
      <c r="M921" s="192"/>
      <c r="N921" s="193"/>
      <c r="O921" s="193"/>
      <c r="P921" s="193"/>
      <c r="Q921" s="193"/>
      <c r="R921" s="193"/>
      <c r="S921" s="193"/>
      <c r="T921" s="194"/>
      <c r="AT921" s="188" t="s">
        <v>198</v>
      </c>
      <c r="AU921" s="188" t="s">
        <v>91</v>
      </c>
      <c r="AV921" s="14" t="s">
        <v>91</v>
      </c>
      <c r="AW921" s="14" t="s">
        <v>27</v>
      </c>
      <c r="AX921" s="14" t="s">
        <v>72</v>
      </c>
      <c r="AY921" s="188" t="s">
        <v>190</v>
      </c>
    </row>
    <row r="922" spans="2:51" s="13" customFormat="1" x14ac:dyDescent="0.2">
      <c r="B922" s="179"/>
      <c r="D922" s="180" t="s">
        <v>198</v>
      </c>
      <c r="E922" s="181" t="s">
        <v>1</v>
      </c>
      <c r="F922" s="182" t="s">
        <v>948</v>
      </c>
      <c r="H922" s="181" t="s">
        <v>1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1" t="s">
        <v>198</v>
      </c>
      <c r="AU922" s="181" t="s">
        <v>91</v>
      </c>
      <c r="AV922" s="13" t="s">
        <v>78</v>
      </c>
      <c r="AW922" s="13" t="s">
        <v>27</v>
      </c>
      <c r="AX922" s="13" t="s">
        <v>72</v>
      </c>
      <c r="AY922" s="181" t="s">
        <v>190</v>
      </c>
    </row>
    <row r="923" spans="2:51" s="14" customFormat="1" x14ac:dyDescent="0.2">
      <c r="B923" s="187"/>
      <c r="D923" s="180" t="s">
        <v>198</v>
      </c>
      <c r="E923" s="188" t="s">
        <v>1</v>
      </c>
      <c r="F923" s="189" t="s">
        <v>949</v>
      </c>
      <c r="H923" s="190">
        <v>14.705</v>
      </c>
      <c r="I923" s="191"/>
      <c r="L923" s="187"/>
      <c r="M923" s="192"/>
      <c r="N923" s="193"/>
      <c r="O923" s="193"/>
      <c r="P923" s="193"/>
      <c r="Q923" s="193"/>
      <c r="R923" s="193"/>
      <c r="S923" s="193"/>
      <c r="T923" s="194"/>
      <c r="AT923" s="188" t="s">
        <v>198</v>
      </c>
      <c r="AU923" s="188" t="s">
        <v>91</v>
      </c>
      <c r="AV923" s="14" t="s">
        <v>91</v>
      </c>
      <c r="AW923" s="14" t="s">
        <v>27</v>
      </c>
      <c r="AX923" s="14" t="s">
        <v>72</v>
      </c>
      <c r="AY923" s="188" t="s">
        <v>190</v>
      </c>
    </row>
    <row r="924" spans="2:51" s="14" customFormat="1" x14ac:dyDescent="0.2">
      <c r="B924" s="187"/>
      <c r="D924" s="180" t="s">
        <v>198</v>
      </c>
      <c r="E924" s="188" t="s">
        <v>1</v>
      </c>
      <c r="F924" s="189" t="s">
        <v>917</v>
      </c>
      <c r="H924" s="190">
        <v>-1.53</v>
      </c>
      <c r="I924" s="191"/>
      <c r="L924" s="187"/>
      <c r="M924" s="192"/>
      <c r="N924" s="193"/>
      <c r="O924" s="193"/>
      <c r="P924" s="193"/>
      <c r="Q924" s="193"/>
      <c r="R924" s="193"/>
      <c r="S924" s="193"/>
      <c r="T924" s="194"/>
      <c r="AT924" s="188" t="s">
        <v>198</v>
      </c>
      <c r="AU924" s="188" t="s">
        <v>91</v>
      </c>
      <c r="AV924" s="14" t="s">
        <v>91</v>
      </c>
      <c r="AW924" s="14" t="s">
        <v>27</v>
      </c>
      <c r="AX924" s="14" t="s">
        <v>72</v>
      </c>
      <c r="AY924" s="188" t="s">
        <v>190</v>
      </c>
    </row>
    <row r="925" spans="2:51" s="14" customFormat="1" x14ac:dyDescent="0.2">
      <c r="B925" s="187"/>
      <c r="D925" s="180" t="s">
        <v>198</v>
      </c>
      <c r="E925" s="188" t="s">
        <v>1</v>
      </c>
      <c r="F925" s="189" t="s">
        <v>947</v>
      </c>
      <c r="H925" s="190">
        <v>-0.54</v>
      </c>
      <c r="I925" s="191"/>
      <c r="L925" s="187"/>
      <c r="M925" s="192"/>
      <c r="N925" s="193"/>
      <c r="O925" s="193"/>
      <c r="P925" s="193"/>
      <c r="Q925" s="193"/>
      <c r="R925" s="193"/>
      <c r="S925" s="193"/>
      <c r="T925" s="194"/>
      <c r="AT925" s="188" t="s">
        <v>198</v>
      </c>
      <c r="AU925" s="188" t="s">
        <v>91</v>
      </c>
      <c r="AV925" s="14" t="s">
        <v>91</v>
      </c>
      <c r="AW925" s="14" t="s">
        <v>27</v>
      </c>
      <c r="AX925" s="14" t="s">
        <v>72</v>
      </c>
      <c r="AY925" s="188" t="s">
        <v>190</v>
      </c>
    </row>
    <row r="926" spans="2:51" s="14" customFormat="1" x14ac:dyDescent="0.2">
      <c r="B926" s="187"/>
      <c r="D926" s="180" t="s">
        <v>198</v>
      </c>
      <c r="E926" s="188" t="s">
        <v>1</v>
      </c>
      <c r="F926" s="189" t="s">
        <v>919</v>
      </c>
      <c r="H926" s="190">
        <v>0.13500000000000001</v>
      </c>
      <c r="I926" s="191"/>
      <c r="L926" s="187"/>
      <c r="M926" s="192"/>
      <c r="N926" s="193"/>
      <c r="O926" s="193"/>
      <c r="P926" s="193"/>
      <c r="Q926" s="193"/>
      <c r="R926" s="193"/>
      <c r="S926" s="193"/>
      <c r="T926" s="194"/>
      <c r="AT926" s="188" t="s">
        <v>198</v>
      </c>
      <c r="AU926" s="188" t="s">
        <v>91</v>
      </c>
      <c r="AV926" s="14" t="s">
        <v>91</v>
      </c>
      <c r="AW926" s="14" t="s">
        <v>27</v>
      </c>
      <c r="AX926" s="14" t="s">
        <v>72</v>
      </c>
      <c r="AY926" s="188" t="s">
        <v>190</v>
      </c>
    </row>
    <row r="927" spans="2:51" s="13" customFormat="1" x14ac:dyDescent="0.2">
      <c r="B927" s="179"/>
      <c r="D927" s="180" t="s">
        <v>198</v>
      </c>
      <c r="E927" s="181" t="s">
        <v>1</v>
      </c>
      <c r="F927" s="182" t="s">
        <v>950</v>
      </c>
      <c r="H927" s="181" t="s">
        <v>1</v>
      </c>
      <c r="I927" s="183"/>
      <c r="L927" s="179"/>
      <c r="M927" s="184"/>
      <c r="N927" s="185"/>
      <c r="O927" s="185"/>
      <c r="P927" s="185"/>
      <c r="Q927" s="185"/>
      <c r="R927" s="185"/>
      <c r="S927" s="185"/>
      <c r="T927" s="186"/>
      <c r="AT927" s="181" t="s">
        <v>198</v>
      </c>
      <c r="AU927" s="181" t="s">
        <v>91</v>
      </c>
      <c r="AV927" s="13" t="s">
        <v>78</v>
      </c>
      <c r="AW927" s="13" t="s">
        <v>27</v>
      </c>
      <c r="AX927" s="13" t="s">
        <v>72</v>
      </c>
      <c r="AY927" s="181" t="s">
        <v>190</v>
      </c>
    </row>
    <row r="928" spans="2:51" s="14" customFormat="1" x14ac:dyDescent="0.2">
      <c r="B928" s="187"/>
      <c r="D928" s="180" t="s">
        <v>198</v>
      </c>
      <c r="E928" s="188" t="s">
        <v>1</v>
      </c>
      <c r="F928" s="189" t="s">
        <v>949</v>
      </c>
      <c r="H928" s="190">
        <v>14.705</v>
      </c>
      <c r="I928" s="191"/>
      <c r="L928" s="187"/>
      <c r="M928" s="192"/>
      <c r="N928" s="193"/>
      <c r="O928" s="193"/>
      <c r="P928" s="193"/>
      <c r="Q928" s="193"/>
      <c r="R928" s="193"/>
      <c r="S928" s="193"/>
      <c r="T928" s="194"/>
      <c r="AT928" s="188" t="s">
        <v>198</v>
      </c>
      <c r="AU928" s="188" t="s">
        <v>91</v>
      </c>
      <c r="AV928" s="14" t="s">
        <v>91</v>
      </c>
      <c r="AW928" s="14" t="s">
        <v>27</v>
      </c>
      <c r="AX928" s="14" t="s">
        <v>72</v>
      </c>
      <c r="AY928" s="188" t="s">
        <v>190</v>
      </c>
    </row>
    <row r="929" spans="1:65" s="14" customFormat="1" x14ac:dyDescent="0.2">
      <c r="B929" s="187"/>
      <c r="D929" s="180" t="s">
        <v>198</v>
      </c>
      <c r="E929" s="188" t="s">
        <v>1</v>
      </c>
      <c r="F929" s="189" t="s">
        <v>951</v>
      </c>
      <c r="H929" s="190">
        <v>-1.19</v>
      </c>
      <c r="I929" s="191"/>
      <c r="L929" s="187"/>
      <c r="M929" s="192"/>
      <c r="N929" s="193"/>
      <c r="O929" s="193"/>
      <c r="P929" s="193"/>
      <c r="Q929" s="193"/>
      <c r="R929" s="193"/>
      <c r="S929" s="193"/>
      <c r="T929" s="194"/>
      <c r="AT929" s="188" t="s">
        <v>198</v>
      </c>
      <c r="AU929" s="188" t="s">
        <v>91</v>
      </c>
      <c r="AV929" s="14" t="s">
        <v>91</v>
      </c>
      <c r="AW929" s="14" t="s">
        <v>27</v>
      </c>
      <c r="AX929" s="14" t="s">
        <v>72</v>
      </c>
      <c r="AY929" s="188" t="s">
        <v>190</v>
      </c>
    </row>
    <row r="930" spans="1:65" s="14" customFormat="1" x14ac:dyDescent="0.2">
      <c r="B930" s="187"/>
      <c r="D930" s="180" t="s">
        <v>198</v>
      </c>
      <c r="E930" s="188" t="s">
        <v>1</v>
      </c>
      <c r="F930" s="189" t="s">
        <v>947</v>
      </c>
      <c r="H930" s="190">
        <v>-0.54</v>
      </c>
      <c r="I930" s="191"/>
      <c r="L930" s="187"/>
      <c r="M930" s="192"/>
      <c r="N930" s="193"/>
      <c r="O930" s="193"/>
      <c r="P930" s="193"/>
      <c r="Q930" s="193"/>
      <c r="R930" s="193"/>
      <c r="S930" s="193"/>
      <c r="T930" s="194"/>
      <c r="AT930" s="188" t="s">
        <v>198</v>
      </c>
      <c r="AU930" s="188" t="s">
        <v>91</v>
      </c>
      <c r="AV930" s="14" t="s">
        <v>91</v>
      </c>
      <c r="AW930" s="14" t="s">
        <v>27</v>
      </c>
      <c r="AX930" s="14" t="s">
        <v>72</v>
      </c>
      <c r="AY930" s="188" t="s">
        <v>190</v>
      </c>
    </row>
    <row r="931" spans="1:65" s="14" customFormat="1" x14ac:dyDescent="0.2">
      <c r="B931" s="187"/>
      <c r="D931" s="180" t="s">
        <v>198</v>
      </c>
      <c r="E931" s="188" t="s">
        <v>1</v>
      </c>
      <c r="F931" s="189" t="s">
        <v>919</v>
      </c>
      <c r="H931" s="190">
        <v>0.13500000000000001</v>
      </c>
      <c r="I931" s="191"/>
      <c r="L931" s="187"/>
      <c r="M931" s="192"/>
      <c r="N931" s="193"/>
      <c r="O931" s="193"/>
      <c r="P931" s="193"/>
      <c r="Q931" s="193"/>
      <c r="R931" s="193"/>
      <c r="S931" s="193"/>
      <c r="T931" s="194"/>
      <c r="AT931" s="188" t="s">
        <v>198</v>
      </c>
      <c r="AU931" s="188" t="s">
        <v>91</v>
      </c>
      <c r="AV931" s="14" t="s">
        <v>91</v>
      </c>
      <c r="AW931" s="14" t="s">
        <v>27</v>
      </c>
      <c r="AX931" s="14" t="s">
        <v>72</v>
      </c>
      <c r="AY931" s="188" t="s">
        <v>190</v>
      </c>
    </row>
    <row r="932" spans="1:65" s="13" customFormat="1" x14ac:dyDescent="0.2">
      <c r="B932" s="179"/>
      <c r="D932" s="180" t="s">
        <v>198</v>
      </c>
      <c r="E932" s="181" t="s">
        <v>1</v>
      </c>
      <c r="F932" s="182" t="s">
        <v>952</v>
      </c>
      <c r="H932" s="181" t="s">
        <v>1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1" t="s">
        <v>198</v>
      </c>
      <c r="AU932" s="181" t="s">
        <v>91</v>
      </c>
      <c r="AV932" s="13" t="s">
        <v>78</v>
      </c>
      <c r="AW932" s="13" t="s">
        <v>27</v>
      </c>
      <c r="AX932" s="13" t="s">
        <v>72</v>
      </c>
      <c r="AY932" s="181" t="s">
        <v>190</v>
      </c>
    </row>
    <row r="933" spans="1:65" s="14" customFormat="1" x14ac:dyDescent="0.2">
      <c r="B933" s="187"/>
      <c r="D933" s="180" t="s">
        <v>198</v>
      </c>
      <c r="E933" s="188" t="s">
        <v>1</v>
      </c>
      <c r="F933" s="189" t="s">
        <v>953</v>
      </c>
      <c r="H933" s="190">
        <v>1.54</v>
      </c>
      <c r="I933" s="191"/>
      <c r="L933" s="187"/>
      <c r="M933" s="192"/>
      <c r="N933" s="193"/>
      <c r="O933" s="193"/>
      <c r="P933" s="193"/>
      <c r="Q933" s="193"/>
      <c r="R933" s="193"/>
      <c r="S933" s="193"/>
      <c r="T933" s="194"/>
      <c r="AT933" s="188" t="s">
        <v>198</v>
      </c>
      <c r="AU933" s="188" t="s">
        <v>91</v>
      </c>
      <c r="AV933" s="14" t="s">
        <v>91</v>
      </c>
      <c r="AW933" s="14" t="s">
        <v>27</v>
      </c>
      <c r="AX933" s="14" t="s">
        <v>72</v>
      </c>
      <c r="AY933" s="188" t="s">
        <v>190</v>
      </c>
    </row>
    <row r="934" spans="1:65" s="13" customFormat="1" x14ac:dyDescent="0.2">
      <c r="B934" s="179"/>
      <c r="D934" s="180" t="s">
        <v>198</v>
      </c>
      <c r="E934" s="181" t="s">
        <v>1</v>
      </c>
      <c r="F934" s="182" t="s">
        <v>954</v>
      </c>
      <c r="H934" s="181" t="s">
        <v>1</v>
      </c>
      <c r="I934" s="183"/>
      <c r="L934" s="179"/>
      <c r="M934" s="184"/>
      <c r="N934" s="185"/>
      <c r="O934" s="185"/>
      <c r="P934" s="185"/>
      <c r="Q934" s="185"/>
      <c r="R934" s="185"/>
      <c r="S934" s="185"/>
      <c r="T934" s="186"/>
      <c r="AT934" s="181" t="s">
        <v>198</v>
      </c>
      <c r="AU934" s="181" t="s">
        <v>91</v>
      </c>
      <c r="AV934" s="13" t="s">
        <v>78</v>
      </c>
      <c r="AW934" s="13" t="s">
        <v>27</v>
      </c>
      <c r="AX934" s="13" t="s">
        <v>72</v>
      </c>
      <c r="AY934" s="181" t="s">
        <v>190</v>
      </c>
    </row>
    <row r="935" spans="1:65" s="14" customFormat="1" x14ac:dyDescent="0.2">
      <c r="B935" s="187"/>
      <c r="D935" s="180" t="s">
        <v>198</v>
      </c>
      <c r="E935" s="188" t="s">
        <v>1</v>
      </c>
      <c r="F935" s="189" t="s">
        <v>955</v>
      </c>
      <c r="H935" s="190">
        <v>7.875</v>
      </c>
      <c r="I935" s="191"/>
      <c r="L935" s="187"/>
      <c r="M935" s="192"/>
      <c r="N935" s="193"/>
      <c r="O935" s="193"/>
      <c r="P935" s="193"/>
      <c r="Q935" s="193"/>
      <c r="R935" s="193"/>
      <c r="S935" s="193"/>
      <c r="T935" s="194"/>
      <c r="AT935" s="188" t="s">
        <v>198</v>
      </c>
      <c r="AU935" s="188" t="s">
        <v>91</v>
      </c>
      <c r="AV935" s="14" t="s">
        <v>91</v>
      </c>
      <c r="AW935" s="14" t="s">
        <v>27</v>
      </c>
      <c r="AX935" s="14" t="s">
        <v>72</v>
      </c>
      <c r="AY935" s="188" t="s">
        <v>190</v>
      </c>
    </row>
    <row r="936" spans="1:65" s="14" customFormat="1" x14ac:dyDescent="0.2">
      <c r="B936" s="187"/>
      <c r="D936" s="180" t="s">
        <v>198</v>
      </c>
      <c r="E936" s="188" t="s">
        <v>1</v>
      </c>
      <c r="F936" s="189" t="s">
        <v>911</v>
      </c>
      <c r="H936" s="190">
        <v>-1.05</v>
      </c>
      <c r="I936" s="191"/>
      <c r="L936" s="187"/>
      <c r="M936" s="192"/>
      <c r="N936" s="193"/>
      <c r="O936" s="193"/>
      <c r="P936" s="193"/>
      <c r="Q936" s="193"/>
      <c r="R936" s="193"/>
      <c r="S936" s="193"/>
      <c r="T936" s="194"/>
      <c r="AT936" s="188" t="s">
        <v>198</v>
      </c>
      <c r="AU936" s="188" t="s">
        <v>91</v>
      </c>
      <c r="AV936" s="14" t="s">
        <v>91</v>
      </c>
      <c r="AW936" s="14" t="s">
        <v>27</v>
      </c>
      <c r="AX936" s="14" t="s">
        <v>72</v>
      </c>
      <c r="AY936" s="188" t="s">
        <v>190</v>
      </c>
    </row>
    <row r="937" spans="1:65" s="13" customFormat="1" x14ac:dyDescent="0.2">
      <c r="B937" s="179"/>
      <c r="D937" s="180" t="s">
        <v>198</v>
      </c>
      <c r="E937" s="181" t="s">
        <v>1</v>
      </c>
      <c r="F937" s="182" t="s">
        <v>956</v>
      </c>
      <c r="H937" s="181" t="s">
        <v>1</v>
      </c>
      <c r="I937" s="183"/>
      <c r="L937" s="179"/>
      <c r="M937" s="184"/>
      <c r="N937" s="185"/>
      <c r="O937" s="185"/>
      <c r="P937" s="185"/>
      <c r="Q937" s="185"/>
      <c r="R937" s="185"/>
      <c r="S937" s="185"/>
      <c r="T937" s="186"/>
      <c r="AT937" s="181" t="s">
        <v>198</v>
      </c>
      <c r="AU937" s="181" t="s">
        <v>91</v>
      </c>
      <c r="AV937" s="13" t="s">
        <v>78</v>
      </c>
      <c r="AW937" s="13" t="s">
        <v>27</v>
      </c>
      <c r="AX937" s="13" t="s">
        <v>72</v>
      </c>
      <c r="AY937" s="181" t="s">
        <v>190</v>
      </c>
    </row>
    <row r="938" spans="1:65" s="14" customFormat="1" x14ac:dyDescent="0.2">
      <c r="B938" s="187"/>
      <c r="D938" s="180" t="s">
        <v>198</v>
      </c>
      <c r="E938" s="188" t="s">
        <v>1</v>
      </c>
      <c r="F938" s="189" t="s">
        <v>957</v>
      </c>
      <c r="H938" s="190">
        <v>7.7249999999999996</v>
      </c>
      <c r="I938" s="191"/>
      <c r="L938" s="187"/>
      <c r="M938" s="192"/>
      <c r="N938" s="193"/>
      <c r="O938" s="193"/>
      <c r="P938" s="193"/>
      <c r="Q938" s="193"/>
      <c r="R938" s="193"/>
      <c r="S938" s="193"/>
      <c r="T938" s="194"/>
      <c r="AT938" s="188" t="s">
        <v>198</v>
      </c>
      <c r="AU938" s="188" t="s">
        <v>91</v>
      </c>
      <c r="AV938" s="14" t="s">
        <v>91</v>
      </c>
      <c r="AW938" s="14" t="s">
        <v>27</v>
      </c>
      <c r="AX938" s="14" t="s">
        <v>72</v>
      </c>
      <c r="AY938" s="188" t="s">
        <v>190</v>
      </c>
    </row>
    <row r="939" spans="1:65" s="14" customFormat="1" x14ac:dyDescent="0.2">
      <c r="B939" s="187"/>
      <c r="D939" s="180" t="s">
        <v>198</v>
      </c>
      <c r="E939" s="188" t="s">
        <v>1</v>
      </c>
      <c r="F939" s="189" t="s">
        <v>911</v>
      </c>
      <c r="H939" s="190">
        <v>-1.05</v>
      </c>
      <c r="I939" s="191"/>
      <c r="L939" s="187"/>
      <c r="M939" s="192"/>
      <c r="N939" s="193"/>
      <c r="O939" s="193"/>
      <c r="P939" s="193"/>
      <c r="Q939" s="193"/>
      <c r="R939" s="193"/>
      <c r="S939" s="193"/>
      <c r="T939" s="194"/>
      <c r="AT939" s="188" t="s">
        <v>198</v>
      </c>
      <c r="AU939" s="188" t="s">
        <v>91</v>
      </c>
      <c r="AV939" s="14" t="s">
        <v>91</v>
      </c>
      <c r="AW939" s="14" t="s">
        <v>27</v>
      </c>
      <c r="AX939" s="14" t="s">
        <v>72</v>
      </c>
      <c r="AY939" s="188" t="s">
        <v>190</v>
      </c>
    </row>
    <row r="940" spans="1:65" s="15" customFormat="1" x14ac:dyDescent="0.2">
      <c r="B940" s="195"/>
      <c r="D940" s="180" t="s">
        <v>198</v>
      </c>
      <c r="E940" s="196" t="s">
        <v>1</v>
      </c>
      <c r="F940" s="197" t="s">
        <v>204</v>
      </c>
      <c r="H940" s="198">
        <v>194.3</v>
      </c>
      <c r="I940" s="199"/>
      <c r="L940" s="195"/>
      <c r="M940" s="200"/>
      <c r="N940" s="201"/>
      <c r="O940" s="201"/>
      <c r="P940" s="201"/>
      <c r="Q940" s="201"/>
      <c r="R940" s="201"/>
      <c r="S940" s="201"/>
      <c r="T940" s="202"/>
      <c r="AT940" s="196" t="s">
        <v>198</v>
      </c>
      <c r="AU940" s="196" t="s">
        <v>91</v>
      </c>
      <c r="AV940" s="15" t="s">
        <v>196</v>
      </c>
      <c r="AW940" s="15" t="s">
        <v>27</v>
      </c>
      <c r="AX940" s="15" t="s">
        <v>78</v>
      </c>
      <c r="AY940" s="196" t="s">
        <v>190</v>
      </c>
    </row>
    <row r="941" spans="1:65" s="2" customFormat="1" ht="36" x14ac:dyDescent="0.2">
      <c r="A941" s="35"/>
      <c r="B941" s="134"/>
      <c r="C941" s="166" t="s">
        <v>958</v>
      </c>
      <c r="D941" s="166" t="s">
        <v>192</v>
      </c>
      <c r="E941" s="167" t="s">
        <v>959</v>
      </c>
      <c r="F941" s="168" t="s">
        <v>960</v>
      </c>
      <c r="G941" s="169" t="s">
        <v>289</v>
      </c>
      <c r="H941" s="170">
        <v>1</v>
      </c>
      <c r="I941" s="171"/>
      <c r="J941" s="172">
        <f>ROUND(I941*H941,2)</f>
        <v>0</v>
      </c>
      <c r="K941" s="173"/>
      <c r="L941" s="36"/>
      <c r="M941" s="174" t="s">
        <v>1</v>
      </c>
      <c r="N941" s="175" t="s">
        <v>38</v>
      </c>
      <c r="O941" s="61"/>
      <c r="P941" s="176">
        <f>O941*H941</f>
        <v>0</v>
      </c>
      <c r="Q941" s="176">
        <v>0</v>
      </c>
      <c r="R941" s="176">
        <f>Q941*H941</f>
        <v>0</v>
      </c>
      <c r="S941" s="176">
        <v>0</v>
      </c>
      <c r="T941" s="177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78" t="s">
        <v>196</v>
      </c>
      <c r="AT941" s="178" t="s">
        <v>192</v>
      </c>
      <c r="AU941" s="178" t="s">
        <v>91</v>
      </c>
      <c r="AY941" s="18" t="s">
        <v>190</v>
      </c>
      <c r="BE941" s="98">
        <f>IF(N941="základná",J941,0)</f>
        <v>0</v>
      </c>
      <c r="BF941" s="98">
        <f>IF(N941="znížená",J941,0)</f>
        <v>0</v>
      </c>
      <c r="BG941" s="98">
        <f>IF(N941="zákl. prenesená",J941,0)</f>
        <v>0</v>
      </c>
      <c r="BH941" s="98">
        <f>IF(N941="zníž. prenesená",J941,0)</f>
        <v>0</v>
      </c>
      <c r="BI941" s="98">
        <f>IF(N941="nulová",J941,0)</f>
        <v>0</v>
      </c>
      <c r="BJ941" s="18" t="s">
        <v>91</v>
      </c>
      <c r="BK941" s="98">
        <f>ROUND(I941*H941,2)</f>
        <v>0</v>
      </c>
      <c r="BL941" s="18" t="s">
        <v>196</v>
      </c>
      <c r="BM941" s="178" t="s">
        <v>961</v>
      </c>
    </row>
    <row r="942" spans="1:65" s="2" customFormat="1" ht="36" x14ac:dyDescent="0.2">
      <c r="A942" s="35"/>
      <c r="B942" s="134"/>
      <c r="C942" s="166" t="s">
        <v>962</v>
      </c>
      <c r="D942" s="166" t="s">
        <v>192</v>
      </c>
      <c r="E942" s="167" t="s">
        <v>963</v>
      </c>
      <c r="F942" s="168" t="s">
        <v>964</v>
      </c>
      <c r="G942" s="169" t="s">
        <v>289</v>
      </c>
      <c r="H942" s="170">
        <v>1</v>
      </c>
      <c r="I942" s="171"/>
      <c r="J942" s="172">
        <f>ROUND(I942*H942,2)</f>
        <v>0</v>
      </c>
      <c r="K942" s="173"/>
      <c r="L942" s="36"/>
      <c r="M942" s="174" t="s">
        <v>1</v>
      </c>
      <c r="N942" s="175" t="s">
        <v>38</v>
      </c>
      <c r="O942" s="61"/>
      <c r="P942" s="176">
        <f>O942*H942</f>
        <v>0</v>
      </c>
      <c r="Q942" s="176">
        <v>0</v>
      </c>
      <c r="R942" s="176">
        <f>Q942*H942</f>
        <v>0</v>
      </c>
      <c r="S942" s="176">
        <v>0</v>
      </c>
      <c r="T942" s="177">
        <f>S942*H942</f>
        <v>0</v>
      </c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R942" s="178" t="s">
        <v>196</v>
      </c>
      <c r="AT942" s="178" t="s">
        <v>192</v>
      </c>
      <c r="AU942" s="178" t="s">
        <v>91</v>
      </c>
      <c r="AY942" s="18" t="s">
        <v>190</v>
      </c>
      <c r="BE942" s="98">
        <f>IF(N942="základná",J942,0)</f>
        <v>0</v>
      </c>
      <c r="BF942" s="98">
        <f>IF(N942="znížená",J942,0)</f>
        <v>0</v>
      </c>
      <c r="BG942" s="98">
        <f>IF(N942="zákl. prenesená",J942,0)</f>
        <v>0</v>
      </c>
      <c r="BH942" s="98">
        <f>IF(N942="zníž. prenesená",J942,0)</f>
        <v>0</v>
      </c>
      <c r="BI942" s="98">
        <f>IF(N942="nulová",J942,0)</f>
        <v>0</v>
      </c>
      <c r="BJ942" s="18" t="s">
        <v>91</v>
      </c>
      <c r="BK942" s="98">
        <f>ROUND(I942*H942,2)</f>
        <v>0</v>
      </c>
      <c r="BL942" s="18" t="s">
        <v>196</v>
      </c>
      <c r="BM942" s="178" t="s">
        <v>965</v>
      </c>
    </row>
    <row r="943" spans="1:65" s="2" customFormat="1" ht="12" x14ac:dyDescent="0.2">
      <c r="A943" s="35"/>
      <c r="B943" s="134"/>
      <c r="C943" s="166" t="s">
        <v>966</v>
      </c>
      <c r="D943" s="166" t="s">
        <v>192</v>
      </c>
      <c r="E943" s="167" t="s">
        <v>967</v>
      </c>
      <c r="F943" s="168" t="s">
        <v>968</v>
      </c>
      <c r="G943" s="169" t="s">
        <v>232</v>
      </c>
      <c r="H943" s="170">
        <v>110.372</v>
      </c>
      <c r="I943" s="171"/>
      <c r="J943" s="172">
        <f>ROUND(I943*H943,2)</f>
        <v>0</v>
      </c>
      <c r="K943" s="173"/>
      <c r="L943" s="36"/>
      <c r="M943" s="174" t="s">
        <v>1</v>
      </c>
      <c r="N943" s="175" t="s">
        <v>38</v>
      </c>
      <c r="O943" s="61"/>
      <c r="P943" s="176">
        <f>O943*H943</f>
        <v>0</v>
      </c>
      <c r="Q943" s="176">
        <v>0</v>
      </c>
      <c r="R943" s="176">
        <f>Q943*H943</f>
        <v>0</v>
      </c>
      <c r="S943" s="176">
        <v>0</v>
      </c>
      <c r="T943" s="177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178" t="s">
        <v>196</v>
      </c>
      <c r="AT943" s="178" t="s">
        <v>192</v>
      </c>
      <c r="AU943" s="178" t="s">
        <v>91</v>
      </c>
      <c r="AY943" s="18" t="s">
        <v>190</v>
      </c>
      <c r="BE943" s="98">
        <f>IF(N943="základná",J943,0)</f>
        <v>0</v>
      </c>
      <c r="BF943" s="98">
        <f>IF(N943="znížená",J943,0)</f>
        <v>0</v>
      </c>
      <c r="BG943" s="98">
        <f>IF(N943="zákl. prenesená",J943,0)</f>
        <v>0</v>
      </c>
      <c r="BH943" s="98">
        <f>IF(N943="zníž. prenesená",J943,0)</f>
        <v>0</v>
      </c>
      <c r="BI943" s="98">
        <f>IF(N943="nulová",J943,0)</f>
        <v>0</v>
      </c>
      <c r="BJ943" s="18" t="s">
        <v>91</v>
      </c>
      <c r="BK943" s="98">
        <f>ROUND(I943*H943,2)</f>
        <v>0</v>
      </c>
      <c r="BL943" s="18" t="s">
        <v>196</v>
      </c>
      <c r="BM943" s="178" t="s">
        <v>969</v>
      </c>
    </row>
    <row r="944" spans="1:65" s="2" customFormat="1" ht="24" x14ac:dyDescent="0.2">
      <c r="A944" s="35"/>
      <c r="B944" s="134"/>
      <c r="C944" s="166" t="s">
        <v>970</v>
      </c>
      <c r="D944" s="166" t="s">
        <v>192</v>
      </c>
      <c r="E944" s="167" t="s">
        <v>971</v>
      </c>
      <c r="F944" s="168" t="s">
        <v>972</v>
      </c>
      <c r="G944" s="169" t="s">
        <v>232</v>
      </c>
      <c r="H944" s="170">
        <v>1545.2080000000001</v>
      </c>
      <c r="I944" s="171"/>
      <c r="J944" s="172">
        <f>ROUND(I944*H944,2)</f>
        <v>0</v>
      </c>
      <c r="K944" s="173"/>
      <c r="L944" s="36"/>
      <c r="M944" s="174" t="s">
        <v>1</v>
      </c>
      <c r="N944" s="175" t="s">
        <v>38</v>
      </c>
      <c r="O944" s="61"/>
      <c r="P944" s="176">
        <f>O944*H944</f>
        <v>0</v>
      </c>
      <c r="Q944" s="176">
        <v>0</v>
      </c>
      <c r="R944" s="176">
        <f>Q944*H944</f>
        <v>0</v>
      </c>
      <c r="S944" s="176">
        <v>0</v>
      </c>
      <c r="T944" s="177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78" t="s">
        <v>196</v>
      </c>
      <c r="AT944" s="178" t="s">
        <v>192</v>
      </c>
      <c r="AU944" s="178" t="s">
        <v>91</v>
      </c>
      <c r="AY944" s="18" t="s">
        <v>190</v>
      </c>
      <c r="BE944" s="98">
        <f>IF(N944="základná",J944,0)</f>
        <v>0</v>
      </c>
      <c r="BF944" s="98">
        <f>IF(N944="znížená",J944,0)</f>
        <v>0</v>
      </c>
      <c r="BG944" s="98">
        <f>IF(N944="zákl. prenesená",J944,0)</f>
        <v>0</v>
      </c>
      <c r="BH944" s="98">
        <f>IF(N944="zníž. prenesená",J944,0)</f>
        <v>0</v>
      </c>
      <c r="BI944" s="98">
        <f>IF(N944="nulová",J944,0)</f>
        <v>0</v>
      </c>
      <c r="BJ944" s="18" t="s">
        <v>91</v>
      </c>
      <c r="BK944" s="98">
        <f>ROUND(I944*H944,2)</f>
        <v>0</v>
      </c>
      <c r="BL944" s="18" t="s">
        <v>196</v>
      </c>
      <c r="BM944" s="178" t="s">
        <v>973</v>
      </c>
    </row>
    <row r="945" spans="1:65" s="14" customFormat="1" x14ac:dyDescent="0.2">
      <c r="B945" s="187"/>
      <c r="D945" s="180" t="s">
        <v>198</v>
      </c>
      <c r="F945" s="189" t="s">
        <v>974</v>
      </c>
      <c r="H945" s="190">
        <v>1545.2080000000001</v>
      </c>
      <c r="I945" s="191"/>
      <c r="L945" s="187"/>
      <c r="M945" s="192"/>
      <c r="N945" s="193"/>
      <c r="O945" s="193"/>
      <c r="P945" s="193"/>
      <c r="Q945" s="193"/>
      <c r="R945" s="193"/>
      <c r="S945" s="193"/>
      <c r="T945" s="194"/>
      <c r="AT945" s="188" t="s">
        <v>198</v>
      </c>
      <c r="AU945" s="188" t="s">
        <v>91</v>
      </c>
      <c r="AV945" s="14" t="s">
        <v>91</v>
      </c>
      <c r="AW945" s="14" t="s">
        <v>3</v>
      </c>
      <c r="AX945" s="14" t="s">
        <v>78</v>
      </c>
      <c r="AY945" s="188" t="s">
        <v>190</v>
      </c>
    </row>
    <row r="946" spans="1:65" s="2" customFormat="1" ht="24" x14ac:dyDescent="0.2">
      <c r="A946" s="35"/>
      <c r="B946" s="134"/>
      <c r="C946" s="166" t="s">
        <v>975</v>
      </c>
      <c r="D946" s="166" t="s">
        <v>192</v>
      </c>
      <c r="E946" s="167" t="s">
        <v>976</v>
      </c>
      <c r="F946" s="168" t="s">
        <v>977</v>
      </c>
      <c r="G946" s="169" t="s">
        <v>232</v>
      </c>
      <c r="H946" s="170">
        <v>110.372</v>
      </c>
      <c r="I946" s="171"/>
      <c r="J946" s="172">
        <f>ROUND(I946*H946,2)</f>
        <v>0</v>
      </c>
      <c r="K946" s="173"/>
      <c r="L946" s="36"/>
      <c r="M946" s="174" t="s">
        <v>1</v>
      </c>
      <c r="N946" s="175" t="s">
        <v>38</v>
      </c>
      <c r="O946" s="61"/>
      <c r="P946" s="176">
        <f>O946*H946</f>
        <v>0</v>
      </c>
      <c r="Q946" s="176">
        <v>0</v>
      </c>
      <c r="R946" s="176">
        <f>Q946*H946</f>
        <v>0</v>
      </c>
      <c r="S946" s="176">
        <v>0</v>
      </c>
      <c r="T946" s="177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178" t="s">
        <v>196</v>
      </c>
      <c r="AT946" s="178" t="s">
        <v>192</v>
      </c>
      <c r="AU946" s="178" t="s">
        <v>91</v>
      </c>
      <c r="AY946" s="18" t="s">
        <v>190</v>
      </c>
      <c r="BE946" s="98">
        <f>IF(N946="základná",J946,0)</f>
        <v>0</v>
      </c>
      <c r="BF946" s="98">
        <f>IF(N946="znížená",J946,0)</f>
        <v>0</v>
      </c>
      <c r="BG946" s="98">
        <f>IF(N946="zákl. prenesená",J946,0)</f>
        <v>0</v>
      </c>
      <c r="BH946" s="98">
        <f>IF(N946="zníž. prenesená",J946,0)</f>
        <v>0</v>
      </c>
      <c r="BI946" s="98">
        <f>IF(N946="nulová",J946,0)</f>
        <v>0</v>
      </c>
      <c r="BJ946" s="18" t="s">
        <v>91</v>
      </c>
      <c r="BK946" s="98">
        <f>ROUND(I946*H946,2)</f>
        <v>0</v>
      </c>
      <c r="BL946" s="18" t="s">
        <v>196</v>
      </c>
      <c r="BM946" s="178" t="s">
        <v>978</v>
      </c>
    </row>
    <row r="947" spans="1:65" s="2" customFormat="1" ht="24" x14ac:dyDescent="0.2">
      <c r="A947" s="35"/>
      <c r="B947" s="134"/>
      <c r="C947" s="166" t="s">
        <v>979</v>
      </c>
      <c r="D947" s="166" t="s">
        <v>192</v>
      </c>
      <c r="E947" s="167" t="s">
        <v>980</v>
      </c>
      <c r="F947" s="168" t="s">
        <v>981</v>
      </c>
      <c r="G947" s="169" t="s">
        <v>232</v>
      </c>
      <c r="H947" s="170">
        <v>220.744</v>
      </c>
      <c r="I947" s="171"/>
      <c r="J947" s="172">
        <f>ROUND(I947*H947,2)</f>
        <v>0</v>
      </c>
      <c r="K947" s="173"/>
      <c r="L947" s="36"/>
      <c r="M947" s="174" t="s">
        <v>1</v>
      </c>
      <c r="N947" s="175" t="s">
        <v>38</v>
      </c>
      <c r="O947" s="61"/>
      <c r="P947" s="176">
        <f>O947*H947</f>
        <v>0</v>
      </c>
      <c r="Q947" s="176">
        <v>0</v>
      </c>
      <c r="R947" s="176">
        <f>Q947*H947</f>
        <v>0</v>
      </c>
      <c r="S947" s="176">
        <v>0</v>
      </c>
      <c r="T947" s="17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78" t="s">
        <v>196</v>
      </c>
      <c r="AT947" s="178" t="s">
        <v>192</v>
      </c>
      <c r="AU947" s="178" t="s">
        <v>91</v>
      </c>
      <c r="AY947" s="18" t="s">
        <v>190</v>
      </c>
      <c r="BE947" s="98">
        <f>IF(N947="základná",J947,0)</f>
        <v>0</v>
      </c>
      <c r="BF947" s="98">
        <f>IF(N947="znížená",J947,0)</f>
        <v>0</v>
      </c>
      <c r="BG947" s="98">
        <f>IF(N947="zákl. prenesená",J947,0)</f>
        <v>0</v>
      </c>
      <c r="BH947" s="98">
        <f>IF(N947="zníž. prenesená",J947,0)</f>
        <v>0</v>
      </c>
      <c r="BI947" s="98">
        <f>IF(N947="nulová",J947,0)</f>
        <v>0</v>
      </c>
      <c r="BJ947" s="18" t="s">
        <v>91</v>
      </c>
      <c r="BK947" s="98">
        <f>ROUND(I947*H947,2)</f>
        <v>0</v>
      </c>
      <c r="BL947" s="18" t="s">
        <v>196</v>
      </c>
      <c r="BM947" s="178" t="s">
        <v>982</v>
      </c>
    </row>
    <row r="948" spans="1:65" s="14" customFormat="1" x14ac:dyDescent="0.2">
      <c r="B948" s="187"/>
      <c r="D948" s="180" t="s">
        <v>198</v>
      </c>
      <c r="F948" s="189" t="s">
        <v>983</v>
      </c>
      <c r="H948" s="190">
        <v>220.744</v>
      </c>
      <c r="I948" s="191"/>
      <c r="L948" s="187"/>
      <c r="M948" s="192"/>
      <c r="N948" s="193"/>
      <c r="O948" s="193"/>
      <c r="P948" s="193"/>
      <c r="Q948" s="193"/>
      <c r="R948" s="193"/>
      <c r="S948" s="193"/>
      <c r="T948" s="194"/>
      <c r="AT948" s="188" t="s">
        <v>198</v>
      </c>
      <c r="AU948" s="188" t="s">
        <v>91</v>
      </c>
      <c r="AV948" s="14" t="s">
        <v>91</v>
      </c>
      <c r="AW948" s="14" t="s">
        <v>3</v>
      </c>
      <c r="AX948" s="14" t="s">
        <v>78</v>
      </c>
      <c r="AY948" s="188" t="s">
        <v>190</v>
      </c>
    </row>
    <row r="949" spans="1:65" s="2" customFormat="1" ht="24" x14ac:dyDescent="0.2">
      <c r="A949" s="35"/>
      <c r="B949" s="134"/>
      <c r="C949" s="166" t="s">
        <v>984</v>
      </c>
      <c r="D949" s="166" t="s">
        <v>192</v>
      </c>
      <c r="E949" s="167" t="s">
        <v>985</v>
      </c>
      <c r="F949" s="168" t="s">
        <v>986</v>
      </c>
      <c r="G949" s="169" t="s">
        <v>232</v>
      </c>
      <c r="H949" s="170">
        <v>110.372</v>
      </c>
      <c r="I949" s="171"/>
      <c r="J949" s="172">
        <f>ROUND(I949*H949,2)</f>
        <v>0</v>
      </c>
      <c r="K949" s="173"/>
      <c r="L949" s="36"/>
      <c r="M949" s="174" t="s">
        <v>1</v>
      </c>
      <c r="N949" s="175" t="s">
        <v>38</v>
      </c>
      <c r="O949" s="61"/>
      <c r="P949" s="176">
        <f>O949*H949</f>
        <v>0</v>
      </c>
      <c r="Q949" s="176">
        <v>0</v>
      </c>
      <c r="R949" s="176">
        <f>Q949*H949</f>
        <v>0</v>
      </c>
      <c r="S949" s="176">
        <v>0</v>
      </c>
      <c r="T949" s="177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178" t="s">
        <v>196</v>
      </c>
      <c r="AT949" s="178" t="s">
        <v>192</v>
      </c>
      <c r="AU949" s="178" t="s">
        <v>91</v>
      </c>
      <c r="AY949" s="18" t="s">
        <v>190</v>
      </c>
      <c r="BE949" s="98">
        <f>IF(N949="základná",J949,0)</f>
        <v>0</v>
      </c>
      <c r="BF949" s="98">
        <f>IF(N949="znížená",J949,0)</f>
        <v>0</v>
      </c>
      <c r="BG949" s="98">
        <f>IF(N949="zákl. prenesená",J949,0)</f>
        <v>0</v>
      </c>
      <c r="BH949" s="98">
        <f>IF(N949="zníž. prenesená",J949,0)</f>
        <v>0</v>
      </c>
      <c r="BI949" s="98">
        <f>IF(N949="nulová",J949,0)</f>
        <v>0</v>
      </c>
      <c r="BJ949" s="18" t="s">
        <v>91</v>
      </c>
      <c r="BK949" s="98">
        <f>ROUND(I949*H949,2)</f>
        <v>0</v>
      </c>
      <c r="BL949" s="18" t="s">
        <v>196</v>
      </c>
      <c r="BM949" s="178" t="s">
        <v>987</v>
      </c>
    </row>
    <row r="950" spans="1:65" s="12" customFormat="1" ht="12.75" x14ac:dyDescent="0.2">
      <c r="B950" s="153"/>
      <c r="D950" s="154" t="s">
        <v>71</v>
      </c>
      <c r="E950" s="164" t="s">
        <v>988</v>
      </c>
      <c r="F950" s="164" t="s">
        <v>989</v>
      </c>
      <c r="I950" s="156"/>
      <c r="J950" s="165">
        <f>BK950</f>
        <v>0</v>
      </c>
      <c r="L950" s="153"/>
      <c r="M950" s="158"/>
      <c r="N950" s="159"/>
      <c r="O950" s="159"/>
      <c r="P950" s="160">
        <f>P951</f>
        <v>0</v>
      </c>
      <c r="Q950" s="159"/>
      <c r="R950" s="160">
        <f>R951</f>
        <v>0</v>
      </c>
      <c r="S950" s="159"/>
      <c r="T950" s="161">
        <f>T951</f>
        <v>0</v>
      </c>
      <c r="AR950" s="154" t="s">
        <v>78</v>
      </c>
      <c r="AT950" s="162" t="s">
        <v>71</v>
      </c>
      <c r="AU950" s="162" t="s">
        <v>78</v>
      </c>
      <c r="AY950" s="154" t="s">
        <v>190</v>
      </c>
      <c r="BK950" s="163">
        <f>BK951</f>
        <v>0</v>
      </c>
    </row>
    <row r="951" spans="1:65" s="2" customFormat="1" ht="24" x14ac:dyDescent="0.2">
      <c r="A951" s="35"/>
      <c r="B951" s="134"/>
      <c r="C951" s="166" t="s">
        <v>990</v>
      </c>
      <c r="D951" s="166" t="s">
        <v>192</v>
      </c>
      <c r="E951" s="167" t="s">
        <v>991</v>
      </c>
      <c r="F951" s="168" t="s">
        <v>992</v>
      </c>
      <c r="G951" s="169" t="s">
        <v>232</v>
      </c>
      <c r="H951" s="170">
        <v>128.32499999999999</v>
      </c>
      <c r="I951" s="171"/>
      <c r="J951" s="172">
        <f>ROUND(I951*H951,2)</f>
        <v>0</v>
      </c>
      <c r="K951" s="173"/>
      <c r="L951" s="36"/>
      <c r="M951" s="174" t="s">
        <v>1</v>
      </c>
      <c r="N951" s="175" t="s">
        <v>38</v>
      </c>
      <c r="O951" s="61"/>
      <c r="P951" s="176">
        <f>O951*H951</f>
        <v>0</v>
      </c>
      <c r="Q951" s="176">
        <v>0</v>
      </c>
      <c r="R951" s="176">
        <f>Q951*H951</f>
        <v>0</v>
      </c>
      <c r="S951" s="176">
        <v>0</v>
      </c>
      <c r="T951" s="177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178" t="s">
        <v>196</v>
      </c>
      <c r="AT951" s="178" t="s">
        <v>192</v>
      </c>
      <c r="AU951" s="178" t="s">
        <v>91</v>
      </c>
      <c r="AY951" s="18" t="s">
        <v>190</v>
      </c>
      <c r="BE951" s="98">
        <f>IF(N951="základná",J951,0)</f>
        <v>0</v>
      </c>
      <c r="BF951" s="98">
        <f>IF(N951="znížená",J951,0)</f>
        <v>0</v>
      </c>
      <c r="BG951" s="98">
        <f>IF(N951="zákl. prenesená",J951,0)</f>
        <v>0</v>
      </c>
      <c r="BH951" s="98">
        <f>IF(N951="zníž. prenesená",J951,0)</f>
        <v>0</v>
      </c>
      <c r="BI951" s="98">
        <f>IF(N951="nulová",J951,0)</f>
        <v>0</v>
      </c>
      <c r="BJ951" s="18" t="s">
        <v>91</v>
      </c>
      <c r="BK951" s="98">
        <f>ROUND(I951*H951,2)</f>
        <v>0</v>
      </c>
      <c r="BL951" s="18" t="s">
        <v>196</v>
      </c>
      <c r="BM951" s="178" t="s">
        <v>993</v>
      </c>
    </row>
    <row r="952" spans="1:65" s="12" customFormat="1" ht="15" x14ac:dyDescent="0.2">
      <c r="B952" s="153"/>
      <c r="D952" s="154" t="s">
        <v>71</v>
      </c>
      <c r="E952" s="155" t="s">
        <v>994</v>
      </c>
      <c r="F952" s="155" t="s">
        <v>995</v>
      </c>
      <c r="I952" s="156"/>
      <c r="J952" s="157">
        <f>BK952</f>
        <v>0</v>
      </c>
      <c r="L952" s="153"/>
      <c r="M952" s="158"/>
      <c r="N952" s="159"/>
      <c r="O952" s="159"/>
      <c r="P952" s="160">
        <f>P953+P1006+P1041+P1049+P1056+P1063+P1091+P1125+P1151+P1156+P1230+P1274+P1305</f>
        <v>0</v>
      </c>
      <c r="Q952" s="159"/>
      <c r="R952" s="160">
        <f>R953+R1006+R1041+R1049+R1056+R1063+R1091+R1125+R1151+R1156+R1230+R1274+R1305</f>
        <v>21.902672469999999</v>
      </c>
      <c r="S952" s="159"/>
      <c r="T952" s="161">
        <f>T953+T1006+T1041+T1049+T1056+T1063+T1091+T1125+T1151+T1156+T1230+T1274+T1305</f>
        <v>3.7616369999999999</v>
      </c>
      <c r="AR952" s="154" t="s">
        <v>91</v>
      </c>
      <c r="AT952" s="162" t="s">
        <v>71</v>
      </c>
      <c r="AU952" s="162" t="s">
        <v>72</v>
      </c>
      <c r="AY952" s="154" t="s">
        <v>190</v>
      </c>
      <c r="BK952" s="163">
        <f>BK953+BK1006+BK1041+BK1049+BK1056+BK1063+BK1091+BK1125+BK1151+BK1156+BK1230+BK1274+BK1305</f>
        <v>0</v>
      </c>
    </row>
    <row r="953" spans="1:65" s="12" customFormat="1" ht="12.75" x14ac:dyDescent="0.2">
      <c r="B953" s="153"/>
      <c r="D953" s="154" t="s">
        <v>71</v>
      </c>
      <c r="E953" s="164" t="s">
        <v>996</v>
      </c>
      <c r="F953" s="164" t="s">
        <v>997</v>
      </c>
      <c r="I953" s="156"/>
      <c r="J953" s="165">
        <f>BK953</f>
        <v>0</v>
      </c>
      <c r="L953" s="153"/>
      <c r="M953" s="158"/>
      <c r="N953" s="159"/>
      <c r="O953" s="159"/>
      <c r="P953" s="160">
        <f>SUM(P954:P1005)</f>
        <v>0</v>
      </c>
      <c r="Q953" s="159"/>
      <c r="R953" s="160">
        <f>SUM(R954:R1005)</f>
        <v>2.1204179199999995</v>
      </c>
      <c r="S953" s="159"/>
      <c r="T953" s="161">
        <f>SUM(T954:T1005)</f>
        <v>0</v>
      </c>
      <c r="AR953" s="154" t="s">
        <v>91</v>
      </c>
      <c r="AT953" s="162" t="s">
        <v>71</v>
      </c>
      <c r="AU953" s="162" t="s">
        <v>78</v>
      </c>
      <c r="AY953" s="154" t="s">
        <v>190</v>
      </c>
      <c r="BK953" s="163">
        <f>SUM(BK954:BK1005)</f>
        <v>0</v>
      </c>
    </row>
    <row r="954" spans="1:65" s="2" customFormat="1" ht="24" x14ac:dyDescent="0.2">
      <c r="A954" s="35"/>
      <c r="B954" s="134"/>
      <c r="C954" s="166" t="s">
        <v>998</v>
      </c>
      <c r="D954" s="166" t="s">
        <v>192</v>
      </c>
      <c r="E954" s="167" t="s">
        <v>999</v>
      </c>
      <c r="F954" s="168" t="s">
        <v>1000</v>
      </c>
      <c r="G954" s="169" t="s">
        <v>195</v>
      </c>
      <c r="H954" s="170">
        <v>109.864</v>
      </c>
      <c r="I954" s="171"/>
      <c r="J954" s="172">
        <f>ROUND(I954*H954,2)</f>
        <v>0</v>
      </c>
      <c r="K954" s="173"/>
      <c r="L954" s="36"/>
      <c r="M954" s="174" t="s">
        <v>1</v>
      </c>
      <c r="N954" s="175" t="s">
        <v>38</v>
      </c>
      <c r="O954" s="61"/>
      <c r="P954" s="176">
        <f>O954*H954</f>
        <v>0</v>
      </c>
      <c r="Q954" s="176">
        <v>2.0999999999999999E-3</v>
      </c>
      <c r="R954" s="176">
        <f>Q954*H954</f>
        <v>0.23071439999999999</v>
      </c>
      <c r="S954" s="176">
        <v>0</v>
      </c>
      <c r="T954" s="177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178" t="s">
        <v>292</v>
      </c>
      <c r="AT954" s="178" t="s">
        <v>192</v>
      </c>
      <c r="AU954" s="178" t="s">
        <v>91</v>
      </c>
      <c r="AY954" s="18" t="s">
        <v>190</v>
      </c>
      <c r="BE954" s="98">
        <f>IF(N954="základná",J954,0)</f>
        <v>0</v>
      </c>
      <c r="BF954" s="98">
        <f>IF(N954="znížená",J954,0)</f>
        <v>0</v>
      </c>
      <c r="BG954" s="98">
        <f>IF(N954="zákl. prenesená",J954,0)</f>
        <v>0</v>
      </c>
      <c r="BH954" s="98">
        <f>IF(N954="zníž. prenesená",J954,0)</f>
        <v>0</v>
      </c>
      <c r="BI954" s="98">
        <f>IF(N954="nulová",J954,0)</f>
        <v>0</v>
      </c>
      <c r="BJ954" s="18" t="s">
        <v>91</v>
      </c>
      <c r="BK954" s="98">
        <f>ROUND(I954*H954,2)</f>
        <v>0</v>
      </c>
      <c r="BL954" s="18" t="s">
        <v>292</v>
      </c>
      <c r="BM954" s="178" t="s">
        <v>1001</v>
      </c>
    </row>
    <row r="955" spans="1:65" s="13" customFormat="1" x14ac:dyDescent="0.2">
      <c r="B955" s="179"/>
      <c r="D955" s="180" t="s">
        <v>198</v>
      </c>
      <c r="E955" s="181" t="s">
        <v>1</v>
      </c>
      <c r="F955" s="182" t="s">
        <v>1002</v>
      </c>
      <c r="H955" s="181" t="s">
        <v>1</v>
      </c>
      <c r="I955" s="183"/>
      <c r="L955" s="179"/>
      <c r="M955" s="184"/>
      <c r="N955" s="185"/>
      <c r="O955" s="185"/>
      <c r="P955" s="185"/>
      <c r="Q955" s="185"/>
      <c r="R955" s="185"/>
      <c r="S955" s="185"/>
      <c r="T955" s="186"/>
      <c r="AT955" s="181" t="s">
        <v>198</v>
      </c>
      <c r="AU955" s="181" t="s">
        <v>91</v>
      </c>
      <c r="AV955" s="13" t="s">
        <v>78</v>
      </c>
      <c r="AW955" s="13" t="s">
        <v>27</v>
      </c>
      <c r="AX955" s="13" t="s">
        <v>72</v>
      </c>
      <c r="AY955" s="181" t="s">
        <v>190</v>
      </c>
    </row>
    <row r="956" spans="1:65" s="14" customFormat="1" x14ac:dyDescent="0.2">
      <c r="B956" s="187"/>
      <c r="D956" s="180" t="s">
        <v>198</v>
      </c>
      <c r="E956" s="188" t="s">
        <v>1</v>
      </c>
      <c r="F956" s="189" t="s">
        <v>1003</v>
      </c>
      <c r="H956" s="190">
        <v>109.864</v>
      </c>
      <c r="I956" s="191"/>
      <c r="L956" s="187"/>
      <c r="M956" s="192"/>
      <c r="N956" s="193"/>
      <c r="O956" s="193"/>
      <c r="P956" s="193"/>
      <c r="Q956" s="193"/>
      <c r="R956" s="193"/>
      <c r="S956" s="193"/>
      <c r="T956" s="194"/>
      <c r="AT956" s="188" t="s">
        <v>198</v>
      </c>
      <c r="AU956" s="188" t="s">
        <v>91</v>
      </c>
      <c r="AV956" s="14" t="s">
        <v>91</v>
      </c>
      <c r="AW956" s="14" t="s">
        <v>27</v>
      </c>
      <c r="AX956" s="14" t="s">
        <v>72</v>
      </c>
      <c r="AY956" s="188" t="s">
        <v>190</v>
      </c>
    </row>
    <row r="957" spans="1:65" s="15" customFormat="1" x14ac:dyDescent="0.2">
      <c r="B957" s="195"/>
      <c r="D957" s="180" t="s">
        <v>198</v>
      </c>
      <c r="E957" s="196" t="s">
        <v>1</v>
      </c>
      <c r="F957" s="197" t="s">
        <v>204</v>
      </c>
      <c r="H957" s="198">
        <v>109.864</v>
      </c>
      <c r="I957" s="199"/>
      <c r="L957" s="195"/>
      <c r="M957" s="200"/>
      <c r="N957" s="201"/>
      <c r="O957" s="201"/>
      <c r="P957" s="201"/>
      <c r="Q957" s="201"/>
      <c r="R957" s="201"/>
      <c r="S957" s="201"/>
      <c r="T957" s="202"/>
      <c r="AT957" s="196" t="s">
        <v>198</v>
      </c>
      <c r="AU957" s="196" t="s">
        <v>91</v>
      </c>
      <c r="AV957" s="15" t="s">
        <v>196</v>
      </c>
      <c r="AW957" s="15" t="s">
        <v>27</v>
      </c>
      <c r="AX957" s="15" t="s">
        <v>78</v>
      </c>
      <c r="AY957" s="196" t="s">
        <v>190</v>
      </c>
    </row>
    <row r="958" spans="1:65" s="2" customFormat="1" ht="24" x14ac:dyDescent="0.2">
      <c r="A958" s="35"/>
      <c r="B958" s="134"/>
      <c r="C958" s="166" t="s">
        <v>1004</v>
      </c>
      <c r="D958" s="166" t="s">
        <v>192</v>
      </c>
      <c r="E958" s="167" t="s">
        <v>1005</v>
      </c>
      <c r="F958" s="168" t="s">
        <v>1006</v>
      </c>
      <c r="G958" s="169" t="s">
        <v>195</v>
      </c>
      <c r="H958" s="170">
        <v>137.07</v>
      </c>
      <c r="I958" s="171"/>
      <c r="J958" s="172">
        <f>ROUND(I958*H958,2)</f>
        <v>0</v>
      </c>
      <c r="K958" s="173"/>
      <c r="L958" s="36"/>
      <c r="M958" s="174" t="s">
        <v>1</v>
      </c>
      <c r="N958" s="175" t="s">
        <v>38</v>
      </c>
      <c r="O958" s="61"/>
      <c r="P958" s="176">
        <f>O958*H958</f>
        <v>0</v>
      </c>
      <c r="Q958" s="176">
        <v>4.5199999999999997E-3</v>
      </c>
      <c r="R958" s="176">
        <f>Q958*H958</f>
        <v>0.6195563999999999</v>
      </c>
      <c r="S958" s="176">
        <v>0</v>
      </c>
      <c r="T958" s="177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78" t="s">
        <v>292</v>
      </c>
      <c r="AT958" s="178" t="s">
        <v>192</v>
      </c>
      <c r="AU958" s="178" t="s">
        <v>91</v>
      </c>
      <c r="AY958" s="18" t="s">
        <v>190</v>
      </c>
      <c r="BE958" s="98">
        <f>IF(N958="základná",J958,0)</f>
        <v>0</v>
      </c>
      <c r="BF958" s="98">
        <f>IF(N958="znížená",J958,0)</f>
        <v>0</v>
      </c>
      <c r="BG958" s="98">
        <f>IF(N958="zákl. prenesená",J958,0)</f>
        <v>0</v>
      </c>
      <c r="BH958" s="98">
        <f>IF(N958="zníž. prenesená",J958,0)</f>
        <v>0</v>
      </c>
      <c r="BI958" s="98">
        <f>IF(N958="nulová",J958,0)</f>
        <v>0</v>
      </c>
      <c r="BJ958" s="18" t="s">
        <v>91</v>
      </c>
      <c r="BK958" s="98">
        <f>ROUND(I958*H958,2)</f>
        <v>0</v>
      </c>
      <c r="BL958" s="18" t="s">
        <v>292</v>
      </c>
      <c r="BM958" s="178" t="s">
        <v>1007</v>
      </c>
    </row>
    <row r="959" spans="1:65" s="14" customFormat="1" x14ac:dyDescent="0.2">
      <c r="B959" s="187"/>
      <c r="D959" s="180" t="s">
        <v>198</v>
      </c>
      <c r="E959" s="188" t="s">
        <v>1</v>
      </c>
      <c r="F959" s="189" t="s">
        <v>103</v>
      </c>
      <c r="H959" s="190">
        <v>98.5</v>
      </c>
      <c r="I959" s="191"/>
      <c r="L959" s="187"/>
      <c r="M959" s="192"/>
      <c r="N959" s="193"/>
      <c r="O959" s="193"/>
      <c r="P959" s="193"/>
      <c r="Q959" s="193"/>
      <c r="R959" s="193"/>
      <c r="S959" s="193"/>
      <c r="T959" s="194"/>
      <c r="AT959" s="188" t="s">
        <v>198</v>
      </c>
      <c r="AU959" s="188" t="s">
        <v>91</v>
      </c>
      <c r="AV959" s="14" t="s">
        <v>91</v>
      </c>
      <c r="AW959" s="14" t="s">
        <v>27</v>
      </c>
      <c r="AX959" s="14" t="s">
        <v>72</v>
      </c>
      <c r="AY959" s="188" t="s">
        <v>190</v>
      </c>
    </row>
    <row r="960" spans="1:65" s="14" customFormat="1" x14ac:dyDescent="0.2">
      <c r="B960" s="187"/>
      <c r="D960" s="180" t="s">
        <v>198</v>
      </c>
      <c r="E960" s="188" t="s">
        <v>1</v>
      </c>
      <c r="F960" s="189" t="s">
        <v>107</v>
      </c>
      <c r="H960" s="190">
        <v>38.57</v>
      </c>
      <c r="I960" s="191"/>
      <c r="L960" s="187"/>
      <c r="M960" s="192"/>
      <c r="N960" s="193"/>
      <c r="O960" s="193"/>
      <c r="P960" s="193"/>
      <c r="Q960" s="193"/>
      <c r="R960" s="193"/>
      <c r="S960" s="193"/>
      <c r="T960" s="194"/>
      <c r="AT960" s="188" t="s">
        <v>198</v>
      </c>
      <c r="AU960" s="188" t="s">
        <v>91</v>
      </c>
      <c r="AV960" s="14" t="s">
        <v>91</v>
      </c>
      <c r="AW960" s="14" t="s">
        <v>27</v>
      </c>
      <c r="AX960" s="14" t="s">
        <v>72</v>
      </c>
      <c r="AY960" s="188" t="s">
        <v>190</v>
      </c>
    </row>
    <row r="961" spans="1:65" s="15" customFormat="1" x14ac:dyDescent="0.2">
      <c r="B961" s="195"/>
      <c r="D961" s="180" t="s">
        <v>198</v>
      </c>
      <c r="E961" s="196" t="s">
        <v>1</v>
      </c>
      <c r="F961" s="197" t="s">
        <v>204</v>
      </c>
      <c r="H961" s="198">
        <v>137.07</v>
      </c>
      <c r="I961" s="199"/>
      <c r="L961" s="195"/>
      <c r="M961" s="200"/>
      <c r="N961" s="201"/>
      <c r="O961" s="201"/>
      <c r="P961" s="201"/>
      <c r="Q961" s="201"/>
      <c r="R961" s="201"/>
      <c r="S961" s="201"/>
      <c r="T961" s="202"/>
      <c r="AT961" s="196" t="s">
        <v>198</v>
      </c>
      <c r="AU961" s="196" t="s">
        <v>91</v>
      </c>
      <c r="AV961" s="15" t="s">
        <v>196</v>
      </c>
      <c r="AW961" s="15" t="s">
        <v>27</v>
      </c>
      <c r="AX961" s="15" t="s">
        <v>78</v>
      </c>
      <c r="AY961" s="196" t="s">
        <v>190</v>
      </c>
    </row>
    <row r="962" spans="1:65" s="2" customFormat="1" ht="24" x14ac:dyDescent="0.2">
      <c r="A962" s="35"/>
      <c r="B962" s="134"/>
      <c r="C962" s="166" t="s">
        <v>1008</v>
      </c>
      <c r="D962" s="166" t="s">
        <v>192</v>
      </c>
      <c r="E962" s="167" t="s">
        <v>1009</v>
      </c>
      <c r="F962" s="168" t="s">
        <v>1010</v>
      </c>
      <c r="G962" s="169" t="s">
        <v>195</v>
      </c>
      <c r="H962" s="170">
        <v>281.00599999999997</v>
      </c>
      <c r="I962" s="171"/>
      <c r="J962" s="172">
        <f>ROUND(I962*H962,2)</f>
        <v>0</v>
      </c>
      <c r="K962" s="173"/>
      <c r="L962" s="36"/>
      <c r="M962" s="174" t="s">
        <v>1</v>
      </c>
      <c r="N962" s="175" t="s">
        <v>38</v>
      </c>
      <c r="O962" s="61"/>
      <c r="P962" s="176">
        <f>O962*H962</f>
        <v>0</v>
      </c>
      <c r="Q962" s="176">
        <v>4.5199999999999997E-3</v>
      </c>
      <c r="R962" s="176">
        <f>Q962*H962</f>
        <v>1.2701471199999999</v>
      </c>
      <c r="S962" s="176">
        <v>0</v>
      </c>
      <c r="T962" s="177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178" t="s">
        <v>292</v>
      </c>
      <c r="AT962" s="178" t="s">
        <v>192</v>
      </c>
      <c r="AU962" s="178" t="s">
        <v>91</v>
      </c>
      <c r="AY962" s="18" t="s">
        <v>190</v>
      </c>
      <c r="BE962" s="98">
        <f>IF(N962="základná",J962,0)</f>
        <v>0</v>
      </c>
      <c r="BF962" s="98">
        <f>IF(N962="znížená",J962,0)</f>
        <v>0</v>
      </c>
      <c r="BG962" s="98">
        <f>IF(N962="zákl. prenesená",J962,0)</f>
        <v>0</v>
      </c>
      <c r="BH962" s="98">
        <f>IF(N962="zníž. prenesená",J962,0)</f>
        <v>0</v>
      </c>
      <c r="BI962" s="98">
        <f>IF(N962="nulová",J962,0)</f>
        <v>0</v>
      </c>
      <c r="BJ962" s="18" t="s">
        <v>91</v>
      </c>
      <c r="BK962" s="98">
        <f>ROUND(I962*H962,2)</f>
        <v>0</v>
      </c>
      <c r="BL962" s="18" t="s">
        <v>292</v>
      </c>
      <c r="BM962" s="178" t="s">
        <v>1011</v>
      </c>
    </row>
    <row r="963" spans="1:65" s="13" customFormat="1" x14ac:dyDescent="0.2">
      <c r="B963" s="179"/>
      <c r="D963" s="180" t="s">
        <v>198</v>
      </c>
      <c r="E963" s="181" t="s">
        <v>1</v>
      </c>
      <c r="F963" s="182" t="s">
        <v>1012</v>
      </c>
      <c r="H963" s="181" t="s">
        <v>1</v>
      </c>
      <c r="I963" s="183"/>
      <c r="L963" s="179"/>
      <c r="M963" s="184"/>
      <c r="N963" s="185"/>
      <c r="O963" s="185"/>
      <c r="P963" s="185"/>
      <c r="Q963" s="185"/>
      <c r="R963" s="185"/>
      <c r="S963" s="185"/>
      <c r="T963" s="186"/>
      <c r="AT963" s="181" t="s">
        <v>198</v>
      </c>
      <c r="AU963" s="181" t="s">
        <v>91</v>
      </c>
      <c r="AV963" s="13" t="s">
        <v>78</v>
      </c>
      <c r="AW963" s="13" t="s">
        <v>27</v>
      </c>
      <c r="AX963" s="13" t="s">
        <v>72</v>
      </c>
      <c r="AY963" s="181" t="s">
        <v>190</v>
      </c>
    </row>
    <row r="964" spans="1:65" s="13" customFormat="1" x14ac:dyDescent="0.2">
      <c r="B964" s="179"/>
      <c r="D964" s="180" t="s">
        <v>198</v>
      </c>
      <c r="E964" s="181" t="s">
        <v>1</v>
      </c>
      <c r="F964" s="182" t="s">
        <v>458</v>
      </c>
      <c r="H964" s="181" t="s">
        <v>1</v>
      </c>
      <c r="I964" s="183"/>
      <c r="L964" s="179"/>
      <c r="M964" s="184"/>
      <c r="N964" s="185"/>
      <c r="O964" s="185"/>
      <c r="P964" s="185"/>
      <c r="Q964" s="185"/>
      <c r="R964" s="185"/>
      <c r="S964" s="185"/>
      <c r="T964" s="186"/>
      <c r="AT964" s="181" t="s">
        <v>198</v>
      </c>
      <c r="AU964" s="181" t="s">
        <v>91</v>
      </c>
      <c r="AV964" s="13" t="s">
        <v>78</v>
      </c>
      <c r="AW964" s="13" t="s">
        <v>27</v>
      </c>
      <c r="AX964" s="13" t="s">
        <v>72</v>
      </c>
      <c r="AY964" s="181" t="s">
        <v>190</v>
      </c>
    </row>
    <row r="965" spans="1:65" s="14" customFormat="1" x14ac:dyDescent="0.2">
      <c r="B965" s="187"/>
      <c r="D965" s="180" t="s">
        <v>198</v>
      </c>
      <c r="E965" s="188" t="s">
        <v>1</v>
      </c>
      <c r="F965" s="189" t="s">
        <v>1013</v>
      </c>
      <c r="H965" s="190">
        <v>25.95</v>
      </c>
      <c r="I965" s="191"/>
      <c r="L965" s="187"/>
      <c r="M965" s="192"/>
      <c r="N965" s="193"/>
      <c r="O965" s="193"/>
      <c r="P965" s="193"/>
      <c r="Q965" s="193"/>
      <c r="R965" s="193"/>
      <c r="S965" s="193"/>
      <c r="T965" s="194"/>
      <c r="AT965" s="188" t="s">
        <v>198</v>
      </c>
      <c r="AU965" s="188" t="s">
        <v>91</v>
      </c>
      <c r="AV965" s="14" t="s">
        <v>91</v>
      </c>
      <c r="AW965" s="14" t="s">
        <v>27</v>
      </c>
      <c r="AX965" s="14" t="s">
        <v>72</v>
      </c>
      <c r="AY965" s="188" t="s">
        <v>190</v>
      </c>
    </row>
    <row r="966" spans="1:65" s="14" customFormat="1" x14ac:dyDescent="0.2">
      <c r="B966" s="187"/>
      <c r="D966" s="180" t="s">
        <v>198</v>
      </c>
      <c r="E966" s="188" t="s">
        <v>1</v>
      </c>
      <c r="F966" s="189" t="s">
        <v>1014</v>
      </c>
      <c r="H966" s="190">
        <v>-4.05</v>
      </c>
      <c r="I966" s="191"/>
      <c r="L966" s="187"/>
      <c r="M966" s="192"/>
      <c r="N966" s="193"/>
      <c r="O966" s="193"/>
      <c r="P966" s="193"/>
      <c r="Q966" s="193"/>
      <c r="R966" s="193"/>
      <c r="S966" s="193"/>
      <c r="T966" s="194"/>
      <c r="AT966" s="188" t="s">
        <v>198</v>
      </c>
      <c r="AU966" s="188" t="s">
        <v>91</v>
      </c>
      <c r="AV966" s="14" t="s">
        <v>91</v>
      </c>
      <c r="AW966" s="14" t="s">
        <v>27</v>
      </c>
      <c r="AX966" s="14" t="s">
        <v>72</v>
      </c>
      <c r="AY966" s="188" t="s">
        <v>190</v>
      </c>
    </row>
    <row r="967" spans="1:65" s="14" customFormat="1" x14ac:dyDescent="0.2">
      <c r="B967" s="187"/>
      <c r="D967" s="180" t="s">
        <v>198</v>
      </c>
      <c r="E967" s="188" t="s">
        <v>1</v>
      </c>
      <c r="F967" s="189" t="s">
        <v>1015</v>
      </c>
      <c r="H967" s="190">
        <v>-0.6</v>
      </c>
      <c r="I967" s="191"/>
      <c r="L967" s="187"/>
      <c r="M967" s="192"/>
      <c r="N967" s="193"/>
      <c r="O967" s="193"/>
      <c r="P967" s="193"/>
      <c r="Q967" s="193"/>
      <c r="R967" s="193"/>
      <c r="S967" s="193"/>
      <c r="T967" s="194"/>
      <c r="AT967" s="188" t="s">
        <v>198</v>
      </c>
      <c r="AU967" s="188" t="s">
        <v>91</v>
      </c>
      <c r="AV967" s="14" t="s">
        <v>91</v>
      </c>
      <c r="AW967" s="14" t="s">
        <v>27</v>
      </c>
      <c r="AX967" s="14" t="s">
        <v>72</v>
      </c>
      <c r="AY967" s="188" t="s">
        <v>190</v>
      </c>
    </row>
    <row r="968" spans="1:65" s="14" customFormat="1" x14ac:dyDescent="0.2">
      <c r="B968" s="187"/>
      <c r="D968" s="180" t="s">
        <v>198</v>
      </c>
      <c r="E968" s="188" t="s">
        <v>1</v>
      </c>
      <c r="F968" s="189" t="s">
        <v>1016</v>
      </c>
      <c r="H968" s="190">
        <v>0.15</v>
      </c>
      <c r="I968" s="191"/>
      <c r="L968" s="187"/>
      <c r="M968" s="192"/>
      <c r="N968" s="193"/>
      <c r="O968" s="193"/>
      <c r="P968" s="193"/>
      <c r="Q968" s="193"/>
      <c r="R968" s="193"/>
      <c r="S968" s="193"/>
      <c r="T968" s="194"/>
      <c r="AT968" s="188" t="s">
        <v>198</v>
      </c>
      <c r="AU968" s="188" t="s">
        <v>91</v>
      </c>
      <c r="AV968" s="14" t="s">
        <v>91</v>
      </c>
      <c r="AW968" s="14" t="s">
        <v>27</v>
      </c>
      <c r="AX968" s="14" t="s">
        <v>72</v>
      </c>
      <c r="AY968" s="188" t="s">
        <v>190</v>
      </c>
    </row>
    <row r="969" spans="1:65" s="13" customFormat="1" x14ac:dyDescent="0.2">
      <c r="B969" s="179"/>
      <c r="D969" s="180" t="s">
        <v>198</v>
      </c>
      <c r="E969" s="181" t="s">
        <v>1</v>
      </c>
      <c r="F969" s="182" t="s">
        <v>463</v>
      </c>
      <c r="H969" s="181" t="s">
        <v>1</v>
      </c>
      <c r="I969" s="183"/>
      <c r="L969" s="179"/>
      <c r="M969" s="184"/>
      <c r="N969" s="185"/>
      <c r="O969" s="185"/>
      <c r="P969" s="185"/>
      <c r="Q969" s="185"/>
      <c r="R969" s="185"/>
      <c r="S969" s="185"/>
      <c r="T969" s="186"/>
      <c r="AT969" s="181" t="s">
        <v>198</v>
      </c>
      <c r="AU969" s="181" t="s">
        <v>91</v>
      </c>
      <c r="AV969" s="13" t="s">
        <v>78</v>
      </c>
      <c r="AW969" s="13" t="s">
        <v>27</v>
      </c>
      <c r="AX969" s="13" t="s">
        <v>72</v>
      </c>
      <c r="AY969" s="181" t="s">
        <v>190</v>
      </c>
    </row>
    <row r="970" spans="1:65" s="14" customFormat="1" x14ac:dyDescent="0.2">
      <c r="B970" s="187"/>
      <c r="D970" s="180" t="s">
        <v>198</v>
      </c>
      <c r="E970" s="188" t="s">
        <v>1</v>
      </c>
      <c r="F970" s="189" t="s">
        <v>1017</v>
      </c>
      <c r="H970" s="190">
        <v>31.274999999999999</v>
      </c>
      <c r="I970" s="191"/>
      <c r="L970" s="187"/>
      <c r="M970" s="192"/>
      <c r="N970" s="193"/>
      <c r="O970" s="193"/>
      <c r="P970" s="193"/>
      <c r="Q970" s="193"/>
      <c r="R970" s="193"/>
      <c r="S970" s="193"/>
      <c r="T970" s="194"/>
      <c r="AT970" s="188" t="s">
        <v>198</v>
      </c>
      <c r="AU970" s="188" t="s">
        <v>91</v>
      </c>
      <c r="AV970" s="14" t="s">
        <v>91</v>
      </c>
      <c r="AW970" s="14" t="s">
        <v>27</v>
      </c>
      <c r="AX970" s="14" t="s">
        <v>72</v>
      </c>
      <c r="AY970" s="188" t="s">
        <v>190</v>
      </c>
    </row>
    <row r="971" spans="1:65" s="14" customFormat="1" x14ac:dyDescent="0.2">
      <c r="B971" s="187"/>
      <c r="D971" s="180" t="s">
        <v>198</v>
      </c>
      <c r="E971" s="188" t="s">
        <v>1</v>
      </c>
      <c r="F971" s="189" t="s">
        <v>1018</v>
      </c>
      <c r="H971" s="190">
        <v>-2.7</v>
      </c>
      <c r="I971" s="191"/>
      <c r="L971" s="187"/>
      <c r="M971" s="192"/>
      <c r="N971" s="193"/>
      <c r="O971" s="193"/>
      <c r="P971" s="193"/>
      <c r="Q971" s="193"/>
      <c r="R971" s="193"/>
      <c r="S971" s="193"/>
      <c r="T971" s="194"/>
      <c r="AT971" s="188" t="s">
        <v>198</v>
      </c>
      <c r="AU971" s="188" t="s">
        <v>91</v>
      </c>
      <c r="AV971" s="14" t="s">
        <v>91</v>
      </c>
      <c r="AW971" s="14" t="s">
        <v>27</v>
      </c>
      <c r="AX971" s="14" t="s">
        <v>72</v>
      </c>
      <c r="AY971" s="188" t="s">
        <v>190</v>
      </c>
    </row>
    <row r="972" spans="1:65" s="14" customFormat="1" x14ac:dyDescent="0.2">
      <c r="B972" s="187"/>
      <c r="D972" s="180" t="s">
        <v>198</v>
      </c>
      <c r="E972" s="188" t="s">
        <v>1</v>
      </c>
      <c r="F972" s="189" t="s">
        <v>1015</v>
      </c>
      <c r="H972" s="190">
        <v>-0.6</v>
      </c>
      <c r="I972" s="191"/>
      <c r="L972" s="187"/>
      <c r="M972" s="192"/>
      <c r="N972" s="193"/>
      <c r="O972" s="193"/>
      <c r="P972" s="193"/>
      <c r="Q972" s="193"/>
      <c r="R972" s="193"/>
      <c r="S972" s="193"/>
      <c r="T972" s="194"/>
      <c r="AT972" s="188" t="s">
        <v>198</v>
      </c>
      <c r="AU972" s="188" t="s">
        <v>91</v>
      </c>
      <c r="AV972" s="14" t="s">
        <v>91</v>
      </c>
      <c r="AW972" s="14" t="s">
        <v>27</v>
      </c>
      <c r="AX972" s="14" t="s">
        <v>72</v>
      </c>
      <c r="AY972" s="188" t="s">
        <v>190</v>
      </c>
    </row>
    <row r="973" spans="1:65" s="14" customFormat="1" x14ac:dyDescent="0.2">
      <c r="B973" s="187"/>
      <c r="D973" s="180" t="s">
        <v>198</v>
      </c>
      <c r="E973" s="188" t="s">
        <v>1</v>
      </c>
      <c r="F973" s="189" t="s">
        <v>1016</v>
      </c>
      <c r="H973" s="190">
        <v>0.15</v>
      </c>
      <c r="I973" s="191"/>
      <c r="L973" s="187"/>
      <c r="M973" s="192"/>
      <c r="N973" s="193"/>
      <c r="O973" s="193"/>
      <c r="P973" s="193"/>
      <c r="Q973" s="193"/>
      <c r="R973" s="193"/>
      <c r="S973" s="193"/>
      <c r="T973" s="194"/>
      <c r="AT973" s="188" t="s">
        <v>198</v>
      </c>
      <c r="AU973" s="188" t="s">
        <v>91</v>
      </c>
      <c r="AV973" s="14" t="s">
        <v>91</v>
      </c>
      <c r="AW973" s="14" t="s">
        <v>27</v>
      </c>
      <c r="AX973" s="14" t="s">
        <v>72</v>
      </c>
      <c r="AY973" s="188" t="s">
        <v>190</v>
      </c>
    </row>
    <row r="974" spans="1:65" s="13" customFormat="1" x14ac:dyDescent="0.2">
      <c r="B974" s="179"/>
      <c r="D974" s="180" t="s">
        <v>198</v>
      </c>
      <c r="E974" s="181" t="s">
        <v>1</v>
      </c>
      <c r="F974" s="182" t="s">
        <v>526</v>
      </c>
      <c r="H974" s="181" t="s">
        <v>1</v>
      </c>
      <c r="I974" s="183"/>
      <c r="L974" s="179"/>
      <c r="M974" s="184"/>
      <c r="N974" s="185"/>
      <c r="O974" s="185"/>
      <c r="P974" s="185"/>
      <c r="Q974" s="185"/>
      <c r="R974" s="185"/>
      <c r="S974" s="185"/>
      <c r="T974" s="186"/>
      <c r="AT974" s="181" t="s">
        <v>198</v>
      </c>
      <c r="AU974" s="181" t="s">
        <v>91</v>
      </c>
      <c r="AV974" s="13" t="s">
        <v>78</v>
      </c>
      <c r="AW974" s="13" t="s">
        <v>27</v>
      </c>
      <c r="AX974" s="13" t="s">
        <v>72</v>
      </c>
      <c r="AY974" s="181" t="s">
        <v>190</v>
      </c>
    </row>
    <row r="975" spans="1:65" s="14" customFormat="1" x14ac:dyDescent="0.2">
      <c r="B975" s="187"/>
      <c r="D975" s="180" t="s">
        <v>198</v>
      </c>
      <c r="E975" s="188" t="s">
        <v>1</v>
      </c>
      <c r="F975" s="189" t="s">
        <v>1019</v>
      </c>
      <c r="H975" s="190">
        <v>20.55</v>
      </c>
      <c r="I975" s="191"/>
      <c r="L975" s="187"/>
      <c r="M975" s="192"/>
      <c r="N975" s="193"/>
      <c r="O975" s="193"/>
      <c r="P975" s="193"/>
      <c r="Q975" s="193"/>
      <c r="R975" s="193"/>
      <c r="S975" s="193"/>
      <c r="T975" s="194"/>
      <c r="AT975" s="188" t="s">
        <v>198</v>
      </c>
      <c r="AU975" s="188" t="s">
        <v>91</v>
      </c>
      <c r="AV975" s="14" t="s">
        <v>91</v>
      </c>
      <c r="AW975" s="14" t="s">
        <v>27</v>
      </c>
      <c r="AX975" s="14" t="s">
        <v>72</v>
      </c>
      <c r="AY975" s="188" t="s">
        <v>190</v>
      </c>
    </row>
    <row r="976" spans="1:65" s="14" customFormat="1" x14ac:dyDescent="0.2">
      <c r="B976" s="187"/>
      <c r="D976" s="180" t="s">
        <v>198</v>
      </c>
      <c r="E976" s="188" t="s">
        <v>1</v>
      </c>
      <c r="F976" s="189" t="s">
        <v>936</v>
      </c>
      <c r="H976" s="190">
        <v>-1.35</v>
      </c>
      <c r="I976" s="191"/>
      <c r="L976" s="187"/>
      <c r="M976" s="192"/>
      <c r="N976" s="193"/>
      <c r="O976" s="193"/>
      <c r="P976" s="193"/>
      <c r="Q976" s="193"/>
      <c r="R976" s="193"/>
      <c r="S976" s="193"/>
      <c r="T976" s="194"/>
      <c r="AT976" s="188" t="s">
        <v>198</v>
      </c>
      <c r="AU976" s="188" t="s">
        <v>91</v>
      </c>
      <c r="AV976" s="14" t="s">
        <v>91</v>
      </c>
      <c r="AW976" s="14" t="s">
        <v>27</v>
      </c>
      <c r="AX976" s="14" t="s">
        <v>72</v>
      </c>
      <c r="AY976" s="188" t="s">
        <v>190</v>
      </c>
    </row>
    <row r="977" spans="2:51" s="14" customFormat="1" x14ac:dyDescent="0.2">
      <c r="B977" s="187"/>
      <c r="D977" s="180" t="s">
        <v>198</v>
      </c>
      <c r="E977" s="188" t="s">
        <v>1</v>
      </c>
      <c r="F977" s="189" t="s">
        <v>940</v>
      </c>
      <c r="H977" s="190">
        <v>-0.3</v>
      </c>
      <c r="I977" s="191"/>
      <c r="L977" s="187"/>
      <c r="M977" s="192"/>
      <c r="N977" s="193"/>
      <c r="O977" s="193"/>
      <c r="P977" s="193"/>
      <c r="Q977" s="193"/>
      <c r="R977" s="193"/>
      <c r="S977" s="193"/>
      <c r="T977" s="194"/>
      <c r="AT977" s="188" t="s">
        <v>198</v>
      </c>
      <c r="AU977" s="188" t="s">
        <v>91</v>
      </c>
      <c r="AV977" s="14" t="s">
        <v>91</v>
      </c>
      <c r="AW977" s="14" t="s">
        <v>27</v>
      </c>
      <c r="AX977" s="14" t="s">
        <v>72</v>
      </c>
      <c r="AY977" s="188" t="s">
        <v>190</v>
      </c>
    </row>
    <row r="978" spans="2:51" s="14" customFormat="1" x14ac:dyDescent="0.2">
      <c r="B978" s="187"/>
      <c r="D978" s="180" t="s">
        <v>198</v>
      </c>
      <c r="E978" s="188" t="s">
        <v>1</v>
      </c>
      <c r="F978" s="189" t="s">
        <v>941</v>
      </c>
      <c r="H978" s="190">
        <v>7.4999999999999997E-2</v>
      </c>
      <c r="I978" s="191"/>
      <c r="L978" s="187"/>
      <c r="M978" s="192"/>
      <c r="N978" s="193"/>
      <c r="O978" s="193"/>
      <c r="P978" s="193"/>
      <c r="Q978" s="193"/>
      <c r="R978" s="193"/>
      <c r="S978" s="193"/>
      <c r="T978" s="194"/>
      <c r="AT978" s="188" t="s">
        <v>198</v>
      </c>
      <c r="AU978" s="188" t="s">
        <v>91</v>
      </c>
      <c r="AV978" s="14" t="s">
        <v>91</v>
      </c>
      <c r="AW978" s="14" t="s">
        <v>27</v>
      </c>
      <c r="AX978" s="14" t="s">
        <v>72</v>
      </c>
      <c r="AY978" s="188" t="s">
        <v>190</v>
      </c>
    </row>
    <row r="979" spans="2:51" s="13" customFormat="1" x14ac:dyDescent="0.2">
      <c r="B979" s="179"/>
      <c r="D979" s="180" t="s">
        <v>198</v>
      </c>
      <c r="E979" s="181" t="s">
        <v>1</v>
      </c>
      <c r="F979" s="182" t="s">
        <v>610</v>
      </c>
      <c r="H979" s="181" t="s">
        <v>1</v>
      </c>
      <c r="I979" s="183"/>
      <c r="L979" s="179"/>
      <c r="M979" s="184"/>
      <c r="N979" s="185"/>
      <c r="O979" s="185"/>
      <c r="P979" s="185"/>
      <c r="Q979" s="185"/>
      <c r="R979" s="185"/>
      <c r="S979" s="185"/>
      <c r="T979" s="186"/>
      <c r="AT979" s="181" t="s">
        <v>198</v>
      </c>
      <c r="AU979" s="181" t="s">
        <v>91</v>
      </c>
      <c r="AV979" s="13" t="s">
        <v>78</v>
      </c>
      <c r="AW979" s="13" t="s">
        <v>27</v>
      </c>
      <c r="AX979" s="13" t="s">
        <v>72</v>
      </c>
      <c r="AY979" s="181" t="s">
        <v>190</v>
      </c>
    </row>
    <row r="980" spans="2:51" s="14" customFormat="1" x14ac:dyDescent="0.2">
      <c r="B980" s="187"/>
      <c r="D980" s="180" t="s">
        <v>198</v>
      </c>
      <c r="E980" s="188" t="s">
        <v>1</v>
      </c>
      <c r="F980" s="189" t="s">
        <v>1020</v>
      </c>
      <c r="H980" s="190">
        <v>34.049999999999997</v>
      </c>
      <c r="I980" s="191"/>
      <c r="L980" s="187"/>
      <c r="M980" s="192"/>
      <c r="N980" s="193"/>
      <c r="O980" s="193"/>
      <c r="P980" s="193"/>
      <c r="Q980" s="193"/>
      <c r="R980" s="193"/>
      <c r="S980" s="193"/>
      <c r="T980" s="194"/>
      <c r="AT980" s="188" t="s">
        <v>198</v>
      </c>
      <c r="AU980" s="188" t="s">
        <v>91</v>
      </c>
      <c r="AV980" s="14" t="s">
        <v>91</v>
      </c>
      <c r="AW980" s="14" t="s">
        <v>27</v>
      </c>
      <c r="AX980" s="14" t="s">
        <v>72</v>
      </c>
      <c r="AY980" s="188" t="s">
        <v>190</v>
      </c>
    </row>
    <row r="981" spans="2:51" s="14" customFormat="1" x14ac:dyDescent="0.2">
      <c r="B981" s="187"/>
      <c r="D981" s="180" t="s">
        <v>198</v>
      </c>
      <c r="E981" s="188" t="s">
        <v>1</v>
      </c>
      <c r="F981" s="189" t="s">
        <v>1021</v>
      </c>
      <c r="H981" s="190">
        <v>-3.6</v>
      </c>
      <c r="I981" s="191"/>
      <c r="L981" s="187"/>
      <c r="M981" s="192"/>
      <c r="N981" s="193"/>
      <c r="O981" s="193"/>
      <c r="P981" s="193"/>
      <c r="Q981" s="193"/>
      <c r="R981" s="193"/>
      <c r="S981" s="193"/>
      <c r="T981" s="194"/>
      <c r="AT981" s="188" t="s">
        <v>198</v>
      </c>
      <c r="AU981" s="188" t="s">
        <v>91</v>
      </c>
      <c r="AV981" s="14" t="s">
        <v>91</v>
      </c>
      <c r="AW981" s="14" t="s">
        <v>27</v>
      </c>
      <c r="AX981" s="14" t="s">
        <v>72</v>
      </c>
      <c r="AY981" s="188" t="s">
        <v>190</v>
      </c>
    </row>
    <row r="982" spans="2:51" s="14" customFormat="1" x14ac:dyDescent="0.2">
      <c r="B982" s="187"/>
      <c r="D982" s="180" t="s">
        <v>198</v>
      </c>
      <c r="E982" s="188" t="s">
        <v>1</v>
      </c>
      <c r="F982" s="189" t="s">
        <v>1022</v>
      </c>
      <c r="H982" s="190">
        <v>-1.2749999999999999</v>
      </c>
      <c r="I982" s="191"/>
      <c r="L982" s="187"/>
      <c r="M982" s="192"/>
      <c r="N982" s="193"/>
      <c r="O982" s="193"/>
      <c r="P982" s="193"/>
      <c r="Q982" s="193"/>
      <c r="R982" s="193"/>
      <c r="S982" s="193"/>
      <c r="T982" s="194"/>
      <c r="AT982" s="188" t="s">
        <v>198</v>
      </c>
      <c r="AU982" s="188" t="s">
        <v>91</v>
      </c>
      <c r="AV982" s="14" t="s">
        <v>91</v>
      </c>
      <c r="AW982" s="14" t="s">
        <v>27</v>
      </c>
      <c r="AX982" s="14" t="s">
        <v>72</v>
      </c>
      <c r="AY982" s="188" t="s">
        <v>190</v>
      </c>
    </row>
    <row r="983" spans="2:51" s="14" customFormat="1" x14ac:dyDescent="0.2">
      <c r="B983" s="187"/>
      <c r="D983" s="180" t="s">
        <v>198</v>
      </c>
      <c r="E983" s="188" t="s">
        <v>1</v>
      </c>
      <c r="F983" s="189" t="s">
        <v>1023</v>
      </c>
      <c r="H983" s="190">
        <v>-1.19</v>
      </c>
      <c r="I983" s="191"/>
      <c r="L983" s="187"/>
      <c r="M983" s="192"/>
      <c r="N983" s="193"/>
      <c r="O983" s="193"/>
      <c r="P983" s="193"/>
      <c r="Q983" s="193"/>
      <c r="R983" s="193"/>
      <c r="S983" s="193"/>
      <c r="T983" s="194"/>
      <c r="AT983" s="188" t="s">
        <v>198</v>
      </c>
      <c r="AU983" s="188" t="s">
        <v>91</v>
      </c>
      <c r="AV983" s="14" t="s">
        <v>91</v>
      </c>
      <c r="AW983" s="14" t="s">
        <v>27</v>
      </c>
      <c r="AX983" s="14" t="s">
        <v>72</v>
      </c>
      <c r="AY983" s="188" t="s">
        <v>190</v>
      </c>
    </row>
    <row r="984" spans="2:51" s="14" customFormat="1" x14ac:dyDescent="0.2">
      <c r="B984" s="187"/>
      <c r="D984" s="180" t="s">
        <v>198</v>
      </c>
      <c r="E984" s="188" t="s">
        <v>1</v>
      </c>
      <c r="F984" s="189" t="s">
        <v>1024</v>
      </c>
      <c r="H984" s="190">
        <v>0.51</v>
      </c>
      <c r="I984" s="191"/>
      <c r="L984" s="187"/>
      <c r="M984" s="192"/>
      <c r="N984" s="193"/>
      <c r="O984" s="193"/>
      <c r="P984" s="193"/>
      <c r="Q984" s="193"/>
      <c r="R984" s="193"/>
      <c r="S984" s="193"/>
      <c r="T984" s="194"/>
      <c r="AT984" s="188" t="s">
        <v>198</v>
      </c>
      <c r="AU984" s="188" t="s">
        <v>91</v>
      </c>
      <c r="AV984" s="14" t="s">
        <v>91</v>
      </c>
      <c r="AW984" s="14" t="s">
        <v>27</v>
      </c>
      <c r="AX984" s="14" t="s">
        <v>72</v>
      </c>
      <c r="AY984" s="188" t="s">
        <v>190</v>
      </c>
    </row>
    <row r="985" spans="2:51" s="13" customFormat="1" x14ac:dyDescent="0.2">
      <c r="B985" s="179"/>
      <c r="D985" s="180" t="s">
        <v>198</v>
      </c>
      <c r="E985" s="181" t="s">
        <v>1</v>
      </c>
      <c r="F985" s="182" t="s">
        <v>544</v>
      </c>
      <c r="H985" s="181" t="s">
        <v>1</v>
      </c>
      <c r="I985" s="183"/>
      <c r="L985" s="179"/>
      <c r="M985" s="184"/>
      <c r="N985" s="185"/>
      <c r="O985" s="185"/>
      <c r="P985" s="185"/>
      <c r="Q985" s="185"/>
      <c r="R985" s="185"/>
      <c r="S985" s="185"/>
      <c r="T985" s="186"/>
      <c r="AT985" s="181" t="s">
        <v>198</v>
      </c>
      <c r="AU985" s="181" t="s">
        <v>91</v>
      </c>
      <c r="AV985" s="13" t="s">
        <v>78</v>
      </c>
      <c r="AW985" s="13" t="s">
        <v>27</v>
      </c>
      <c r="AX985" s="13" t="s">
        <v>72</v>
      </c>
      <c r="AY985" s="181" t="s">
        <v>190</v>
      </c>
    </row>
    <row r="986" spans="2:51" s="14" customFormat="1" x14ac:dyDescent="0.2">
      <c r="B986" s="187"/>
      <c r="D986" s="180" t="s">
        <v>198</v>
      </c>
      <c r="E986" s="188" t="s">
        <v>1</v>
      </c>
      <c r="F986" s="189" t="s">
        <v>1025</v>
      </c>
      <c r="H986" s="190">
        <v>21.524999999999999</v>
      </c>
      <c r="I986" s="191"/>
      <c r="L986" s="187"/>
      <c r="M986" s="192"/>
      <c r="N986" s="193"/>
      <c r="O986" s="193"/>
      <c r="P986" s="193"/>
      <c r="Q986" s="193"/>
      <c r="R986" s="193"/>
      <c r="S986" s="193"/>
      <c r="T986" s="194"/>
      <c r="AT986" s="188" t="s">
        <v>198</v>
      </c>
      <c r="AU986" s="188" t="s">
        <v>91</v>
      </c>
      <c r="AV986" s="14" t="s">
        <v>91</v>
      </c>
      <c r="AW986" s="14" t="s">
        <v>27</v>
      </c>
      <c r="AX986" s="14" t="s">
        <v>72</v>
      </c>
      <c r="AY986" s="188" t="s">
        <v>190</v>
      </c>
    </row>
    <row r="987" spans="2:51" s="14" customFormat="1" x14ac:dyDescent="0.2">
      <c r="B987" s="187"/>
      <c r="D987" s="180" t="s">
        <v>198</v>
      </c>
      <c r="E987" s="188" t="s">
        <v>1</v>
      </c>
      <c r="F987" s="189" t="s">
        <v>1026</v>
      </c>
      <c r="H987" s="190">
        <v>-3.6</v>
      </c>
      <c r="I987" s="191"/>
      <c r="L987" s="187"/>
      <c r="M987" s="192"/>
      <c r="N987" s="193"/>
      <c r="O987" s="193"/>
      <c r="P987" s="193"/>
      <c r="Q987" s="193"/>
      <c r="R987" s="193"/>
      <c r="S987" s="193"/>
      <c r="T987" s="194"/>
      <c r="AT987" s="188" t="s">
        <v>198</v>
      </c>
      <c r="AU987" s="188" t="s">
        <v>91</v>
      </c>
      <c r="AV987" s="14" t="s">
        <v>91</v>
      </c>
      <c r="AW987" s="14" t="s">
        <v>27</v>
      </c>
      <c r="AX987" s="14" t="s">
        <v>72</v>
      </c>
      <c r="AY987" s="188" t="s">
        <v>190</v>
      </c>
    </row>
    <row r="988" spans="2:51" s="14" customFormat="1" x14ac:dyDescent="0.2">
      <c r="B988" s="187"/>
      <c r="D988" s="180" t="s">
        <v>198</v>
      </c>
      <c r="E988" s="188" t="s">
        <v>1</v>
      </c>
      <c r="F988" s="189" t="s">
        <v>1015</v>
      </c>
      <c r="H988" s="190">
        <v>-0.6</v>
      </c>
      <c r="I988" s="191"/>
      <c r="L988" s="187"/>
      <c r="M988" s="192"/>
      <c r="N988" s="193"/>
      <c r="O988" s="193"/>
      <c r="P988" s="193"/>
      <c r="Q988" s="193"/>
      <c r="R988" s="193"/>
      <c r="S988" s="193"/>
      <c r="T988" s="194"/>
      <c r="AT988" s="188" t="s">
        <v>198</v>
      </c>
      <c r="AU988" s="188" t="s">
        <v>91</v>
      </c>
      <c r="AV988" s="14" t="s">
        <v>91</v>
      </c>
      <c r="AW988" s="14" t="s">
        <v>27</v>
      </c>
      <c r="AX988" s="14" t="s">
        <v>72</v>
      </c>
      <c r="AY988" s="188" t="s">
        <v>190</v>
      </c>
    </row>
    <row r="989" spans="2:51" s="14" customFormat="1" x14ac:dyDescent="0.2">
      <c r="B989" s="187"/>
      <c r="D989" s="180" t="s">
        <v>198</v>
      </c>
      <c r="E989" s="188" t="s">
        <v>1</v>
      </c>
      <c r="F989" s="189" t="s">
        <v>1016</v>
      </c>
      <c r="H989" s="190">
        <v>0.15</v>
      </c>
      <c r="I989" s="191"/>
      <c r="L989" s="187"/>
      <c r="M989" s="192"/>
      <c r="N989" s="193"/>
      <c r="O989" s="193"/>
      <c r="P989" s="193"/>
      <c r="Q989" s="193"/>
      <c r="R989" s="193"/>
      <c r="S989" s="193"/>
      <c r="T989" s="194"/>
      <c r="AT989" s="188" t="s">
        <v>198</v>
      </c>
      <c r="AU989" s="188" t="s">
        <v>91</v>
      </c>
      <c r="AV989" s="14" t="s">
        <v>91</v>
      </c>
      <c r="AW989" s="14" t="s">
        <v>27</v>
      </c>
      <c r="AX989" s="14" t="s">
        <v>72</v>
      </c>
      <c r="AY989" s="188" t="s">
        <v>190</v>
      </c>
    </row>
    <row r="990" spans="2:51" s="13" customFormat="1" x14ac:dyDescent="0.2">
      <c r="B990" s="179"/>
      <c r="D990" s="180" t="s">
        <v>198</v>
      </c>
      <c r="E990" s="181" t="s">
        <v>1</v>
      </c>
      <c r="F990" s="182" t="s">
        <v>546</v>
      </c>
      <c r="H990" s="181" t="s">
        <v>1</v>
      </c>
      <c r="I990" s="183"/>
      <c r="L990" s="179"/>
      <c r="M990" s="184"/>
      <c r="N990" s="185"/>
      <c r="O990" s="185"/>
      <c r="P990" s="185"/>
      <c r="Q990" s="185"/>
      <c r="R990" s="185"/>
      <c r="S990" s="185"/>
      <c r="T990" s="186"/>
      <c r="AT990" s="181" t="s">
        <v>198</v>
      </c>
      <c r="AU990" s="181" t="s">
        <v>91</v>
      </c>
      <c r="AV990" s="13" t="s">
        <v>78</v>
      </c>
      <c r="AW990" s="13" t="s">
        <v>27</v>
      </c>
      <c r="AX990" s="13" t="s">
        <v>72</v>
      </c>
      <c r="AY990" s="181" t="s">
        <v>190</v>
      </c>
    </row>
    <row r="991" spans="2:51" s="14" customFormat="1" x14ac:dyDescent="0.2">
      <c r="B991" s="187"/>
      <c r="D991" s="180" t="s">
        <v>198</v>
      </c>
      <c r="E991" s="188" t="s">
        <v>1</v>
      </c>
      <c r="F991" s="189" t="s">
        <v>1027</v>
      </c>
      <c r="H991" s="190">
        <v>16.274999999999999</v>
      </c>
      <c r="I991" s="191"/>
      <c r="L991" s="187"/>
      <c r="M991" s="192"/>
      <c r="N991" s="193"/>
      <c r="O991" s="193"/>
      <c r="P991" s="193"/>
      <c r="Q991" s="193"/>
      <c r="R991" s="193"/>
      <c r="S991" s="193"/>
      <c r="T991" s="194"/>
      <c r="AT991" s="188" t="s">
        <v>198</v>
      </c>
      <c r="AU991" s="188" t="s">
        <v>91</v>
      </c>
      <c r="AV991" s="14" t="s">
        <v>91</v>
      </c>
      <c r="AW991" s="14" t="s">
        <v>27</v>
      </c>
      <c r="AX991" s="14" t="s">
        <v>72</v>
      </c>
      <c r="AY991" s="188" t="s">
        <v>190</v>
      </c>
    </row>
    <row r="992" spans="2:51" s="14" customFormat="1" x14ac:dyDescent="0.2">
      <c r="B992" s="187"/>
      <c r="D992" s="180" t="s">
        <v>198</v>
      </c>
      <c r="E992" s="188" t="s">
        <v>1</v>
      </c>
      <c r="F992" s="189" t="s">
        <v>1026</v>
      </c>
      <c r="H992" s="190">
        <v>-3.6</v>
      </c>
      <c r="I992" s="191"/>
      <c r="L992" s="187"/>
      <c r="M992" s="192"/>
      <c r="N992" s="193"/>
      <c r="O992" s="193"/>
      <c r="P992" s="193"/>
      <c r="Q992" s="193"/>
      <c r="R992" s="193"/>
      <c r="S992" s="193"/>
      <c r="T992" s="194"/>
      <c r="AT992" s="188" t="s">
        <v>198</v>
      </c>
      <c r="AU992" s="188" t="s">
        <v>91</v>
      </c>
      <c r="AV992" s="14" t="s">
        <v>91</v>
      </c>
      <c r="AW992" s="14" t="s">
        <v>27</v>
      </c>
      <c r="AX992" s="14" t="s">
        <v>72</v>
      </c>
      <c r="AY992" s="188" t="s">
        <v>190</v>
      </c>
    </row>
    <row r="993" spans="1:65" s="14" customFormat="1" x14ac:dyDescent="0.2">
      <c r="B993" s="187"/>
      <c r="D993" s="180" t="s">
        <v>198</v>
      </c>
      <c r="E993" s="188" t="s">
        <v>1</v>
      </c>
      <c r="F993" s="189" t="s">
        <v>940</v>
      </c>
      <c r="H993" s="190">
        <v>-0.3</v>
      </c>
      <c r="I993" s="191"/>
      <c r="L993" s="187"/>
      <c r="M993" s="192"/>
      <c r="N993" s="193"/>
      <c r="O993" s="193"/>
      <c r="P993" s="193"/>
      <c r="Q993" s="193"/>
      <c r="R993" s="193"/>
      <c r="S993" s="193"/>
      <c r="T993" s="194"/>
      <c r="AT993" s="188" t="s">
        <v>198</v>
      </c>
      <c r="AU993" s="188" t="s">
        <v>91</v>
      </c>
      <c r="AV993" s="14" t="s">
        <v>91</v>
      </c>
      <c r="AW993" s="14" t="s">
        <v>27</v>
      </c>
      <c r="AX993" s="14" t="s">
        <v>72</v>
      </c>
      <c r="AY993" s="188" t="s">
        <v>190</v>
      </c>
    </row>
    <row r="994" spans="1:65" s="14" customFormat="1" x14ac:dyDescent="0.2">
      <c r="B994" s="187"/>
      <c r="D994" s="180" t="s">
        <v>198</v>
      </c>
      <c r="E994" s="188" t="s">
        <v>1</v>
      </c>
      <c r="F994" s="189" t="s">
        <v>1028</v>
      </c>
      <c r="H994" s="190">
        <v>7.4999999999999997E-2</v>
      </c>
      <c r="I994" s="191"/>
      <c r="L994" s="187"/>
      <c r="M994" s="192"/>
      <c r="N994" s="193"/>
      <c r="O994" s="193"/>
      <c r="P994" s="193"/>
      <c r="Q994" s="193"/>
      <c r="R994" s="193"/>
      <c r="S994" s="193"/>
      <c r="T994" s="194"/>
      <c r="AT994" s="188" t="s">
        <v>198</v>
      </c>
      <c r="AU994" s="188" t="s">
        <v>91</v>
      </c>
      <c r="AV994" s="14" t="s">
        <v>91</v>
      </c>
      <c r="AW994" s="14" t="s">
        <v>27</v>
      </c>
      <c r="AX994" s="14" t="s">
        <v>72</v>
      </c>
      <c r="AY994" s="188" t="s">
        <v>190</v>
      </c>
    </row>
    <row r="995" spans="1:65" s="13" customFormat="1" x14ac:dyDescent="0.2">
      <c r="B995" s="179"/>
      <c r="D995" s="180" t="s">
        <v>198</v>
      </c>
      <c r="E995" s="181" t="s">
        <v>1</v>
      </c>
      <c r="F995" s="182" t="s">
        <v>628</v>
      </c>
      <c r="H995" s="181" t="s">
        <v>1</v>
      </c>
      <c r="I995" s="183"/>
      <c r="L995" s="179"/>
      <c r="M995" s="184"/>
      <c r="N995" s="185"/>
      <c r="O995" s="185"/>
      <c r="P995" s="185"/>
      <c r="Q995" s="185"/>
      <c r="R995" s="185"/>
      <c r="S995" s="185"/>
      <c r="T995" s="186"/>
      <c r="AT995" s="181" t="s">
        <v>198</v>
      </c>
      <c r="AU995" s="181" t="s">
        <v>91</v>
      </c>
      <c r="AV995" s="13" t="s">
        <v>78</v>
      </c>
      <c r="AW995" s="13" t="s">
        <v>27</v>
      </c>
      <c r="AX995" s="13" t="s">
        <v>72</v>
      </c>
      <c r="AY995" s="181" t="s">
        <v>190</v>
      </c>
    </row>
    <row r="996" spans="1:65" s="14" customFormat="1" x14ac:dyDescent="0.2">
      <c r="B996" s="187"/>
      <c r="D996" s="180" t="s">
        <v>198</v>
      </c>
      <c r="E996" s="188" t="s">
        <v>1</v>
      </c>
      <c r="F996" s="189" t="s">
        <v>1029</v>
      </c>
      <c r="H996" s="190">
        <v>27.786000000000001</v>
      </c>
      <c r="I996" s="191"/>
      <c r="L996" s="187"/>
      <c r="M996" s="192"/>
      <c r="N996" s="193"/>
      <c r="O996" s="193"/>
      <c r="P996" s="193"/>
      <c r="Q996" s="193"/>
      <c r="R996" s="193"/>
      <c r="S996" s="193"/>
      <c r="T996" s="194"/>
      <c r="AT996" s="188" t="s">
        <v>198</v>
      </c>
      <c r="AU996" s="188" t="s">
        <v>91</v>
      </c>
      <c r="AV996" s="14" t="s">
        <v>91</v>
      </c>
      <c r="AW996" s="14" t="s">
        <v>27</v>
      </c>
      <c r="AX996" s="14" t="s">
        <v>72</v>
      </c>
      <c r="AY996" s="188" t="s">
        <v>190</v>
      </c>
    </row>
    <row r="997" spans="1:65" s="14" customFormat="1" x14ac:dyDescent="0.2">
      <c r="B997" s="187"/>
      <c r="D997" s="180" t="s">
        <v>198</v>
      </c>
      <c r="E997" s="188" t="s">
        <v>1</v>
      </c>
      <c r="F997" s="189" t="s">
        <v>1026</v>
      </c>
      <c r="H997" s="190">
        <v>-3.6</v>
      </c>
      <c r="I997" s="191"/>
      <c r="L997" s="187"/>
      <c r="M997" s="192"/>
      <c r="N997" s="193"/>
      <c r="O997" s="193"/>
      <c r="P997" s="193"/>
      <c r="Q997" s="193"/>
      <c r="R997" s="193"/>
      <c r="S997" s="193"/>
      <c r="T997" s="194"/>
      <c r="AT997" s="188" t="s">
        <v>198</v>
      </c>
      <c r="AU997" s="188" t="s">
        <v>91</v>
      </c>
      <c r="AV997" s="14" t="s">
        <v>91</v>
      </c>
      <c r="AW997" s="14" t="s">
        <v>27</v>
      </c>
      <c r="AX997" s="14" t="s">
        <v>72</v>
      </c>
      <c r="AY997" s="188" t="s">
        <v>190</v>
      </c>
    </row>
    <row r="998" spans="1:65" s="14" customFormat="1" x14ac:dyDescent="0.2">
      <c r="B998" s="187"/>
      <c r="D998" s="180" t="s">
        <v>198</v>
      </c>
      <c r="E998" s="188" t="s">
        <v>1</v>
      </c>
      <c r="F998" s="189" t="s">
        <v>1015</v>
      </c>
      <c r="H998" s="190">
        <v>-0.6</v>
      </c>
      <c r="I998" s="191"/>
      <c r="L998" s="187"/>
      <c r="M998" s="192"/>
      <c r="N998" s="193"/>
      <c r="O998" s="193"/>
      <c r="P998" s="193"/>
      <c r="Q998" s="193"/>
      <c r="R998" s="193"/>
      <c r="S998" s="193"/>
      <c r="T998" s="194"/>
      <c r="AT998" s="188" t="s">
        <v>198</v>
      </c>
      <c r="AU998" s="188" t="s">
        <v>91</v>
      </c>
      <c r="AV998" s="14" t="s">
        <v>91</v>
      </c>
      <c r="AW998" s="14" t="s">
        <v>27</v>
      </c>
      <c r="AX998" s="14" t="s">
        <v>72</v>
      </c>
      <c r="AY998" s="188" t="s">
        <v>190</v>
      </c>
    </row>
    <row r="999" spans="1:65" s="14" customFormat="1" x14ac:dyDescent="0.2">
      <c r="B999" s="187"/>
      <c r="D999" s="180" t="s">
        <v>198</v>
      </c>
      <c r="E999" s="188" t="s">
        <v>1</v>
      </c>
      <c r="F999" s="189" t="s">
        <v>1016</v>
      </c>
      <c r="H999" s="190">
        <v>0.15</v>
      </c>
      <c r="I999" s="191"/>
      <c r="L999" s="187"/>
      <c r="M999" s="192"/>
      <c r="N999" s="193"/>
      <c r="O999" s="193"/>
      <c r="P999" s="193"/>
      <c r="Q999" s="193"/>
      <c r="R999" s="193"/>
      <c r="S999" s="193"/>
      <c r="T999" s="194"/>
      <c r="AT999" s="188" t="s">
        <v>198</v>
      </c>
      <c r="AU999" s="188" t="s">
        <v>91</v>
      </c>
      <c r="AV999" s="14" t="s">
        <v>91</v>
      </c>
      <c r="AW999" s="14" t="s">
        <v>27</v>
      </c>
      <c r="AX999" s="14" t="s">
        <v>72</v>
      </c>
      <c r="AY999" s="188" t="s">
        <v>190</v>
      </c>
    </row>
    <row r="1000" spans="1:65" s="16" customFormat="1" x14ac:dyDescent="0.2">
      <c r="B1000" s="214"/>
      <c r="D1000" s="180" t="s">
        <v>198</v>
      </c>
      <c r="E1000" s="215" t="s">
        <v>1</v>
      </c>
      <c r="F1000" s="216" t="s">
        <v>417</v>
      </c>
      <c r="H1000" s="217">
        <v>150.70599999999999</v>
      </c>
      <c r="I1000" s="218"/>
      <c r="L1000" s="214"/>
      <c r="M1000" s="219"/>
      <c r="N1000" s="220"/>
      <c r="O1000" s="220"/>
      <c r="P1000" s="220"/>
      <c r="Q1000" s="220"/>
      <c r="R1000" s="220"/>
      <c r="S1000" s="220"/>
      <c r="T1000" s="221"/>
      <c r="AT1000" s="215" t="s">
        <v>198</v>
      </c>
      <c r="AU1000" s="215" t="s">
        <v>91</v>
      </c>
      <c r="AV1000" s="16" t="s">
        <v>212</v>
      </c>
      <c r="AW1000" s="16" t="s">
        <v>27</v>
      </c>
      <c r="AX1000" s="16" t="s">
        <v>72</v>
      </c>
      <c r="AY1000" s="215" t="s">
        <v>190</v>
      </c>
    </row>
    <row r="1001" spans="1:65" s="13" customFormat="1" x14ac:dyDescent="0.2">
      <c r="B1001" s="179"/>
      <c r="D1001" s="180" t="s">
        <v>198</v>
      </c>
      <c r="E1001" s="181" t="s">
        <v>1</v>
      </c>
      <c r="F1001" s="182" t="s">
        <v>1030</v>
      </c>
      <c r="H1001" s="181" t="s">
        <v>1</v>
      </c>
      <c r="I1001" s="183"/>
      <c r="L1001" s="179"/>
      <c r="M1001" s="184"/>
      <c r="N1001" s="185"/>
      <c r="O1001" s="185"/>
      <c r="P1001" s="185"/>
      <c r="Q1001" s="185"/>
      <c r="R1001" s="185"/>
      <c r="S1001" s="185"/>
      <c r="T1001" s="186"/>
      <c r="AT1001" s="181" t="s">
        <v>198</v>
      </c>
      <c r="AU1001" s="181" t="s">
        <v>91</v>
      </c>
      <c r="AV1001" s="13" t="s">
        <v>78</v>
      </c>
      <c r="AW1001" s="13" t="s">
        <v>27</v>
      </c>
      <c r="AX1001" s="13" t="s">
        <v>72</v>
      </c>
      <c r="AY1001" s="181" t="s">
        <v>190</v>
      </c>
    </row>
    <row r="1002" spans="1:65" s="14" customFormat="1" x14ac:dyDescent="0.2">
      <c r="B1002" s="187"/>
      <c r="D1002" s="180" t="s">
        <v>198</v>
      </c>
      <c r="E1002" s="188" t="s">
        <v>1</v>
      </c>
      <c r="F1002" s="189" t="s">
        <v>89</v>
      </c>
      <c r="H1002" s="190">
        <v>130.30000000000001</v>
      </c>
      <c r="I1002" s="191"/>
      <c r="L1002" s="187"/>
      <c r="M1002" s="192"/>
      <c r="N1002" s="193"/>
      <c r="O1002" s="193"/>
      <c r="P1002" s="193"/>
      <c r="Q1002" s="193"/>
      <c r="R1002" s="193"/>
      <c r="S1002" s="193"/>
      <c r="T1002" s="194"/>
      <c r="AT1002" s="188" t="s">
        <v>198</v>
      </c>
      <c r="AU1002" s="188" t="s">
        <v>91</v>
      </c>
      <c r="AV1002" s="14" t="s">
        <v>91</v>
      </c>
      <c r="AW1002" s="14" t="s">
        <v>27</v>
      </c>
      <c r="AX1002" s="14" t="s">
        <v>72</v>
      </c>
      <c r="AY1002" s="188" t="s">
        <v>190</v>
      </c>
    </row>
    <row r="1003" spans="1:65" s="16" customFormat="1" x14ac:dyDescent="0.2">
      <c r="B1003" s="214"/>
      <c r="D1003" s="180" t="s">
        <v>198</v>
      </c>
      <c r="E1003" s="215" t="s">
        <v>1</v>
      </c>
      <c r="F1003" s="216" t="s">
        <v>417</v>
      </c>
      <c r="H1003" s="217">
        <v>130.30000000000001</v>
      </c>
      <c r="I1003" s="218"/>
      <c r="L1003" s="214"/>
      <c r="M1003" s="219"/>
      <c r="N1003" s="220"/>
      <c r="O1003" s="220"/>
      <c r="P1003" s="220"/>
      <c r="Q1003" s="220"/>
      <c r="R1003" s="220"/>
      <c r="S1003" s="220"/>
      <c r="T1003" s="221"/>
      <c r="AT1003" s="215" t="s">
        <v>198</v>
      </c>
      <c r="AU1003" s="215" t="s">
        <v>91</v>
      </c>
      <c r="AV1003" s="16" t="s">
        <v>212</v>
      </c>
      <c r="AW1003" s="16" t="s">
        <v>27</v>
      </c>
      <c r="AX1003" s="16" t="s">
        <v>72</v>
      </c>
      <c r="AY1003" s="215" t="s">
        <v>190</v>
      </c>
    </row>
    <row r="1004" spans="1:65" s="15" customFormat="1" x14ac:dyDescent="0.2">
      <c r="B1004" s="195"/>
      <c r="D1004" s="180" t="s">
        <v>198</v>
      </c>
      <c r="E1004" s="196" t="s">
        <v>1</v>
      </c>
      <c r="F1004" s="197" t="s">
        <v>204</v>
      </c>
      <c r="H1004" s="198">
        <v>281.00599999999997</v>
      </c>
      <c r="I1004" s="199"/>
      <c r="L1004" s="195"/>
      <c r="M1004" s="200"/>
      <c r="N1004" s="201"/>
      <c r="O1004" s="201"/>
      <c r="P1004" s="201"/>
      <c r="Q1004" s="201"/>
      <c r="R1004" s="201"/>
      <c r="S1004" s="201"/>
      <c r="T1004" s="202"/>
      <c r="AT1004" s="196" t="s">
        <v>198</v>
      </c>
      <c r="AU1004" s="196" t="s">
        <v>91</v>
      </c>
      <c r="AV1004" s="15" t="s">
        <v>196</v>
      </c>
      <c r="AW1004" s="15" t="s">
        <v>27</v>
      </c>
      <c r="AX1004" s="15" t="s">
        <v>78</v>
      </c>
      <c r="AY1004" s="196" t="s">
        <v>190</v>
      </c>
    </row>
    <row r="1005" spans="1:65" s="2" customFormat="1" ht="24" x14ac:dyDescent="0.2">
      <c r="A1005" s="35"/>
      <c r="B1005" s="134"/>
      <c r="C1005" s="166" t="s">
        <v>1031</v>
      </c>
      <c r="D1005" s="166" t="s">
        <v>192</v>
      </c>
      <c r="E1005" s="167" t="s">
        <v>1032</v>
      </c>
      <c r="F1005" s="168" t="s">
        <v>1033</v>
      </c>
      <c r="G1005" s="169" t="s">
        <v>1034</v>
      </c>
      <c r="H1005" s="222"/>
      <c r="I1005" s="171"/>
      <c r="J1005" s="172">
        <f>ROUND(I1005*H1005,2)</f>
        <v>0</v>
      </c>
      <c r="K1005" s="173"/>
      <c r="L1005" s="36"/>
      <c r="M1005" s="174" t="s">
        <v>1</v>
      </c>
      <c r="N1005" s="175" t="s">
        <v>38</v>
      </c>
      <c r="O1005" s="61"/>
      <c r="P1005" s="176">
        <f>O1005*H1005</f>
        <v>0</v>
      </c>
      <c r="Q1005" s="176">
        <v>0</v>
      </c>
      <c r="R1005" s="176">
        <f>Q1005*H1005</f>
        <v>0</v>
      </c>
      <c r="S1005" s="176">
        <v>0</v>
      </c>
      <c r="T1005" s="177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178" t="s">
        <v>292</v>
      </c>
      <c r="AT1005" s="178" t="s">
        <v>192</v>
      </c>
      <c r="AU1005" s="178" t="s">
        <v>91</v>
      </c>
      <c r="AY1005" s="18" t="s">
        <v>190</v>
      </c>
      <c r="BE1005" s="98">
        <f>IF(N1005="základná",J1005,0)</f>
        <v>0</v>
      </c>
      <c r="BF1005" s="98">
        <f>IF(N1005="znížená",J1005,0)</f>
        <v>0</v>
      </c>
      <c r="BG1005" s="98">
        <f>IF(N1005="zákl. prenesená",J1005,0)</f>
        <v>0</v>
      </c>
      <c r="BH1005" s="98">
        <f>IF(N1005="zníž. prenesená",J1005,0)</f>
        <v>0</v>
      </c>
      <c r="BI1005" s="98">
        <f>IF(N1005="nulová",J1005,0)</f>
        <v>0</v>
      </c>
      <c r="BJ1005" s="18" t="s">
        <v>91</v>
      </c>
      <c r="BK1005" s="98">
        <f>ROUND(I1005*H1005,2)</f>
        <v>0</v>
      </c>
      <c r="BL1005" s="18" t="s">
        <v>292</v>
      </c>
      <c r="BM1005" s="178" t="s">
        <v>1035</v>
      </c>
    </row>
    <row r="1006" spans="1:65" s="12" customFormat="1" ht="12.75" x14ac:dyDescent="0.2">
      <c r="B1006" s="153"/>
      <c r="D1006" s="154" t="s">
        <v>71</v>
      </c>
      <c r="E1006" s="164" t="s">
        <v>1036</v>
      </c>
      <c r="F1006" s="164" t="s">
        <v>1037</v>
      </c>
      <c r="I1006" s="156"/>
      <c r="J1006" s="165">
        <f>BK1006</f>
        <v>0</v>
      </c>
      <c r="L1006" s="153"/>
      <c r="M1006" s="158"/>
      <c r="N1006" s="159"/>
      <c r="O1006" s="159"/>
      <c r="P1006" s="160">
        <f>SUM(P1007:P1040)</f>
        <v>0</v>
      </c>
      <c r="Q1006" s="159"/>
      <c r="R1006" s="160">
        <f>SUM(R1007:R1040)</f>
        <v>2.7722859</v>
      </c>
      <c r="S1006" s="159"/>
      <c r="T1006" s="161">
        <f>SUM(T1007:T1040)</f>
        <v>1.1500000000000001</v>
      </c>
      <c r="AR1006" s="154" t="s">
        <v>91</v>
      </c>
      <c r="AT1006" s="162" t="s">
        <v>71</v>
      </c>
      <c r="AU1006" s="162" t="s">
        <v>78</v>
      </c>
      <c r="AY1006" s="154" t="s">
        <v>190</v>
      </c>
      <c r="BK1006" s="163">
        <f>SUM(BK1007:BK1040)</f>
        <v>0</v>
      </c>
    </row>
    <row r="1007" spans="1:65" s="2" customFormat="1" ht="24" x14ac:dyDescent="0.2">
      <c r="A1007" s="35"/>
      <c r="B1007" s="134"/>
      <c r="C1007" s="166" t="s">
        <v>1038</v>
      </c>
      <c r="D1007" s="166" t="s">
        <v>192</v>
      </c>
      <c r="E1007" s="167" t="s">
        <v>1039</v>
      </c>
      <c r="F1007" s="168" t="s">
        <v>1040</v>
      </c>
      <c r="G1007" s="169" t="s">
        <v>195</v>
      </c>
      <c r="H1007" s="170">
        <v>575</v>
      </c>
      <c r="I1007" s="171"/>
      <c r="J1007" s="172">
        <f>ROUND(I1007*H1007,2)</f>
        <v>0</v>
      </c>
      <c r="K1007" s="173"/>
      <c r="L1007" s="36"/>
      <c r="M1007" s="174" t="s">
        <v>1</v>
      </c>
      <c r="N1007" s="175" t="s">
        <v>38</v>
      </c>
      <c r="O1007" s="61"/>
      <c r="P1007" s="176">
        <f>O1007*H1007</f>
        <v>0</v>
      </c>
      <c r="Q1007" s="176">
        <v>0</v>
      </c>
      <c r="R1007" s="176">
        <f>Q1007*H1007</f>
        <v>0</v>
      </c>
      <c r="S1007" s="176">
        <v>2E-3</v>
      </c>
      <c r="T1007" s="177">
        <f>S1007*H1007</f>
        <v>1.1500000000000001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78" t="s">
        <v>292</v>
      </c>
      <c r="AT1007" s="178" t="s">
        <v>192</v>
      </c>
      <c r="AU1007" s="178" t="s">
        <v>91</v>
      </c>
      <c r="AY1007" s="18" t="s">
        <v>190</v>
      </c>
      <c r="BE1007" s="98">
        <f>IF(N1007="základná",J1007,0)</f>
        <v>0</v>
      </c>
      <c r="BF1007" s="98">
        <f>IF(N1007="znížená",J1007,0)</f>
        <v>0</v>
      </c>
      <c r="BG1007" s="98">
        <f>IF(N1007="zákl. prenesená",J1007,0)</f>
        <v>0</v>
      </c>
      <c r="BH1007" s="98">
        <f>IF(N1007="zníž. prenesená",J1007,0)</f>
        <v>0</v>
      </c>
      <c r="BI1007" s="98">
        <f>IF(N1007="nulová",J1007,0)</f>
        <v>0</v>
      </c>
      <c r="BJ1007" s="18" t="s">
        <v>91</v>
      </c>
      <c r="BK1007" s="98">
        <f>ROUND(I1007*H1007,2)</f>
        <v>0</v>
      </c>
      <c r="BL1007" s="18" t="s">
        <v>292</v>
      </c>
      <c r="BM1007" s="178" t="s">
        <v>1041</v>
      </c>
    </row>
    <row r="1008" spans="1:65" s="13" customFormat="1" x14ac:dyDescent="0.2">
      <c r="B1008" s="179"/>
      <c r="D1008" s="180" t="s">
        <v>198</v>
      </c>
      <c r="E1008" s="181" t="s">
        <v>1</v>
      </c>
      <c r="F1008" s="182" t="s">
        <v>1042</v>
      </c>
      <c r="H1008" s="181" t="s">
        <v>1</v>
      </c>
      <c r="I1008" s="183"/>
      <c r="L1008" s="179"/>
      <c r="M1008" s="184"/>
      <c r="N1008" s="185"/>
      <c r="O1008" s="185"/>
      <c r="P1008" s="185"/>
      <c r="Q1008" s="185"/>
      <c r="R1008" s="185"/>
      <c r="S1008" s="185"/>
      <c r="T1008" s="186"/>
      <c r="AT1008" s="181" t="s">
        <v>198</v>
      </c>
      <c r="AU1008" s="181" t="s">
        <v>91</v>
      </c>
      <c r="AV1008" s="13" t="s">
        <v>78</v>
      </c>
      <c r="AW1008" s="13" t="s">
        <v>27</v>
      </c>
      <c r="AX1008" s="13" t="s">
        <v>72</v>
      </c>
      <c r="AY1008" s="181" t="s">
        <v>190</v>
      </c>
    </row>
    <row r="1009" spans="1:65" s="14" customFormat="1" x14ac:dyDescent="0.2">
      <c r="B1009" s="187"/>
      <c r="D1009" s="180" t="s">
        <v>198</v>
      </c>
      <c r="E1009" s="188" t="s">
        <v>1</v>
      </c>
      <c r="F1009" s="189" t="s">
        <v>1043</v>
      </c>
      <c r="H1009" s="190">
        <v>575</v>
      </c>
      <c r="I1009" s="191"/>
      <c r="L1009" s="187"/>
      <c r="M1009" s="192"/>
      <c r="N1009" s="193"/>
      <c r="O1009" s="193"/>
      <c r="P1009" s="193"/>
      <c r="Q1009" s="193"/>
      <c r="R1009" s="193"/>
      <c r="S1009" s="193"/>
      <c r="T1009" s="194"/>
      <c r="AT1009" s="188" t="s">
        <v>198</v>
      </c>
      <c r="AU1009" s="188" t="s">
        <v>91</v>
      </c>
      <c r="AV1009" s="14" t="s">
        <v>91</v>
      </c>
      <c r="AW1009" s="14" t="s">
        <v>27</v>
      </c>
      <c r="AX1009" s="14" t="s">
        <v>72</v>
      </c>
      <c r="AY1009" s="188" t="s">
        <v>190</v>
      </c>
    </row>
    <row r="1010" spans="1:65" s="15" customFormat="1" x14ac:dyDescent="0.2">
      <c r="B1010" s="195"/>
      <c r="D1010" s="180" t="s">
        <v>198</v>
      </c>
      <c r="E1010" s="196" t="s">
        <v>1</v>
      </c>
      <c r="F1010" s="197" t="s">
        <v>204</v>
      </c>
      <c r="H1010" s="198">
        <v>575</v>
      </c>
      <c r="I1010" s="199"/>
      <c r="L1010" s="195"/>
      <c r="M1010" s="200"/>
      <c r="N1010" s="201"/>
      <c r="O1010" s="201"/>
      <c r="P1010" s="201"/>
      <c r="Q1010" s="201"/>
      <c r="R1010" s="201"/>
      <c r="S1010" s="201"/>
      <c r="T1010" s="202"/>
      <c r="AT1010" s="196" t="s">
        <v>198</v>
      </c>
      <c r="AU1010" s="196" t="s">
        <v>91</v>
      </c>
      <c r="AV1010" s="15" t="s">
        <v>196</v>
      </c>
      <c r="AW1010" s="15" t="s">
        <v>27</v>
      </c>
      <c r="AX1010" s="15" t="s">
        <v>78</v>
      </c>
      <c r="AY1010" s="196" t="s">
        <v>190</v>
      </c>
    </row>
    <row r="1011" spans="1:65" s="2" customFormat="1" ht="48" x14ac:dyDescent="0.2">
      <c r="A1011" s="35"/>
      <c r="B1011" s="134"/>
      <c r="C1011" s="166" t="s">
        <v>1044</v>
      </c>
      <c r="D1011" s="166" t="s">
        <v>192</v>
      </c>
      <c r="E1011" s="167" t="s">
        <v>1045</v>
      </c>
      <c r="F1011" s="168" t="s">
        <v>1046</v>
      </c>
      <c r="G1011" s="169" t="s">
        <v>195</v>
      </c>
      <c r="H1011" s="170">
        <v>651</v>
      </c>
      <c r="I1011" s="171"/>
      <c r="J1011" s="172">
        <f>ROUND(I1011*H1011,2)</f>
        <v>0</v>
      </c>
      <c r="K1011" s="173"/>
      <c r="L1011" s="36"/>
      <c r="M1011" s="174" t="s">
        <v>1</v>
      </c>
      <c r="N1011" s="175" t="s">
        <v>38</v>
      </c>
      <c r="O1011" s="61"/>
      <c r="P1011" s="176">
        <f>O1011*H1011</f>
        <v>0</v>
      </c>
      <c r="Q1011" s="176">
        <v>8.0000000000000007E-5</v>
      </c>
      <c r="R1011" s="176">
        <f>Q1011*H1011</f>
        <v>5.2080000000000001E-2</v>
      </c>
      <c r="S1011" s="176">
        <v>0</v>
      </c>
      <c r="T1011" s="177">
        <f>S1011*H1011</f>
        <v>0</v>
      </c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R1011" s="178" t="s">
        <v>292</v>
      </c>
      <c r="AT1011" s="178" t="s">
        <v>192</v>
      </c>
      <c r="AU1011" s="178" t="s">
        <v>91</v>
      </c>
      <c r="AY1011" s="18" t="s">
        <v>190</v>
      </c>
      <c r="BE1011" s="98">
        <f>IF(N1011="základná",J1011,0)</f>
        <v>0</v>
      </c>
      <c r="BF1011" s="98">
        <f>IF(N1011="znížená",J1011,0)</f>
        <v>0</v>
      </c>
      <c r="BG1011" s="98">
        <f>IF(N1011="zákl. prenesená",J1011,0)</f>
        <v>0</v>
      </c>
      <c r="BH1011" s="98">
        <f>IF(N1011="zníž. prenesená",J1011,0)</f>
        <v>0</v>
      </c>
      <c r="BI1011" s="98">
        <f>IF(N1011="nulová",J1011,0)</f>
        <v>0</v>
      </c>
      <c r="BJ1011" s="18" t="s">
        <v>91</v>
      </c>
      <c r="BK1011" s="98">
        <f>ROUND(I1011*H1011,2)</f>
        <v>0</v>
      </c>
      <c r="BL1011" s="18" t="s">
        <v>292</v>
      </c>
      <c r="BM1011" s="178" t="s">
        <v>1047</v>
      </c>
    </row>
    <row r="1012" spans="1:65" s="14" customFormat="1" x14ac:dyDescent="0.2">
      <c r="B1012" s="187"/>
      <c r="D1012" s="180" t="s">
        <v>198</v>
      </c>
      <c r="E1012" s="188" t="s">
        <v>1</v>
      </c>
      <c r="F1012" s="189" t="s">
        <v>121</v>
      </c>
      <c r="H1012" s="190">
        <v>651</v>
      </c>
      <c r="I1012" s="191"/>
      <c r="L1012" s="187"/>
      <c r="M1012" s="192"/>
      <c r="N1012" s="193"/>
      <c r="O1012" s="193"/>
      <c r="P1012" s="193"/>
      <c r="Q1012" s="193"/>
      <c r="R1012" s="193"/>
      <c r="S1012" s="193"/>
      <c r="T1012" s="194"/>
      <c r="AT1012" s="188" t="s">
        <v>198</v>
      </c>
      <c r="AU1012" s="188" t="s">
        <v>91</v>
      </c>
      <c r="AV1012" s="14" t="s">
        <v>91</v>
      </c>
      <c r="AW1012" s="14" t="s">
        <v>27</v>
      </c>
      <c r="AX1012" s="14" t="s">
        <v>72</v>
      </c>
      <c r="AY1012" s="188" t="s">
        <v>190</v>
      </c>
    </row>
    <row r="1013" spans="1:65" s="15" customFormat="1" x14ac:dyDescent="0.2">
      <c r="B1013" s="195"/>
      <c r="D1013" s="180" t="s">
        <v>198</v>
      </c>
      <c r="E1013" s="196" t="s">
        <v>1</v>
      </c>
      <c r="F1013" s="197" t="s">
        <v>204</v>
      </c>
      <c r="H1013" s="198">
        <v>651</v>
      </c>
      <c r="I1013" s="199"/>
      <c r="L1013" s="195"/>
      <c r="M1013" s="200"/>
      <c r="N1013" s="201"/>
      <c r="O1013" s="201"/>
      <c r="P1013" s="201"/>
      <c r="Q1013" s="201"/>
      <c r="R1013" s="201"/>
      <c r="S1013" s="201"/>
      <c r="T1013" s="202"/>
      <c r="AT1013" s="196" t="s">
        <v>198</v>
      </c>
      <c r="AU1013" s="196" t="s">
        <v>91</v>
      </c>
      <c r="AV1013" s="15" t="s">
        <v>196</v>
      </c>
      <c r="AW1013" s="15" t="s">
        <v>27</v>
      </c>
      <c r="AX1013" s="15" t="s">
        <v>78</v>
      </c>
      <c r="AY1013" s="196" t="s">
        <v>190</v>
      </c>
    </row>
    <row r="1014" spans="1:65" s="2" customFormat="1" ht="36" x14ac:dyDescent="0.2">
      <c r="A1014" s="35"/>
      <c r="B1014" s="134"/>
      <c r="C1014" s="203" t="s">
        <v>1048</v>
      </c>
      <c r="D1014" s="203" t="s">
        <v>338</v>
      </c>
      <c r="E1014" s="204" t="s">
        <v>1049</v>
      </c>
      <c r="F1014" s="205" t="s">
        <v>1050</v>
      </c>
      <c r="G1014" s="206" t="s">
        <v>195</v>
      </c>
      <c r="H1014" s="207">
        <v>748.65</v>
      </c>
      <c r="I1014" s="208"/>
      <c r="J1014" s="209">
        <f>ROUND(I1014*H1014,2)</f>
        <v>0</v>
      </c>
      <c r="K1014" s="210"/>
      <c r="L1014" s="211"/>
      <c r="M1014" s="212" t="s">
        <v>1</v>
      </c>
      <c r="N1014" s="213" t="s">
        <v>38</v>
      </c>
      <c r="O1014" s="61"/>
      <c r="P1014" s="176">
        <f>O1014*H1014</f>
        <v>0</v>
      </c>
      <c r="Q1014" s="176">
        <v>1.9E-3</v>
      </c>
      <c r="R1014" s="176">
        <f>Q1014*H1014</f>
        <v>1.4224349999999999</v>
      </c>
      <c r="S1014" s="176">
        <v>0</v>
      </c>
      <c r="T1014" s="177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178" t="s">
        <v>401</v>
      </c>
      <c r="AT1014" s="178" t="s">
        <v>338</v>
      </c>
      <c r="AU1014" s="178" t="s">
        <v>91</v>
      </c>
      <c r="AY1014" s="18" t="s">
        <v>190</v>
      </c>
      <c r="BE1014" s="98">
        <f>IF(N1014="základná",J1014,0)</f>
        <v>0</v>
      </c>
      <c r="BF1014" s="98">
        <f>IF(N1014="znížená",J1014,0)</f>
        <v>0</v>
      </c>
      <c r="BG1014" s="98">
        <f>IF(N1014="zákl. prenesená",J1014,0)</f>
        <v>0</v>
      </c>
      <c r="BH1014" s="98">
        <f>IF(N1014="zníž. prenesená",J1014,0)</f>
        <v>0</v>
      </c>
      <c r="BI1014" s="98">
        <f>IF(N1014="nulová",J1014,0)</f>
        <v>0</v>
      </c>
      <c r="BJ1014" s="18" t="s">
        <v>91</v>
      </c>
      <c r="BK1014" s="98">
        <f>ROUND(I1014*H1014,2)</f>
        <v>0</v>
      </c>
      <c r="BL1014" s="18" t="s">
        <v>292</v>
      </c>
      <c r="BM1014" s="178" t="s">
        <v>1051</v>
      </c>
    </row>
    <row r="1015" spans="1:65" s="14" customFormat="1" x14ac:dyDescent="0.2">
      <c r="B1015" s="187"/>
      <c r="D1015" s="180" t="s">
        <v>198</v>
      </c>
      <c r="E1015" s="188" t="s">
        <v>1</v>
      </c>
      <c r="F1015" s="189" t="s">
        <v>1052</v>
      </c>
      <c r="H1015" s="190">
        <v>748.65</v>
      </c>
      <c r="I1015" s="191"/>
      <c r="L1015" s="187"/>
      <c r="M1015" s="192"/>
      <c r="N1015" s="193"/>
      <c r="O1015" s="193"/>
      <c r="P1015" s="193"/>
      <c r="Q1015" s="193"/>
      <c r="R1015" s="193"/>
      <c r="S1015" s="193"/>
      <c r="T1015" s="194"/>
      <c r="AT1015" s="188" t="s">
        <v>198</v>
      </c>
      <c r="AU1015" s="188" t="s">
        <v>91</v>
      </c>
      <c r="AV1015" s="14" t="s">
        <v>91</v>
      </c>
      <c r="AW1015" s="14" t="s">
        <v>27</v>
      </c>
      <c r="AX1015" s="14" t="s">
        <v>72</v>
      </c>
      <c r="AY1015" s="188" t="s">
        <v>190</v>
      </c>
    </row>
    <row r="1016" spans="1:65" s="15" customFormat="1" x14ac:dyDescent="0.2">
      <c r="B1016" s="195"/>
      <c r="D1016" s="180" t="s">
        <v>198</v>
      </c>
      <c r="E1016" s="196" t="s">
        <v>1</v>
      </c>
      <c r="F1016" s="197" t="s">
        <v>204</v>
      </c>
      <c r="H1016" s="198">
        <v>748.65</v>
      </c>
      <c r="I1016" s="199"/>
      <c r="L1016" s="195"/>
      <c r="M1016" s="200"/>
      <c r="N1016" s="201"/>
      <c r="O1016" s="201"/>
      <c r="P1016" s="201"/>
      <c r="Q1016" s="201"/>
      <c r="R1016" s="201"/>
      <c r="S1016" s="201"/>
      <c r="T1016" s="202"/>
      <c r="AT1016" s="196" t="s">
        <v>198</v>
      </c>
      <c r="AU1016" s="196" t="s">
        <v>91</v>
      </c>
      <c r="AV1016" s="15" t="s">
        <v>196</v>
      </c>
      <c r="AW1016" s="15" t="s">
        <v>27</v>
      </c>
      <c r="AX1016" s="15" t="s">
        <v>78</v>
      </c>
      <c r="AY1016" s="196" t="s">
        <v>190</v>
      </c>
    </row>
    <row r="1017" spans="1:65" s="2" customFormat="1" ht="12" x14ac:dyDescent="0.2">
      <c r="A1017" s="35"/>
      <c r="B1017" s="134"/>
      <c r="C1017" s="166" t="s">
        <v>1053</v>
      </c>
      <c r="D1017" s="166" t="s">
        <v>192</v>
      </c>
      <c r="E1017" s="167" t="s">
        <v>1054</v>
      </c>
      <c r="F1017" s="168" t="s">
        <v>1055</v>
      </c>
      <c r="G1017" s="169" t="s">
        <v>195</v>
      </c>
      <c r="H1017" s="170">
        <v>651</v>
      </c>
      <c r="I1017" s="171"/>
      <c r="J1017" s="172">
        <f>ROUND(I1017*H1017,2)</f>
        <v>0</v>
      </c>
      <c r="K1017" s="173"/>
      <c r="L1017" s="36"/>
      <c r="M1017" s="174" t="s">
        <v>1</v>
      </c>
      <c r="N1017" s="175" t="s">
        <v>38</v>
      </c>
      <c r="O1017" s="61"/>
      <c r="P1017" s="176">
        <f>O1017*H1017</f>
        <v>0</v>
      </c>
      <c r="Q1017" s="176">
        <v>0</v>
      </c>
      <c r="R1017" s="176">
        <f>Q1017*H1017</f>
        <v>0</v>
      </c>
      <c r="S1017" s="176">
        <v>0</v>
      </c>
      <c r="T1017" s="177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78" t="s">
        <v>292</v>
      </c>
      <c r="AT1017" s="178" t="s">
        <v>192</v>
      </c>
      <c r="AU1017" s="178" t="s">
        <v>91</v>
      </c>
      <c r="AY1017" s="18" t="s">
        <v>190</v>
      </c>
      <c r="BE1017" s="98">
        <f>IF(N1017="základná",J1017,0)</f>
        <v>0</v>
      </c>
      <c r="BF1017" s="98">
        <f>IF(N1017="znížená",J1017,0)</f>
        <v>0</v>
      </c>
      <c r="BG1017" s="98">
        <f>IF(N1017="zákl. prenesená",J1017,0)</f>
        <v>0</v>
      </c>
      <c r="BH1017" s="98">
        <f>IF(N1017="zníž. prenesená",J1017,0)</f>
        <v>0</v>
      </c>
      <c r="BI1017" s="98">
        <f>IF(N1017="nulová",J1017,0)</f>
        <v>0</v>
      </c>
      <c r="BJ1017" s="18" t="s">
        <v>91</v>
      </c>
      <c r="BK1017" s="98">
        <f>ROUND(I1017*H1017,2)</f>
        <v>0</v>
      </c>
      <c r="BL1017" s="18" t="s">
        <v>292</v>
      </c>
      <c r="BM1017" s="178" t="s">
        <v>1056</v>
      </c>
    </row>
    <row r="1018" spans="1:65" s="14" customFormat="1" x14ac:dyDescent="0.2">
      <c r="B1018" s="187"/>
      <c r="D1018" s="180" t="s">
        <v>198</v>
      </c>
      <c r="E1018" s="188" t="s">
        <v>1</v>
      </c>
      <c r="F1018" s="189" t="s">
        <v>121</v>
      </c>
      <c r="H1018" s="190">
        <v>651</v>
      </c>
      <c r="I1018" s="191"/>
      <c r="L1018" s="187"/>
      <c r="M1018" s="192"/>
      <c r="N1018" s="193"/>
      <c r="O1018" s="193"/>
      <c r="P1018" s="193"/>
      <c r="Q1018" s="193"/>
      <c r="R1018" s="193"/>
      <c r="S1018" s="193"/>
      <c r="T1018" s="194"/>
      <c r="AT1018" s="188" t="s">
        <v>198</v>
      </c>
      <c r="AU1018" s="188" t="s">
        <v>91</v>
      </c>
      <c r="AV1018" s="14" t="s">
        <v>91</v>
      </c>
      <c r="AW1018" s="14" t="s">
        <v>27</v>
      </c>
      <c r="AX1018" s="14" t="s">
        <v>72</v>
      </c>
      <c r="AY1018" s="188" t="s">
        <v>190</v>
      </c>
    </row>
    <row r="1019" spans="1:65" s="15" customFormat="1" x14ac:dyDescent="0.2">
      <c r="B1019" s="195"/>
      <c r="D1019" s="180" t="s">
        <v>198</v>
      </c>
      <c r="E1019" s="196" t="s">
        <v>1</v>
      </c>
      <c r="F1019" s="197" t="s">
        <v>204</v>
      </c>
      <c r="H1019" s="198">
        <v>651</v>
      </c>
      <c r="I1019" s="199"/>
      <c r="L1019" s="195"/>
      <c r="M1019" s="200"/>
      <c r="N1019" s="201"/>
      <c r="O1019" s="201"/>
      <c r="P1019" s="201"/>
      <c r="Q1019" s="201"/>
      <c r="R1019" s="201"/>
      <c r="S1019" s="201"/>
      <c r="T1019" s="202"/>
      <c r="AT1019" s="196" t="s">
        <v>198</v>
      </c>
      <c r="AU1019" s="196" t="s">
        <v>91</v>
      </c>
      <c r="AV1019" s="15" t="s">
        <v>196</v>
      </c>
      <c r="AW1019" s="15" t="s">
        <v>27</v>
      </c>
      <c r="AX1019" s="15" t="s">
        <v>78</v>
      </c>
      <c r="AY1019" s="196" t="s">
        <v>190</v>
      </c>
    </row>
    <row r="1020" spans="1:65" s="2" customFormat="1" ht="24" x14ac:dyDescent="0.2">
      <c r="A1020" s="35"/>
      <c r="B1020" s="134"/>
      <c r="C1020" s="166" t="s">
        <v>1057</v>
      </c>
      <c r="D1020" s="166" t="s">
        <v>192</v>
      </c>
      <c r="E1020" s="167" t="s">
        <v>1058</v>
      </c>
      <c r="F1020" s="168" t="s">
        <v>1059</v>
      </c>
      <c r="G1020" s="169" t="s">
        <v>195</v>
      </c>
      <c r="H1020" s="170">
        <v>1302</v>
      </c>
      <c r="I1020" s="171"/>
      <c r="J1020" s="172">
        <f>ROUND(I1020*H1020,2)</f>
        <v>0</v>
      </c>
      <c r="K1020" s="173"/>
      <c r="L1020" s="36"/>
      <c r="M1020" s="174" t="s">
        <v>1</v>
      </c>
      <c r="N1020" s="175" t="s">
        <v>38</v>
      </c>
      <c r="O1020" s="61"/>
      <c r="P1020" s="176">
        <f>O1020*H1020</f>
        <v>0</v>
      </c>
      <c r="Q1020" s="176">
        <v>0</v>
      </c>
      <c r="R1020" s="176">
        <f>Q1020*H1020</f>
        <v>0</v>
      </c>
      <c r="S1020" s="176">
        <v>0</v>
      </c>
      <c r="T1020" s="177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178" t="s">
        <v>292</v>
      </c>
      <c r="AT1020" s="178" t="s">
        <v>192</v>
      </c>
      <c r="AU1020" s="178" t="s">
        <v>91</v>
      </c>
      <c r="AY1020" s="18" t="s">
        <v>190</v>
      </c>
      <c r="BE1020" s="98">
        <f>IF(N1020="základná",J1020,0)</f>
        <v>0</v>
      </c>
      <c r="BF1020" s="98">
        <f>IF(N1020="znížená",J1020,0)</f>
        <v>0</v>
      </c>
      <c r="BG1020" s="98">
        <f>IF(N1020="zákl. prenesená",J1020,0)</f>
        <v>0</v>
      </c>
      <c r="BH1020" s="98">
        <f>IF(N1020="zníž. prenesená",J1020,0)</f>
        <v>0</v>
      </c>
      <c r="BI1020" s="98">
        <f>IF(N1020="nulová",J1020,0)</f>
        <v>0</v>
      </c>
      <c r="BJ1020" s="18" t="s">
        <v>91</v>
      </c>
      <c r="BK1020" s="98">
        <f>ROUND(I1020*H1020,2)</f>
        <v>0</v>
      </c>
      <c r="BL1020" s="18" t="s">
        <v>292</v>
      </c>
      <c r="BM1020" s="178" t="s">
        <v>1060</v>
      </c>
    </row>
    <row r="1021" spans="1:65" s="14" customFormat="1" x14ac:dyDescent="0.2">
      <c r="B1021" s="187"/>
      <c r="D1021" s="180" t="s">
        <v>198</v>
      </c>
      <c r="E1021" s="188" t="s">
        <v>1</v>
      </c>
      <c r="F1021" s="189" t="s">
        <v>1061</v>
      </c>
      <c r="H1021" s="190">
        <v>1302</v>
      </c>
      <c r="I1021" s="191"/>
      <c r="L1021" s="187"/>
      <c r="M1021" s="192"/>
      <c r="N1021" s="193"/>
      <c r="O1021" s="193"/>
      <c r="P1021" s="193"/>
      <c r="Q1021" s="193"/>
      <c r="R1021" s="193"/>
      <c r="S1021" s="193"/>
      <c r="T1021" s="194"/>
      <c r="AT1021" s="188" t="s">
        <v>198</v>
      </c>
      <c r="AU1021" s="188" t="s">
        <v>91</v>
      </c>
      <c r="AV1021" s="14" t="s">
        <v>91</v>
      </c>
      <c r="AW1021" s="14" t="s">
        <v>27</v>
      </c>
      <c r="AX1021" s="14" t="s">
        <v>72</v>
      </c>
      <c r="AY1021" s="188" t="s">
        <v>190</v>
      </c>
    </row>
    <row r="1022" spans="1:65" s="15" customFormat="1" x14ac:dyDescent="0.2">
      <c r="B1022" s="195"/>
      <c r="D1022" s="180" t="s">
        <v>198</v>
      </c>
      <c r="E1022" s="196" t="s">
        <v>1</v>
      </c>
      <c r="F1022" s="197" t="s">
        <v>204</v>
      </c>
      <c r="H1022" s="198">
        <v>1302</v>
      </c>
      <c r="I1022" s="199"/>
      <c r="L1022" s="195"/>
      <c r="M1022" s="200"/>
      <c r="N1022" s="201"/>
      <c r="O1022" s="201"/>
      <c r="P1022" s="201"/>
      <c r="Q1022" s="201"/>
      <c r="R1022" s="201"/>
      <c r="S1022" s="201"/>
      <c r="T1022" s="202"/>
      <c r="AT1022" s="196" t="s">
        <v>198</v>
      </c>
      <c r="AU1022" s="196" t="s">
        <v>91</v>
      </c>
      <c r="AV1022" s="15" t="s">
        <v>196</v>
      </c>
      <c r="AW1022" s="15" t="s">
        <v>27</v>
      </c>
      <c r="AX1022" s="15" t="s">
        <v>78</v>
      </c>
      <c r="AY1022" s="196" t="s">
        <v>190</v>
      </c>
    </row>
    <row r="1023" spans="1:65" s="2" customFormat="1" ht="24" x14ac:dyDescent="0.2">
      <c r="A1023" s="35"/>
      <c r="B1023" s="134"/>
      <c r="C1023" s="203" t="s">
        <v>1062</v>
      </c>
      <c r="D1023" s="203" t="s">
        <v>338</v>
      </c>
      <c r="E1023" s="204" t="s">
        <v>1063</v>
      </c>
      <c r="F1023" s="205" t="s">
        <v>1064</v>
      </c>
      <c r="G1023" s="206" t="s">
        <v>195</v>
      </c>
      <c r="H1023" s="207">
        <v>1497.3</v>
      </c>
      <c r="I1023" s="208"/>
      <c r="J1023" s="209">
        <f>ROUND(I1023*H1023,2)</f>
        <v>0</v>
      </c>
      <c r="K1023" s="210"/>
      <c r="L1023" s="211"/>
      <c r="M1023" s="212" t="s">
        <v>1</v>
      </c>
      <c r="N1023" s="213" t="s">
        <v>38</v>
      </c>
      <c r="O1023" s="61"/>
      <c r="P1023" s="176">
        <f>O1023*H1023</f>
        <v>0</v>
      </c>
      <c r="Q1023" s="176">
        <v>4.0000000000000002E-4</v>
      </c>
      <c r="R1023" s="176">
        <f>Q1023*H1023</f>
        <v>0.59892000000000001</v>
      </c>
      <c r="S1023" s="176">
        <v>0</v>
      </c>
      <c r="T1023" s="177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78" t="s">
        <v>401</v>
      </c>
      <c r="AT1023" s="178" t="s">
        <v>338</v>
      </c>
      <c r="AU1023" s="178" t="s">
        <v>91</v>
      </c>
      <c r="AY1023" s="18" t="s">
        <v>190</v>
      </c>
      <c r="BE1023" s="98">
        <f>IF(N1023="základná",J1023,0)</f>
        <v>0</v>
      </c>
      <c r="BF1023" s="98">
        <f>IF(N1023="znížená",J1023,0)</f>
        <v>0</v>
      </c>
      <c r="BG1023" s="98">
        <f>IF(N1023="zákl. prenesená",J1023,0)</f>
        <v>0</v>
      </c>
      <c r="BH1023" s="98">
        <f>IF(N1023="zníž. prenesená",J1023,0)</f>
        <v>0</v>
      </c>
      <c r="BI1023" s="98">
        <f>IF(N1023="nulová",J1023,0)</f>
        <v>0</v>
      </c>
      <c r="BJ1023" s="18" t="s">
        <v>91</v>
      </c>
      <c r="BK1023" s="98">
        <f>ROUND(I1023*H1023,2)</f>
        <v>0</v>
      </c>
      <c r="BL1023" s="18" t="s">
        <v>292</v>
      </c>
      <c r="BM1023" s="178" t="s">
        <v>1065</v>
      </c>
    </row>
    <row r="1024" spans="1:65" s="14" customFormat="1" x14ac:dyDescent="0.2">
      <c r="B1024" s="187"/>
      <c r="D1024" s="180" t="s">
        <v>198</v>
      </c>
      <c r="E1024" s="188" t="s">
        <v>1</v>
      </c>
      <c r="F1024" s="189" t="s">
        <v>1066</v>
      </c>
      <c r="H1024" s="190">
        <v>1497.3</v>
      </c>
      <c r="I1024" s="191"/>
      <c r="L1024" s="187"/>
      <c r="M1024" s="192"/>
      <c r="N1024" s="193"/>
      <c r="O1024" s="193"/>
      <c r="P1024" s="193"/>
      <c r="Q1024" s="193"/>
      <c r="R1024" s="193"/>
      <c r="S1024" s="193"/>
      <c r="T1024" s="194"/>
      <c r="AT1024" s="188" t="s">
        <v>198</v>
      </c>
      <c r="AU1024" s="188" t="s">
        <v>91</v>
      </c>
      <c r="AV1024" s="14" t="s">
        <v>91</v>
      </c>
      <c r="AW1024" s="14" t="s">
        <v>27</v>
      </c>
      <c r="AX1024" s="14" t="s">
        <v>72</v>
      </c>
      <c r="AY1024" s="188" t="s">
        <v>190</v>
      </c>
    </row>
    <row r="1025" spans="1:65" s="15" customFormat="1" x14ac:dyDescent="0.2">
      <c r="B1025" s="195"/>
      <c r="D1025" s="180" t="s">
        <v>198</v>
      </c>
      <c r="E1025" s="196" t="s">
        <v>1</v>
      </c>
      <c r="F1025" s="197" t="s">
        <v>204</v>
      </c>
      <c r="H1025" s="198">
        <v>1497.3</v>
      </c>
      <c r="I1025" s="199"/>
      <c r="L1025" s="195"/>
      <c r="M1025" s="200"/>
      <c r="N1025" s="201"/>
      <c r="O1025" s="201"/>
      <c r="P1025" s="201"/>
      <c r="Q1025" s="201"/>
      <c r="R1025" s="201"/>
      <c r="S1025" s="201"/>
      <c r="T1025" s="202"/>
      <c r="AT1025" s="196" t="s">
        <v>198</v>
      </c>
      <c r="AU1025" s="196" t="s">
        <v>91</v>
      </c>
      <c r="AV1025" s="15" t="s">
        <v>196</v>
      </c>
      <c r="AW1025" s="15" t="s">
        <v>27</v>
      </c>
      <c r="AX1025" s="15" t="s">
        <v>78</v>
      </c>
      <c r="AY1025" s="196" t="s">
        <v>190</v>
      </c>
    </row>
    <row r="1026" spans="1:65" s="2" customFormat="1" ht="12" x14ac:dyDescent="0.2">
      <c r="A1026" s="35"/>
      <c r="B1026" s="134"/>
      <c r="C1026" s="166" t="s">
        <v>1067</v>
      </c>
      <c r="D1026" s="166" t="s">
        <v>192</v>
      </c>
      <c r="E1026" s="167" t="s">
        <v>1068</v>
      </c>
      <c r="F1026" s="168" t="s">
        <v>1069</v>
      </c>
      <c r="G1026" s="169" t="s">
        <v>289</v>
      </c>
      <c r="H1026" s="170">
        <v>3</v>
      </c>
      <c r="I1026" s="171"/>
      <c r="J1026" s="172">
        <f>ROUND(I1026*H1026,2)</f>
        <v>0</v>
      </c>
      <c r="K1026" s="173"/>
      <c r="L1026" s="36"/>
      <c r="M1026" s="174" t="s">
        <v>1</v>
      </c>
      <c r="N1026" s="175" t="s">
        <v>38</v>
      </c>
      <c r="O1026" s="61"/>
      <c r="P1026" s="176">
        <f>O1026*H1026</f>
        <v>0</v>
      </c>
      <c r="Q1026" s="176">
        <v>3.0000000000000001E-5</v>
      </c>
      <c r="R1026" s="176">
        <f>Q1026*H1026</f>
        <v>9.0000000000000006E-5</v>
      </c>
      <c r="S1026" s="176">
        <v>0</v>
      </c>
      <c r="T1026" s="177">
        <f>S1026*H1026</f>
        <v>0</v>
      </c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R1026" s="178" t="s">
        <v>292</v>
      </c>
      <c r="AT1026" s="178" t="s">
        <v>192</v>
      </c>
      <c r="AU1026" s="178" t="s">
        <v>91</v>
      </c>
      <c r="AY1026" s="18" t="s">
        <v>190</v>
      </c>
      <c r="BE1026" s="98">
        <f>IF(N1026="základná",J1026,0)</f>
        <v>0</v>
      </c>
      <c r="BF1026" s="98">
        <f>IF(N1026="znížená",J1026,0)</f>
        <v>0</v>
      </c>
      <c r="BG1026" s="98">
        <f>IF(N1026="zákl. prenesená",J1026,0)</f>
        <v>0</v>
      </c>
      <c r="BH1026" s="98">
        <f>IF(N1026="zníž. prenesená",J1026,0)</f>
        <v>0</v>
      </c>
      <c r="BI1026" s="98">
        <f>IF(N1026="nulová",J1026,0)</f>
        <v>0</v>
      </c>
      <c r="BJ1026" s="18" t="s">
        <v>91</v>
      </c>
      <c r="BK1026" s="98">
        <f>ROUND(I1026*H1026,2)</f>
        <v>0</v>
      </c>
      <c r="BL1026" s="18" t="s">
        <v>292</v>
      </c>
      <c r="BM1026" s="178" t="s">
        <v>1070</v>
      </c>
    </row>
    <row r="1027" spans="1:65" s="2" customFormat="1" ht="36" x14ac:dyDescent="0.2">
      <c r="A1027" s="35"/>
      <c r="B1027" s="134"/>
      <c r="C1027" s="166" t="s">
        <v>1071</v>
      </c>
      <c r="D1027" s="166" t="s">
        <v>192</v>
      </c>
      <c r="E1027" s="167" t="s">
        <v>1072</v>
      </c>
      <c r="F1027" s="168" t="s">
        <v>1073</v>
      </c>
      <c r="G1027" s="169" t="s">
        <v>346</v>
      </c>
      <c r="H1027" s="170">
        <v>201.13</v>
      </c>
      <c r="I1027" s="171"/>
      <c r="J1027" s="172">
        <f>ROUND(I1027*H1027,2)</f>
        <v>0</v>
      </c>
      <c r="K1027" s="173"/>
      <c r="L1027" s="36"/>
      <c r="M1027" s="174" t="s">
        <v>1</v>
      </c>
      <c r="N1027" s="175" t="s">
        <v>38</v>
      </c>
      <c r="O1027" s="61"/>
      <c r="P1027" s="176">
        <f>O1027*H1027</f>
        <v>0</v>
      </c>
      <c r="Q1027" s="176">
        <v>3.0000000000000001E-5</v>
      </c>
      <c r="R1027" s="176">
        <f>Q1027*H1027</f>
        <v>6.0339E-3</v>
      </c>
      <c r="S1027" s="176">
        <v>0</v>
      </c>
      <c r="T1027" s="177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78" t="s">
        <v>292</v>
      </c>
      <c r="AT1027" s="178" t="s">
        <v>192</v>
      </c>
      <c r="AU1027" s="178" t="s">
        <v>91</v>
      </c>
      <c r="AY1027" s="18" t="s">
        <v>190</v>
      </c>
      <c r="BE1027" s="98">
        <f>IF(N1027="základná",J1027,0)</f>
        <v>0</v>
      </c>
      <c r="BF1027" s="98">
        <f>IF(N1027="znížená",J1027,0)</f>
        <v>0</v>
      </c>
      <c r="BG1027" s="98">
        <f>IF(N1027="zákl. prenesená",J1027,0)</f>
        <v>0</v>
      </c>
      <c r="BH1027" s="98">
        <f>IF(N1027="zníž. prenesená",J1027,0)</f>
        <v>0</v>
      </c>
      <c r="BI1027" s="98">
        <f>IF(N1027="nulová",J1027,0)</f>
        <v>0</v>
      </c>
      <c r="BJ1027" s="18" t="s">
        <v>91</v>
      </c>
      <c r="BK1027" s="98">
        <f>ROUND(I1027*H1027,2)</f>
        <v>0</v>
      </c>
      <c r="BL1027" s="18" t="s">
        <v>292</v>
      </c>
      <c r="BM1027" s="178" t="s">
        <v>1074</v>
      </c>
    </row>
    <row r="1028" spans="1:65" s="13" customFormat="1" x14ac:dyDescent="0.2">
      <c r="B1028" s="179"/>
      <c r="D1028" s="180" t="s">
        <v>198</v>
      </c>
      <c r="E1028" s="181" t="s">
        <v>1</v>
      </c>
      <c r="F1028" s="182" t="s">
        <v>1075</v>
      </c>
      <c r="H1028" s="181" t="s">
        <v>1</v>
      </c>
      <c r="I1028" s="183"/>
      <c r="L1028" s="179"/>
      <c r="M1028" s="184"/>
      <c r="N1028" s="185"/>
      <c r="O1028" s="185"/>
      <c r="P1028" s="185"/>
      <c r="Q1028" s="185"/>
      <c r="R1028" s="185"/>
      <c r="S1028" s="185"/>
      <c r="T1028" s="186"/>
      <c r="AT1028" s="181" t="s">
        <v>198</v>
      </c>
      <c r="AU1028" s="181" t="s">
        <v>91</v>
      </c>
      <c r="AV1028" s="13" t="s">
        <v>78</v>
      </c>
      <c r="AW1028" s="13" t="s">
        <v>27</v>
      </c>
      <c r="AX1028" s="13" t="s">
        <v>72</v>
      </c>
      <c r="AY1028" s="181" t="s">
        <v>190</v>
      </c>
    </row>
    <row r="1029" spans="1:65" s="14" customFormat="1" x14ac:dyDescent="0.2">
      <c r="B1029" s="187"/>
      <c r="D1029" s="180" t="s">
        <v>198</v>
      </c>
      <c r="E1029" s="188" t="s">
        <v>1</v>
      </c>
      <c r="F1029" s="189" t="s">
        <v>1076</v>
      </c>
      <c r="H1029" s="190">
        <v>179.48</v>
      </c>
      <c r="I1029" s="191"/>
      <c r="L1029" s="187"/>
      <c r="M1029" s="192"/>
      <c r="N1029" s="193"/>
      <c r="O1029" s="193"/>
      <c r="P1029" s="193"/>
      <c r="Q1029" s="193"/>
      <c r="R1029" s="193"/>
      <c r="S1029" s="193"/>
      <c r="T1029" s="194"/>
      <c r="AT1029" s="188" t="s">
        <v>198</v>
      </c>
      <c r="AU1029" s="188" t="s">
        <v>91</v>
      </c>
      <c r="AV1029" s="14" t="s">
        <v>91</v>
      </c>
      <c r="AW1029" s="14" t="s">
        <v>27</v>
      </c>
      <c r="AX1029" s="14" t="s">
        <v>72</v>
      </c>
      <c r="AY1029" s="188" t="s">
        <v>190</v>
      </c>
    </row>
    <row r="1030" spans="1:65" s="13" customFormat="1" x14ac:dyDescent="0.2">
      <c r="B1030" s="179"/>
      <c r="D1030" s="180" t="s">
        <v>198</v>
      </c>
      <c r="E1030" s="181" t="s">
        <v>1</v>
      </c>
      <c r="F1030" s="182" t="s">
        <v>1077</v>
      </c>
      <c r="H1030" s="181" t="s">
        <v>1</v>
      </c>
      <c r="I1030" s="183"/>
      <c r="L1030" s="179"/>
      <c r="M1030" s="184"/>
      <c r="N1030" s="185"/>
      <c r="O1030" s="185"/>
      <c r="P1030" s="185"/>
      <c r="Q1030" s="185"/>
      <c r="R1030" s="185"/>
      <c r="S1030" s="185"/>
      <c r="T1030" s="186"/>
      <c r="AT1030" s="181" t="s">
        <v>198</v>
      </c>
      <c r="AU1030" s="181" t="s">
        <v>91</v>
      </c>
      <c r="AV1030" s="13" t="s">
        <v>78</v>
      </c>
      <c r="AW1030" s="13" t="s">
        <v>27</v>
      </c>
      <c r="AX1030" s="13" t="s">
        <v>72</v>
      </c>
      <c r="AY1030" s="181" t="s">
        <v>190</v>
      </c>
    </row>
    <row r="1031" spans="1:65" s="14" customFormat="1" x14ac:dyDescent="0.2">
      <c r="B1031" s="187"/>
      <c r="D1031" s="180" t="s">
        <v>198</v>
      </c>
      <c r="E1031" s="188" t="s">
        <v>1</v>
      </c>
      <c r="F1031" s="189" t="s">
        <v>1078</v>
      </c>
      <c r="H1031" s="190">
        <v>21.65</v>
      </c>
      <c r="I1031" s="191"/>
      <c r="L1031" s="187"/>
      <c r="M1031" s="192"/>
      <c r="N1031" s="193"/>
      <c r="O1031" s="193"/>
      <c r="P1031" s="193"/>
      <c r="Q1031" s="193"/>
      <c r="R1031" s="193"/>
      <c r="S1031" s="193"/>
      <c r="T1031" s="194"/>
      <c r="AT1031" s="188" t="s">
        <v>198</v>
      </c>
      <c r="AU1031" s="188" t="s">
        <v>91</v>
      </c>
      <c r="AV1031" s="14" t="s">
        <v>91</v>
      </c>
      <c r="AW1031" s="14" t="s">
        <v>27</v>
      </c>
      <c r="AX1031" s="14" t="s">
        <v>72</v>
      </c>
      <c r="AY1031" s="188" t="s">
        <v>190</v>
      </c>
    </row>
    <row r="1032" spans="1:65" s="15" customFormat="1" x14ac:dyDescent="0.2">
      <c r="B1032" s="195"/>
      <c r="D1032" s="180" t="s">
        <v>198</v>
      </c>
      <c r="E1032" s="196" t="s">
        <v>1</v>
      </c>
      <c r="F1032" s="197" t="s">
        <v>204</v>
      </c>
      <c r="H1032" s="198">
        <v>201.13</v>
      </c>
      <c r="I1032" s="199"/>
      <c r="L1032" s="195"/>
      <c r="M1032" s="200"/>
      <c r="N1032" s="201"/>
      <c r="O1032" s="201"/>
      <c r="P1032" s="201"/>
      <c r="Q1032" s="201"/>
      <c r="R1032" s="201"/>
      <c r="S1032" s="201"/>
      <c r="T1032" s="202"/>
      <c r="AT1032" s="196" t="s">
        <v>198</v>
      </c>
      <c r="AU1032" s="196" t="s">
        <v>91</v>
      </c>
      <c r="AV1032" s="15" t="s">
        <v>196</v>
      </c>
      <c r="AW1032" s="15" t="s">
        <v>27</v>
      </c>
      <c r="AX1032" s="15" t="s">
        <v>78</v>
      </c>
      <c r="AY1032" s="196" t="s">
        <v>190</v>
      </c>
    </row>
    <row r="1033" spans="1:65" s="2" customFormat="1" ht="24" x14ac:dyDescent="0.2">
      <c r="A1033" s="35"/>
      <c r="B1033" s="134"/>
      <c r="C1033" s="203" t="s">
        <v>988</v>
      </c>
      <c r="D1033" s="203" t="s">
        <v>338</v>
      </c>
      <c r="E1033" s="204" t="s">
        <v>1079</v>
      </c>
      <c r="F1033" s="205" t="s">
        <v>1080</v>
      </c>
      <c r="G1033" s="206" t="s">
        <v>195</v>
      </c>
      <c r="H1033" s="207">
        <v>61.406999999999996</v>
      </c>
      <c r="I1033" s="208"/>
      <c r="J1033" s="209">
        <f>ROUND(I1033*H1033,2)</f>
        <v>0</v>
      </c>
      <c r="K1033" s="210"/>
      <c r="L1033" s="211"/>
      <c r="M1033" s="212" t="s">
        <v>1</v>
      </c>
      <c r="N1033" s="213" t="s">
        <v>38</v>
      </c>
      <c r="O1033" s="61"/>
      <c r="P1033" s="176">
        <f>O1033*H1033</f>
        <v>0</v>
      </c>
      <c r="Q1033" s="176">
        <v>1.0999999999999999E-2</v>
      </c>
      <c r="R1033" s="176">
        <f>Q1033*H1033</f>
        <v>0.67547699999999988</v>
      </c>
      <c r="S1033" s="176">
        <v>0</v>
      </c>
      <c r="T1033" s="177">
        <f>S1033*H1033</f>
        <v>0</v>
      </c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R1033" s="178" t="s">
        <v>401</v>
      </c>
      <c r="AT1033" s="178" t="s">
        <v>338</v>
      </c>
      <c r="AU1033" s="178" t="s">
        <v>91</v>
      </c>
      <c r="AY1033" s="18" t="s">
        <v>190</v>
      </c>
      <c r="BE1033" s="98">
        <f>IF(N1033="základná",J1033,0)</f>
        <v>0</v>
      </c>
      <c r="BF1033" s="98">
        <f>IF(N1033="znížená",J1033,0)</f>
        <v>0</v>
      </c>
      <c r="BG1033" s="98">
        <f>IF(N1033="zákl. prenesená",J1033,0)</f>
        <v>0</v>
      </c>
      <c r="BH1033" s="98">
        <f>IF(N1033="zníž. prenesená",J1033,0)</f>
        <v>0</v>
      </c>
      <c r="BI1033" s="98">
        <f>IF(N1033="nulová",J1033,0)</f>
        <v>0</v>
      </c>
      <c r="BJ1033" s="18" t="s">
        <v>91</v>
      </c>
      <c r="BK1033" s="98">
        <f>ROUND(I1033*H1033,2)</f>
        <v>0</v>
      </c>
      <c r="BL1033" s="18" t="s">
        <v>292</v>
      </c>
      <c r="BM1033" s="178" t="s">
        <v>1081</v>
      </c>
    </row>
    <row r="1034" spans="1:65" s="13" customFormat="1" x14ac:dyDescent="0.2">
      <c r="B1034" s="179"/>
      <c r="D1034" s="180" t="s">
        <v>198</v>
      </c>
      <c r="E1034" s="181" t="s">
        <v>1</v>
      </c>
      <c r="F1034" s="182" t="s">
        <v>1075</v>
      </c>
      <c r="H1034" s="181" t="s">
        <v>1</v>
      </c>
      <c r="I1034" s="183"/>
      <c r="L1034" s="179"/>
      <c r="M1034" s="184"/>
      <c r="N1034" s="185"/>
      <c r="O1034" s="185"/>
      <c r="P1034" s="185"/>
      <c r="Q1034" s="185"/>
      <c r="R1034" s="185"/>
      <c r="S1034" s="185"/>
      <c r="T1034" s="186"/>
      <c r="AT1034" s="181" t="s">
        <v>198</v>
      </c>
      <c r="AU1034" s="181" t="s">
        <v>91</v>
      </c>
      <c r="AV1034" s="13" t="s">
        <v>78</v>
      </c>
      <c r="AW1034" s="13" t="s">
        <v>27</v>
      </c>
      <c r="AX1034" s="13" t="s">
        <v>72</v>
      </c>
      <c r="AY1034" s="181" t="s">
        <v>190</v>
      </c>
    </row>
    <row r="1035" spans="1:65" s="14" customFormat="1" x14ac:dyDescent="0.2">
      <c r="B1035" s="187"/>
      <c r="D1035" s="180" t="s">
        <v>198</v>
      </c>
      <c r="E1035" s="188" t="s">
        <v>1</v>
      </c>
      <c r="F1035" s="189" t="s">
        <v>1082</v>
      </c>
      <c r="H1035" s="190">
        <v>56.536000000000001</v>
      </c>
      <c r="I1035" s="191"/>
      <c r="L1035" s="187"/>
      <c r="M1035" s="192"/>
      <c r="N1035" s="193"/>
      <c r="O1035" s="193"/>
      <c r="P1035" s="193"/>
      <c r="Q1035" s="193"/>
      <c r="R1035" s="193"/>
      <c r="S1035" s="193"/>
      <c r="T1035" s="194"/>
      <c r="AT1035" s="188" t="s">
        <v>198</v>
      </c>
      <c r="AU1035" s="188" t="s">
        <v>91</v>
      </c>
      <c r="AV1035" s="14" t="s">
        <v>91</v>
      </c>
      <c r="AW1035" s="14" t="s">
        <v>27</v>
      </c>
      <c r="AX1035" s="14" t="s">
        <v>72</v>
      </c>
      <c r="AY1035" s="188" t="s">
        <v>190</v>
      </c>
    </row>
    <row r="1036" spans="1:65" s="13" customFormat="1" x14ac:dyDescent="0.2">
      <c r="B1036" s="179"/>
      <c r="D1036" s="180" t="s">
        <v>198</v>
      </c>
      <c r="E1036" s="181" t="s">
        <v>1</v>
      </c>
      <c r="F1036" s="182" t="s">
        <v>1077</v>
      </c>
      <c r="H1036" s="181" t="s">
        <v>1</v>
      </c>
      <c r="I1036" s="183"/>
      <c r="L1036" s="179"/>
      <c r="M1036" s="184"/>
      <c r="N1036" s="185"/>
      <c r="O1036" s="185"/>
      <c r="P1036" s="185"/>
      <c r="Q1036" s="185"/>
      <c r="R1036" s="185"/>
      <c r="S1036" s="185"/>
      <c r="T1036" s="186"/>
      <c r="AT1036" s="181" t="s">
        <v>198</v>
      </c>
      <c r="AU1036" s="181" t="s">
        <v>91</v>
      </c>
      <c r="AV1036" s="13" t="s">
        <v>78</v>
      </c>
      <c r="AW1036" s="13" t="s">
        <v>27</v>
      </c>
      <c r="AX1036" s="13" t="s">
        <v>72</v>
      </c>
      <c r="AY1036" s="181" t="s">
        <v>190</v>
      </c>
    </row>
    <row r="1037" spans="1:65" s="14" customFormat="1" x14ac:dyDescent="0.2">
      <c r="B1037" s="187"/>
      <c r="D1037" s="180" t="s">
        <v>198</v>
      </c>
      <c r="E1037" s="188" t="s">
        <v>1</v>
      </c>
      <c r="F1037" s="189" t="s">
        <v>1083</v>
      </c>
      <c r="H1037" s="190">
        <v>4.8710000000000004</v>
      </c>
      <c r="I1037" s="191"/>
      <c r="L1037" s="187"/>
      <c r="M1037" s="192"/>
      <c r="N1037" s="193"/>
      <c r="O1037" s="193"/>
      <c r="P1037" s="193"/>
      <c r="Q1037" s="193"/>
      <c r="R1037" s="193"/>
      <c r="S1037" s="193"/>
      <c r="T1037" s="194"/>
      <c r="AT1037" s="188" t="s">
        <v>198</v>
      </c>
      <c r="AU1037" s="188" t="s">
        <v>91</v>
      </c>
      <c r="AV1037" s="14" t="s">
        <v>91</v>
      </c>
      <c r="AW1037" s="14" t="s">
        <v>27</v>
      </c>
      <c r="AX1037" s="14" t="s">
        <v>72</v>
      </c>
      <c r="AY1037" s="188" t="s">
        <v>190</v>
      </c>
    </row>
    <row r="1038" spans="1:65" s="15" customFormat="1" x14ac:dyDescent="0.2">
      <c r="B1038" s="195"/>
      <c r="D1038" s="180" t="s">
        <v>198</v>
      </c>
      <c r="E1038" s="196" t="s">
        <v>1</v>
      </c>
      <c r="F1038" s="197" t="s">
        <v>204</v>
      </c>
      <c r="H1038" s="198">
        <v>61.406999999999996</v>
      </c>
      <c r="I1038" s="199"/>
      <c r="L1038" s="195"/>
      <c r="M1038" s="200"/>
      <c r="N1038" s="201"/>
      <c r="O1038" s="201"/>
      <c r="P1038" s="201"/>
      <c r="Q1038" s="201"/>
      <c r="R1038" s="201"/>
      <c r="S1038" s="201"/>
      <c r="T1038" s="202"/>
      <c r="AT1038" s="196" t="s">
        <v>198</v>
      </c>
      <c r="AU1038" s="196" t="s">
        <v>91</v>
      </c>
      <c r="AV1038" s="15" t="s">
        <v>196</v>
      </c>
      <c r="AW1038" s="15" t="s">
        <v>27</v>
      </c>
      <c r="AX1038" s="15" t="s">
        <v>78</v>
      </c>
      <c r="AY1038" s="196" t="s">
        <v>190</v>
      </c>
    </row>
    <row r="1039" spans="1:65" s="2" customFormat="1" ht="36" x14ac:dyDescent="0.2">
      <c r="A1039" s="35"/>
      <c r="B1039" s="134"/>
      <c r="C1039" s="166" t="s">
        <v>1084</v>
      </c>
      <c r="D1039" s="166" t="s">
        <v>192</v>
      </c>
      <c r="E1039" s="167" t="s">
        <v>1085</v>
      </c>
      <c r="F1039" s="168" t="s">
        <v>1086</v>
      </c>
      <c r="G1039" s="169" t="s">
        <v>195</v>
      </c>
      <c r="H1039" s="170">
        <v>575</v>
      </c>
      <c r="I1039" s="171"/>
      <c r="J1039" s="172">
        <f>ROUND(I1039*H1039,2)</f>
        <v>0</v>
      </c>
      <c r="K1039" s="173"/>
      <c r="L1039" s="36"/>
      <c r="M1039" s="174" t="s">
        <v>1</v>
      </c>
      <c r="N1039" s="175" t="s">
        <v>38</v>
      </c>
      <c r="O1039" s="61"/>
      <c r="P1039" s="176">
        <f>O1039*H1039</f>
        <v>0</v>
      </c>
      <c r="Q1039" s="176">
        <v>3.0000000000000001E-5</v>
      </c>
      <c r="R1039" s="176">
        <f>Q1039*H1039</f>
        <v>1.7250000000000001E-2</v>
      </c>
      <c r="S1039" s="176">
        <v>0</v>
      </c>
      <c r="T1039" s="177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78" t="s">
        <v>292</v>
      </c>
      <c r="AT1039" s="178" t="s">
        <v>192</v>
      </c>
      <c r="AU1039" s="178" t="s">
        <v>91</v>
      </c>
      <c r="AY1039" s="18" t="s">
        <v>190</v>
      </c>
      <c r="BE1039" s="98">
        <f>IF(N1039="základná",J1039,0)</f>
        <v>0</v>
      </c>
      <c r="BF1039" s="98">
        <f>IF(N1039="znížená",J1039,0)</f>
        <v>0</v>
      </c>
      <c r="BG1039" s="98">
        <f>IF(N1039="zákl. prenesená",J1039,0)</f>
        <v>0</v>
      </c>
      <c r="BH1039" s="98">
        <f>IF(N1039="zníž. prenesená",J1039,0)</f>
        <v>0</v>
      </c>
      <c r="BI1039" s="98">
        <f>IF(N1039="nulová",J1039,0)</f>
        <v>0</v>
      </c>
      <c r="BJ1039" s="18" t="s">
        <v>91</v>
      </c>
      <c r="BK1039" s="98">
        <f>ROUND(I1039*H1039,2)</f>
        <v>0</v>
      </c>
      <c r="BL1039" s="18" t="s">
        <v>292</v>
      </c>
      <c r="BM1039" s="178" t="s">
        <v>1087</v>
      </c>
    </row>
    <row r="1040" spans="1:65" s="2" customFormat="1" ht="24" x14ac:dyDescent="0.2">
      <c r="A1040" s="35"/>
      <c r="B1040" s="134"/>
      <c r="C1040" s="166" t="s">
        <v>1088</v>
      </c>
      <c r="D1040" s="166" t="s">
        <v>192</v>
      </c>
      <c r="E1040" s="167" t="s">
        <v>1089</v>
      </c>
      <c r="F1040" s="168" t="s">
        <v>1090</v>
      </c>
      <c r="G1040" s="169" t="s">
        <v>1034</v>
      </c>
      <c r="H1040" s="222"/>
      <c r="I1040" s="171"/>
      <c r="J1040" s="172">
        <f>ROUND(I1040*H1040,2)</f>
        <v>0</v>
      </c>
      <c r="K1040" s="173"/>
      <c r="L1040" s="36"/>
      <c r="M1040" s="174" t="s">
        <v>1</v>
      </c>
      <c r="N1040" s="175" t="s">
        <v>38</v>
      </c>
      <c r="O1040" s="61"/>
      <c r="P1040" s="176">
        <f>O1040*H1040</f>
        <v>0</v>
      </c>
      <c r="Q1040" s="176">
        <v>0</v>
      </c>
      <c r="R1040" s="176">
        <f>Q1040*H1040</f>
        <v>0</v>
      </c>
      <c r="S1040" s="176">
        <v>0</v>
      </c>
      <c r="T1040" s="177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78" t="s">
        <v>292</v>
      </c>
      <c r="AT1040" s="178" t="s">
        <v>192</v>
      </c>
      <c r="AU1040" s="178" t="s">
        <v>91</v>
      </c>
      <c r="AY1040" s="18" t="s">
        <v>190</v>
      </c>
      <c r="BE1040" s="98">
        <f>IF(N1040="základná",J1040,0)</f>
        <v>0</v>
      </c>
      <c r="BF1040" s="98">
        <f>IF(N1040="znížená",J1040,0)</f>
        <v>0</v>
      </c>
      <c r="BG1040" s="98">
        <f>IF(N1040="zákl. prenesená",J1040,0)</f>
        <v>0</v>
      </c>
      <c r="BH1040" s="98">
        <f>IF(N1040="zníž. prenesená",J1040,0)</f>
        <v>0</v>
      </c>
      <c r="BI1040" s="98">
        <f>IF(N1040="nulová",J1040,0)</f>
        <v>0</v>
      </c>
      <c r="BJ1040" s="18" t="s">
        <v>91</v>
      </c>
      <c r="BK1040" s="98">
        <f>ROUND(I1040*H1040,2)</f>
        <v>0</v>
      </c>
      <c r="BL1040" s="18" t="s">
        <v>292</v>
      </c>
      <c r="BM1040" s="178" t="s">
        <v>1091</v>
      </c>
    </row>
    <row r="1041" spans="1:65" s="12" customFormat="1" ht="12.75" x14ac:dyDescent="0.2">
      <c r="B1041" s="153"/>
      <c r="D1041" s="154" t="s">
        <v>71</v>
      </c>
      <c r="E1041" s="164" t="s">
        <v>1092</v>
      </c>
      <c r="F1041" s="164" t="s">
        <v>1093</v>
      </c>
      <c r="I1041" s="156"/>
      <c r="J1041" s="165">
        <f>BK1041</f>
        <v>0</v>
      </c>
      <c r="L1041" s="153"/>
      <c r="M1041" s="158"/>
      <c r="N1041" s="159"/>
      <c r="O1041" s="159"/>
      <c r="P1041" s="160">
        <f>SUM(P1042:P1048)</f>
        <v>0</v>
      </c>
      <c r="Q1041" s="159"/>
      <c r="R1041" s="160">
        <f>SUM(R1042:R1048)</f>
        <v>3.253698</v>
      </c>
      <c r="S1041" s="159"/>
      <c r="T1041" s="161">
        <f>SUM(T1042:T1048)</f>
        <v>0</v>
      </c>
      <c r="AR1041" s="154" t="s">
        <v>91</v>
      </c>
      <c r="AT1041" s="162" t="s">
        <v>71</v>
      </c>
      <c r="AU1041" s="162" t="s">
        <v>78</v>
      </c>
      <c r="AY1041" s="154" t="s">
        <v>190</v>
      </c>
      <c r="BK1041" s="163">
        <f>SUM(BK1042:BK1048)</f>
        <v>0</v>
      </c>
    </row>
    <row r="1042" spans="1:65" s="2" customFormat="1" ht="24" x14ac:dyDescent="0.2">
      <c r="A1042" s="35"/>
      <c r="B1042" s="134"/>
      <c r="C1042" s="166" t="s">
        <v>1094</v>
      </c>
      <c r="D1042" s="166" t="s">
        <v>192</v>
      </c>
      <c r="E1042" s="167" t="s">
        <v>1095</v>
      </c>
      <c r="F1042" s="168" t="s">
        <v>1096</v>
      </c>
      <c r="G1042" s="169" t="s">
        <v>195</v>
      </c>
      <c r="H1042" s="170">
        <v>651</v>
      </c>
      <c r="I1042" s="171"/>
      <c r="J1042" s="172">
        <f>ROUND(I1042*H1042,2)</f>
        <v>0</v>
      </c>
      <c r="K1042" s="173"/>
      <c r="L1042" s="36"/>
      <c r="M1042" s="174" t="s">
        <v>1</v>
      </c>
      <c r="N1042" s="175" t="s">
        <v>38</v>
      </c>
      <c r="O1042" s="61"/>
      <c r="P1042" s="176">
        <f>O1042*H1042</f>
        <v>0</v>
      </c>
      <c r="Q1042" s="176">
        <v>0</v>
      </c>
      <c r="R1042" s="176">
        <f>Q1042*H1042</f>
        <v>0</v>
      </c>
      <c r="S1042" s="176">
        <v>0</v>
      </c>
      <c r="T1042" s="177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78" t="s">
        <v>292</v>
      </c>
      <c r="AT1042" s="178" t="s">
        <v>192</v>
      </c>
      <c r="AU1042" s="178" t="s">
        <v>91</v>
      </c>
      <c r="AY1042" s="18" t="s">
        <v>190</v>
      </c>
      <c r="BE1042" s="98">
        <f>IF(N1042="základná",J1042,0)</f>
        <v>0</v>
      </c>
      <c r="BF1042" s="98">
        <f>IF(N1042="znížená",J1042,0)</f>
        <v>0</v>
      </c>
      <c r="BG1042" s="98">
        <f>IF(N1042="zákl. prenesená",J1042,0)</f>
        <v>0</v>
      </c>
      <c r="BH1042" s="98">
        <f>IF(N1042="zníž. prenesená",J1042,0)</f>
        <v>0</v>
      </c>
      <c r="BI1042" s="98">
        <f>IF(N1042="nulová",J1042,0)</f>
        <v>0</v>
      </c>
      <c r="BJ1042" s="18" t="s">
        <v>91</v>
      </c>
      <c r="BK1042" s="98">
        <f>ROUND(I1042*H1042,2)</f>
        <v>0</v>
      </c>
      <c r="BL1042" s="18" t="s">
        <v>292</v>
      </c>
      <c r="BM1042" s="178" t="s">
        <v>1097</v>
      </c>
    </row>
    <row r="1043" spans="1:65" s="14" customFormat="1" x14ac:dyDescent="0.2">
      <c r="B1043" s="187"/>
      <c r="D1043" s="180" t="s">
        <v>198</v>
      </c>
      <c r="E1043" s="188" t="s">
        <v>1</v>
      </c>
      <c r="F1043" s="189" t="s">
        <v>1098</v>
      </c>
      <c r="H1043" s="190">
        <v>651</v>
      </c>
      <c r="I1043" s="191"/>
      <c r="L1043" s="187"/>
      <c r="M1043" s="192"/>
      <c r="N1043" s="193"/>
      <c r="O1043" s="193"/>
      <c r="P1043" s="193"/>
      <c r="Q1043" s="193"/>
      <c r="R1043" s="193"/>
      <c r="S1043" s="193"/>
      <c r="T1043" s="194"/>
      <c r="AT1043" s="188" t="s">
        <v>198</v>
      </c>
      <c r="AU1043" s="188" t="s">
        <v>91</v>
      </c>
      <c r="AV1043" s="14" t="s">
        <v>91</v>
      </c>
      <c r="AW1043" s="14" t="s">
        <v>27</v>
      </c>
      <c r="AX1043" s="14" t="s">
        <v>72</v>
      </c>
      <c r="AY1043" s="188" t="s">
        <v>190</v>
      </c>
    </row>
    <row r="1044" spans="1:65" s="15" customFormat="1" x14ac:dyDescent="0.2">
      <c r="B1044" s="195"/>
      <c r="D1044" s="180" t="s">
        <v>198</v>
      </c>
      <c r="E1044" s="196" t="s">
        <v>121</v>
      </c>
      <c r="F1044" s="197" t="s">
        <v>204</v>
      </c>
      <c r="H1044" s="198">
        <v>651</v>
      </c>
      <c r="I1044" s="199"/>
      <c r="L1044" s="195"/>
      <c r="M1044" s="200"/>
      <c r="N1044" s="201"/>
      <c r="O1044" s="201"/>
      <c r="P1044" s="201"/>
      <c r="Q1044" s="201"/>
      <c r="R1044" s="201"/>
      <c r="S1044" s="201"/>
      <c r="T1044" s="202"/>
      <c r="AT1044" s="196" t="s">
        <v>198</v>
      </c>
      <c r="AU1044" s="196" t="s">
        <v>91</v>
      </c>
      <c r="AV1044" s="15" t="s">
        <v>196</v>
      </c>
      <c r="AW1044" s="15" t="s">
        <v>27</v>
      </c>
      <c r="AX1044" s="15" t="s">
        <v>78</v>
      </c>
      <c r="AY1044" s="196" t="s">
        <v>190</v>
      </c>
    </row>
    <row r="1045" spans="1:65" s="2" customFormat="1" ht="12" x14ac:dyDescent="0.2">
      <c r="A1045" s="35"/>
      <c r="B1045" s="134"/>
      <c r="C1045" s="203" t="s">
        <v>1099</v>
      </c>
      <c r="D1045" s="203" t="s">
        <v>338</v>
      </c>
      <c r="E1045" s="204" t="s">
        <v>1100</v>
      </c>
      <c r="F1045" s="205" t="s">
        <v>1101</v>
      </c>
      <c r="G1045" s="206" t="s">
        <v>195</v>
      </c>
      <c r="H1045" s="207">
        <v>664.02</v>
      </c>
      <c r="I1045" s="208"/>
      <c r="J1045" s="209">
        <f>ROUND(I1045*H1045,2)</f>
        <v>0</v>
      </c>
      <c r="K1045" s="210"/>
      <c r="L1045" s="211"/>
      <c r="M1045" s="212" t="s">
        <v>1</v>
      </c>
      <c r="N1045" s="213" t="s">
        <v>38</v>
      </c>
      <c r="O1045" s="61"/>
      <c r="P1045" s="176">
        <f>O1045*H1045</f>
        <v>0</v>
      </c>
      <c r="Q1045" s="176">
        <v>4.8999999999999998E-3</v>
      </c>
      <c r="R1045" s="176">
        <f>Q1045*H1045</f>
        <v>3.253698</v>
      </c>
      <c r="S1045" s="176">
        <v>0</v>
      </c>
      <c r="T1045" s="177">
        <f>S1045*H1045</f>
        <v>0</v>
      </c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R1045" s="178" t="s">
        <v>401</v>
      </c>
      <c r="AT1045" s="178" t="s">
        <v>338</v>
      </c>
      <c r="AU1045" s="178" t="s">
        <v>91</v>
      </c>
      <c r="AY1045" s="18" t="s">
        <v>190</v>
      </c>
      <c r="BE1045" s="98">
        <f>IF(N1045="základná",J1045,0)</f>
        <v>0</v>
      </c>
      <c r="BF1045" s="98">
        <f>IF(N1045="znížená",J1045,0)</f>
        <v>0</v>
      </c>
      <c r="BG1045" s="98">
        <f>IF(N1045="zákl. prenesená",J1045,0)</f>
        <v>0</v>
      </c>
      <c r="BH1045" s="98">
        <f>IF(N1045="zníž. prenesená",J1045,0)</f>
        <v>0</v>
      </c>
      <c r="BI1045" s="98">
        <f>IF(N1045="nulová",J1045,0)</f>
        <v>0</v>
      </c>
      <c r="BJ1045" s="18" t="s">
        <v>91</v>
      </c>
      <c r="BK1045" s="98">
        <f>ROUND(I1045*H1045,2)</f>
        <v>0</v>
      </c>
      <c r="BL1045" s="18" t="s">
        <v>292</v>
      </c>
      <c r="BM1045" s="178" t="s">
        <v>1102</v>
      </c>
    </row>
    <row r="1046" spans="1:65" s="14" customFormat="1" x14ac:dyDescent="0.2">
      <c r="B1046" s="187"/>
      <c r="D1046" s="180" t="s">
        <v>198</v>
      </c>
      <c r="E1046" s="188" t="s">
        <v>1</v>
      </c>
      <c r="F1046" s="189" t="s">
        <v>1103</v>
      </c>
      <c r="H1046" s="190">
        <v>664.02</v>
      </c>
      <c r="I1046" s="191"/>
      <c r="L1046" s="187"/>
      <c r="M1046" s="192"/>
      <c r="N1046" s="193"/>
      <c r="O1046" s="193"/>
      <c r="P1046" s="193"/>
      <c r="Q1046" s="193"/>
      <c r="R1046" s="193"/>
      <c r="S1046" s="193"/>
      <c r="T1046" s="194"/>
      <c r="AT1046" s="188" t="s">
        <v>198</v>
      </c>
      <c r="AU1046" s="188" t="s">
        <v>91</v>
      </c>
      <c r="AV1046" s="14" t="s">
        <v>91</v>
      </c>
      <c r="AW1046" s="14" t="s">
        <v>27</v>
      </c>
      <c r="AX1046" s="14" t="s">
        <v>72</v>
      </c>
      <c r="AY1046" s="188" t="s">
        <v>190</v>
      </c>
    </row>
    <row r="1047" spans="1:65" s="15" customFormat="1" x14ac:dyDescent="0.2">
      <c r="B1047" s="195"/>
      <c r="D1047" s="180" t="s">
        <v>198</v>
      </c>
      <c r="E1047" s="196" t="s">
        <v>1</v>
      </c>
      <c r="F1047" s="197" t="s">
        <v>204</v>
      </c>
      <c r="H1047" s="198">
        <v>664.02</v>
      </c>
      <c r="I1047" s="199"/>
      <c r="L1047" s="195"/>
      <c r="M1047" s="200"/>
      <c r="N1047" s="201"/>
      <c r="O1047" s="201"/>
      <c r="P1047" s="201"/>
      <c r="Q1047" s="201"/>
      <c r="R1047" s="201"/>
      <c r="S1047" s="201"/>
      <c r="T1047" s="202"/>
      <c r="AT1047" s="196" t="s">
        <v>198</v>
      </c>
      <c r="AU1047" s="196" t="s">
        <v>91</v>
      </c>
      <c r="AV1047" s="15" t="s">
        <v>196</v>
      </c>
      <c r="AW1047" s="15" t="s">
        <v>27</v>
      </c>
      <c r="AX1047" s="15" t="s">
        <v>78</v>
      </c>
      <c r="AY1047" s="196" t="s">
        <v>190</v>
      </c>
    </row>
    <row r="1048" spans="1:65" s="2" customFormat="1" ht="24" x14ac:dyDescent="0.2">
      <c r="A1048" s="35"/>
      <c r="B1048" s="134"/>
      <c r="C1048" s="166" t="s">
        <v>1104</v>
      </c>
      <c r="D1048" s="166" t="s">
        <v>192</v>
      </c>
      <c r="E1048" s="167" t="s">
        <v>1105</v>
      </c>
      <c r="F1048" s="168" t="s">
        <v>1106</v>
      </c>
      <c r="G1048" s="169" t="s">
        <v>1034</v>
      </c>
      <c r="H1048" s="222"/>
      <c r="I1048" s="171"/>
      <c r="J1048" s="172">
        <f>ROUND(I1048*H1048,2)</f>
        <v>0</v>
      </c>
      <c r="K1048" s="173"/>
      <c r="L1048" s="36"/>
      <c r="M1048" s="174" t="s">
        <v>1</v>
      </c>
      <c r="N1048" s="175" t="s">
        <v>38</v>
      </c>
      <c r="O1048" s="61"/>
      <c r="P1048" s="176">
        <f>O1048*H1048</f>
        <v>0</v>
      </c>
      <c r="Q1048" s="176">
        <v>0</v>
      </c>
      <c r="R1048" s="176">
        <f>Q1048*H1048</f>
        <v>0</v>
      </c>
      <c r="S1048" s="176">
        <v>0</v>
      </c>
      <c r="T1048" s="177">
        <f>S1048*H1048</f>
        <v>0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178" t="s">
        <v>292</v>
      </c>
      <c r="AT1048" s="178" t="s">
        <v>192</v>
      </c>
      <c r="AU1048" s="178" t="s">
        <v>91</v>
      </c>
      <c r="AY1048" s="18" t="s">
        <v>190</v>
      </c>
      <c r="BE1048" s="98">
        <f>IF(N1048="základná",J1048,0)</f>
        <v>0</v>
      </c>
      <c r="BF1048" s="98">
        <f>IF(N1048="znížená",J1048,0)</f>
        <v>0</v>
      </c>
      <c r="BG1048" s="98">
        <f>IF(N1048="zákl. prenesená",J1048,0)</f>
        <v>0</v>
      </c>
      <c r="BH1048" s="98">
        <f>IF(N1048="zníž. prenesená",J1048,0)</f>
        <v>0</v>
      </c>
      <c r="BI1048" s="98">
        <f>IF(N1048="nulová",J1048,0)</f>
        <v>0</v>
      </c>
      <c r="BJ1048" s="18" t="s">
        <v>91</v>
      </c>
      <c r="BK1048" s="98">
        <f>ROUND(I1048*H1048,2)</f>
        <v>0</v>
      </c>
      <c r="BL1048" s="18" t="s">
        <v>292</v>
      </c>
      <c r="BM1048" s="178" t="s">
        <v>1107</v>
      </c>
    </row>
    <row r="1049" spans="1:65" s="12" customFormat="1" ht="12.75" x14ac:dyDescent="0.2">
      <c r="B1049" s="153"/>
      <c r="D1049" s="154" t="s">
        <v>71</v>
      </c>
      <c r="E1049" s="164" t="s">
        <v>1108</v>
      </c>
      <c r="F1049" s="164" t="s">
        <v>1109</v>
      </c>
      <c r="I1049" s="156"/>
      <c r="J1049" s="165">
        <f>BK1049</f>
        <v>0</v>
      </c>
      <c r="L1049" s="153"/>
      <c r="M1049" s="158"/>
      <c r="N1049" s="159"/>
      <c r="O1049" s="159"/>
      <c r="P1049" s="160">
        <f>SUM(P1050:P1055)</f>
        <v>0</v>
      </c>
      <c r="Q1049" s="159"/>
      <c r="R1049" s="160">
        <f>SUM(R1050:R1055)</f>
        <v>0</v>
      </c>
      <c r="S1049" s="159"/>
      <c r="T1049" s="161">
        <f>SUM(T1050:T1055)</f>
        <v>0.19330800000000001</v>
      </c>
      <c r="AR1049" s="154" t="s">
        <v>91</v>
      </c>
      <c r="AT1049" s="162" t="s">
        <v>71</v>
      </c>
      <c r="AU1049" s="162" t="s">
        <v>78</v>
      </c>
      <c r="AY1049" s="154" t="s">
        <v>190</v>
      </c>
      <c r="BK1049" s="163">
        <f>SUM(BK1050:BK1055)</f>
        <v>0</v>
      </c>
    </row>
    <row r="1050" spans="1:65" s="2" customFormat="1" ht="24" x14ac:dyDescent="0.2">
      <c r="A1050" s="35"/>
      <c r="B1050" s="134"/>
      <c r="C1050" s="166" t="s">
        <v>1110</v>
      </c>
      <c r="D1050" s="166" t="s">
        <v>192</v>
      </c>
      <c r="E1050" s="167" t="s">
        <v>1111</v>
      </c>
      <c r="F1050" s="168" t="s">
        <v>1112</v>
      </c>
      <c r="G1050" s="169" t="s">
        <v>346</v>
      </c>
      <c r="H1050" s="170">
        <v>7.24</v>
      </c>
      <c r="I1050" s="171"/>
      <c r="J1050" s="172">
        <f>ROUND(I1050*H1050,2)</f>
        <v>0</v>
      </c>
      <c r="K1050" s="173"/>
      <c r="L1050" s="36"/>
      <c r="M1050" s="174" t="s">
        <v>1</v>
      </c>
      <c r="N1050" s="175" t="s">
        <v>38</v>
      </c>
      <c r="O1050" s="61"/>
      <c r="P1050" s="176">
        <f>O1050*H1050</f>
        <v>0</v>
      </c>
      <c r="Q1050" s="176">
        <v>0</v>
      </c>
      <c r="R1050" s="176">
        <f>Q1050*H1050</f>
        <v>0</v>
      </c>
      <c r="S1050" s="176">
        <v>2.6700000000000002E-2</v>
      </c>
      <c r="T1050" s="177">
        <f>S1050*H1050</f>
        <v>0.19330800000000001</v>
      </c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R1050" s="178" t="s">
        <v>292</v>
      </c>
      <c r="AT1050" s="178" t="s">
        <v>192</v>
      </c>
      <c r="AU1050" s="178" t="s">
        <v>91</v>
      </c>
      <c r="AY1050" s="18" t="s">
        <v>190</v>
      </c>
      <c r="BE1050" s="98">
        <f>IF(N1050="základná",J1050,0)</f>
        <v>0</v>
      </c>
      <c r="BF1050" s="98">
        <f>IF(N1050="znížená",J1050,0)</f>
        <v>0</v>
      </c>
      <c r="BG1050" s="98">
        <f>IF(N1050="zákl. prenesená",J1050,0)</f>
        <v>0</v>
      </c>
      <c r="BH1050" s="98">
        <f>IF(N1050="zníž. prenesená",J1050,0)</f>
        <v>0</v>
      </c>
      <c r="BI1050" s="98">
        <f>IF(N1050="nulová",J1050,0)</f>
        <v>0</v>
      </c>
      <c r="BJ1050" s="18" t="s">
        <v>91</v>
      </c>
      <c r="BK1050" s="98">
        <f>ROUND(I1050*H1050,2)</f>
        <v>0</v>
      </c>
      <c r="BL1050" s="18" t="s">
        <v>292</v>
      </c>
      <c r="BM1050" s="178" t="s">
        <v>1113</v>
      </c>
    </row>
    <row r="1051" spans="1:65" s="13" customFormat="1" x14ac:dyDescent="0.2">
      <c r="B1051" s="179"/>
      <c r="D1051" s="180" t="s">
        <v>198</v>
      </c>
      <c r="E1051" s="181" t="s">
        <v>1</v>
      </c>
      <c r="F1051" s="182" t="s">
        <v>1114</v>
      </c>
      <c r="H1051" s="181" t="s">
        <v>1</v>
      </c>
      <c r="I1051" s="183"/>
      <c r="L1051" s="179"/>
      <c r="M1051" s="184"/>
      <c r="N1051" s="185"/>
      <c r="O1051" s="185"/>
      <c r="P1051" s="185"/>
      <c r="Q1051" s="185"/>
      <c r="R1051" s="185"/>
      <c r="S1051" s="185"/>
      <c r="T1051" s="186"/>
      <c r="AT1051" s="181" t="s">
        <v>198</v>
      </c>
      <c r="AU1051" s="181" t="s">
        <v>91</v>
      </c>
      <c r="AV1051" s="13" t="s">
        <v>78</v>
      </c>
      <c r="AW1051" s="13" t="s">
        <v>27</v>
      </c>
      <c r="AX1051" s="13" t="s">
        <v>72</v>
      </c>
      <c r="AY1051" s="181" t="s">
        <v>190</v>
      </c>
    </row>
    <row r="1052" spans="1:65" s="14" customFormat="1" x14ac:dyDescent="0.2">
      <c r="B1052" s="187"/>
      <c r="D1052" s="180" t="s">
        <v>198</v>
      </c>
      <c r="E1052" s="188" t="s">
        <v>1</v>
      </c>
      <c r="F1052" s="189" t="s">
        <v>1115</v>
      </c>
      <c r="H1052" s="190">
        <v>3.62</v>
      </c>
      <c r="I1052" s="191"/>
      <c r="L1052" s="187"/>
      <c r="M1052" s="192"/>
      <c r="N1052" s="193"/>
      <c r="O1052" s="193"/>
      <c r="P1052" s="193"/>
      <c r="Q1052" s="193"/>
      <c r="R1052" s="193"/>
      <c r="S1052" s="193"/>
      <c r="T1052" s="194"/>
      <c r="AT1052" s="188" t="s">
        <v>198</v>
      </c>
      <c r="AU1052" s="188" t="s">
        <v>91</v>
      </c>
      <c r="AV1052" s="14" t="s">
        <v>91</v>
      </c>
      <c r="AW1052" s="14" t="s">
        <v>27</v>
      </c>
      <c r="AX1052" s="14" t="s">
        <v>72</v>
      </c>
      <c r="AY1052" s="188" t="s">
        <v>190</v>
      </c>
    </row>
    <row r="1053" spans="1:65" s="13" customFormat="1" x14ac:dyDescent="0.2">
      <c r="B1053" s="179"/>
      <c r="D1053" s="180" t="s">
        <v>198</v>
      </c>
      <c r="E1053" s="181" t="s">
        <v>1</v>
      </c>
      <c r="F1053" s="182" t="s">
        <v>1116</v>
      </c>
      <c r="H1053" s="181" t="s">
        <v>1</v>
      </c>
      <c r="I1053" s="183"/>
      <c r="L1053" s="179"/>
      <c r="M1053" s="184"/>
      <c r="N1053" s="185"/>
      <c r="O1053" s="185"/>
      <c r="P1053" s="185"/>
      <c r="Q1053" s="185"/>
      <c r="R1053" s="185"/>
      <c r="S1053" s="185"/>
      <c r="T1053" s="186"/>
      <c r="AT1053" s="181" t="s">
        <v>198</v>
      </c>
      <c r="AU1053" s="181" t="s">
        <v>91</v>
      </c>
      <c r="AV1053" s="13" t="s">
        <v>78</v>
      </c>
      <c r="AW1053" s="13" t="s">
        <v>27</v>
      </c>
      <c r="AX1053" s="13" t="s">
        <v>72</v>
      </c>
      <c r="AY1053" s="181" t="s">
        <v>190</v>
      </c>
    </row>
    <row r="1054" spans="1:65" s="14" customFormat="1" x14ac:dyDescent="0.2">
      <c r="B1054" s="187"/>
      <c r="D1054" s="180" t="s">
        <v>198</v>
      </c>
      <c r="E1054" s="188" t="s">
        <v>1</v>
      </c>
      <c r="F1054" s="189" t="s">
        <v>1115</v>
      </c>
      <c r="H1054" s="190">
        <v>3.62</v>
      </c>
      <c r="I1054" s="191"/>
      <c r="L1054" s="187"/>
      <c r="M1054" s="192"/>
      <c r="N1054" s="193"/>
      <c r="O1054" s="193"/>
      <c r="P1054" s="193"/>
      <c r="Q1054" s="193"/>
      <c r="R1054" s="193"/>
      <c r="S1054" s="193"/>
      <c r="T1054" s="194"/>
      <c r="AT1054" s="188" t="s">
        <v>198</v>
      </c>
      <c r="AU1054" s="188" t="s">
        <v>91</v>
      </c>
      <c r="AV1054" s="14" t="s">
        <v>91</v>
      </c>
      <c r="AW1054" s="14" t="s">
        <v>27</v>
      </c>
      <c r="AX1054" s="14" t="s">
        <v>72</v>
      </c>
      <c r="AY1054" s="188" t="s">
        <v>190</v>
      </c>
    </row>
    <row r="1055" spans="1:65" s="15" customFormat="1" x14ac:dyDescent="0.2">
      <c r="B1055" s="195"/>
      <c r="D1055" s="180" t="s">
        <v>198</v>
      </c>
      <c r="E1055" s="196" t="s">
        <v>1</v>
      </c>
      <c r="F1055" s="197" t="s">
        <v>204</v>
      </c>
      <c r="H1055" s="198">
        <v>7.24</v>
      </c>
      <c r="I1055" s="199"/>
      <c r="L1055" s="195"/>
      <c r="M1055" s="200"/>
      <c r="N1055" s="201"/>
      <c r="O1055" s="201"/>
      <c r="P1055" s="201"/>
      <c r="Q1055" s="201"/>
      <c r="R1055" s="201"/>
      <c r="S1055" s="201"/>
      <c r="T1055" s="202"/>
      <c r="AT1055" s="196" t="s">
        <v>198</v>
      </c>
      <c r="AU1055" s="196" t="s">
        <v>91</v>
      </c>
      <c r="AV1055" s="15" t="s">
        <v>196</v>
      </c>
      <c r="AW1055" s="15" t="s">
        <v>27</v>
      </c>
      <c r="AX1055" s="15" t="s">
        <v>78</v>
      </c>
      <c r="AY1055" s="196" t="s">
        <v>190</v>
      </c>
    </row>
    <row r="1056" spans="1:65" s="12" customFormat="1" ht="12.75" x14ac:dyDescent="0.2">
      <c r="B1056" s="153"/>
      <c r="D1056" s="154" t="s">
        <v>71</v>
      </c>
      <c r="E1056" s="164" t="s">
        <v>1117</v>
      </c>
      <c r="F1056" s="164" t="s">
        <v>1118</v>
      </c>
      <c r="I1056" s="156"/>
      <c r="J1056" s="165">
        <f>BK1056</f>
        <v>0</v>
      </c>
      <c r="L1056" s="153"/>
      <c r="M1056" s="158"/>
      <c r="N1056" s="159"/>
      <c r="O1056" s="159"/>
      <c r="P1056" s="160">
        <f>SUM(P1057:P1062)</f>
        <v>0</v>
      </c>
      <c r="Q1056" s="159"/>
      <c r="R1056" s="160">
        <f>SUM(R1057:R1062)</f>
        <v>0.47265550000000001</v>
      </c>
      <c r="S1056" s="159"/>
      <c r="T1056" s="161">
        <f>SUM(T1057:T1062)</f>
        <v>4.9219999999999993E-2</v>
      </c>
      <c r="AR1056" s="154" t="s">
        <v>91</v>
      </c>
      <c r="AT1056" s="162" t="s">
        <v>71</v>
      </c>
      <c r="AU1056" s="162" t="s">
        <v>78</v>
      </c>
      <c r="AY1056" s="154" t="s">
        <v>190</v>
      </c>
      <c r="BK1056" s="163">
        <f>SUM(BK1057:BK1062)</f>
        <v>0</v>
      </c>
    </row>
    <row r="1057" spans="1:65" s="2" customFormat="1" ht="12" x14ac:dyDescent="0.2">
      <c r="A1057" s="35"/>
      <c r="B1057" s="134"/>
      <c r="C1057" s="166" t="s">
        <v>1119</v>
      </c>
      <c r="D1057" s="166" t="s">
        <v>192</v>
      </c>
      <c r="E1057" s="167" t="s">
        <v>1120</v>
      </c>
      <c r="F1057" s="168" t="s">
        <v>1121</v>
      </c>
      <c r="G1057" s="169" t="s">
        <v>346</v>
      </c>
      <c r="H1057" s="170">
        <v>21.4</v>
      </c>
      <c r="I1057" s="171"/>
      <c r="J1057" s="172">
        <f>ROUND(I1057*H1057,2)</f>
        <v>0</v>
      </c>
      <c r="K1057" s="173"/>
      <c r="L1057" s="36"/>
      <c r="M1057" s="174" t="s">
        <v>1</v>
      </c>
      <c r="N1057" s="175" t="s">
        <v>38</v>
      </c>
      <c r="O1057" s="61"/>
      <c r="P1057" s="176">
        <f>O1057*H1057</f>
        <v>0</v>
      </c>
      <c r="Q1057" s="176">
        <v>0</v>
      </c>
      <c r="R1057" s="176">
        <f>Q1057*H1057</f>
        <v>0</v>
      </c>
      <c r="S1057" s="176">
        <v>2.3E-3</v>
      </c>
      <c r="T1057" s="177">
        <f>S1057*H1057</f>
        <v>4.9219999999999993E-2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78" t="s">
        <v>292</v>
      </c>
      <c r="AT1057" s="178" t="s">
        <v>192</v>
      </c>
      <c r="AU1057" s="178" t="s">
        <v>91</v>
      </c>
      <c r="AY1057" s="18" t="s">
        <v>190</v>
      </c>
      <c r="BE1057" s="98">
        <f>IF(N1057="základná",J1057,0)</f>
        <v>0</v>
      </c>
      <c r="BF1057" s="98">
        <f>IF(N1057="znížená",J1057,0)</f>
        <v>0</v>
      </c>
      <c r="BG1057" s="98">
        <f>IF(N1057="zákl. prenesená",J1057,0)</f>
        <v>0</v>
      </c>
      <c r="BH1057" s="98">
        <f>IF(N1057="zníž. prenesená",J1057,0)</f>
        <v>0</v>
      </c>
      <c r="BI1057" s="98">
        <f>IF(N1057="nulová",J1057,0)</f>
        <v>0</v>
      </c>
      <c r="BJ1057" s="18" t="s">
        <v>91</v>
      </c>
      <c r="BK1057" s="98">
        <f>ROUND(I1057*H1057,2)</f>
        <v>0</v>
      </c>
      <c r="BL1057" s="18" t="s">
        <v>292</v>
      </c>
      <c r="BM1057" s="178" t="s">
        <v>1122</v>
      </c>
    </row>
    <row r="1058" spans="1:65" s="14" customFormat="1" x14ac:dyDescent="0.2">
      <c r="B1058" s="187"/>
      <c r="D1058" s="180" t="s">
        <v>198</v>
      </c>
      <c r="E1058" s="188" t="s">
        <v>1</v>
      </c>
      <c r="F1058" s="189" t="s">
        <v>1123</v>
      </c>
      <c r="H1058" s="190">
        <v>21.4</v>
      </c>
      <c r="I1058" s="191"/>
      <c r="L1058" s="187"/>
      <c r="M1058" s="192"/>
      <c r="N1058" s="193"/>
      <c r="O1058" s="193"/>
      <c r="P1058" s="193"/>
      <c r="Q1058" s="193"/>
      <c r="R1058" s="193"/>
      <c r="S1058" s="193"/>
      <c r="T1058" s="194"/>
      <c r="AT1058" s="188" t="s">
        <v>198</v>
      </c>
      <c r="AU1058" s="188" t="s">
        <v>91</v>
      </c>
      <c r="AV1058" s="14" t="s">
        <v>91</v>
      </c>
      <c r="AW1058" s="14" t="s">
        <v>27</v>
      </c>
      <c r="AX1058" s="14" t="s">
        <v>72</v>
      </c>
      <c r="AY1058" s="188" t="s">
        <v>190</v>
      </c>
    </row>
    <row r="1059" spans="1:65" s="15" customFormat="1" x14ac:dyDescent="0.2">
      <c r="B1059" s="195"/>
      <c r="D1059" s="180" t="s">
        <v>198</v>
      </c>
      <c r="E1059" s="196" t="s">
        <v>1</v>
      </c>
      <c r="F1059" s="197" t="s">
        <v>204</v>
      </c>
      <c r="H1059" s="198">
        <v>21.4</v>
      </c>
      <c r="I1059" s="199"/>
      <c r="L1059" s="195"/>
      <c r="M1059" s="200"/>
      <c r="N1059" s="201"/>
      <c r="O1059" s="201"/>
      <c r="P1059" s="201"/>
      <c r="Q1059" s="201"/>
      <c r="R1059" s="201"/>
      <c r="S1059" s="201"/>
      <c r="T1059" s="202"/>
      <c r="AT1059" s="196" t="s">
        <v>198</v>
      </c>
      <c r="AU1059" s="196" t="s">
        <v>91</v>
      </c>
      <c r="AV1059" s="15" t="s">
        <v>196</v>
      </c>
      <c r="AW1059" s="15" t="s">
        <v>27</v>
      </c>
      <c r="AX1059" s="15" t="s">
        <v>78</v>
      </c>
      <c r="AY1059" s="196" t="s">
        <v>190</v>
      </c>
    </row>
    <row r="1060" spans="1:65" s="2" customFormat="1" ht="48" x14ac:dyDescent="0.2">
      <c r="A1060" s="35"/>
      <c r="B1060" s="134"/>
      <c r="C1060" s="166" t="s">
        <v>1124</v>
      </c>
      <c r="D1060" s="166" t="s">
        <v>192</v>
      </c>
      <c r="E1060" s="167" t="s">
        <v>1125</v>
      </c>
      <c r="F1060" s="168" t="s">
        <v>1126</v>
      </c>
      <c r="G1060" s="169" t="s">
        <v>346</v>
      </c>
      <c r="H1060" s="170">
        <v>179.48</v>
      </c>
      <c r="I1060" s="171"/>
      <c r="J1060" s="172">
        <f>ROUND(I1060*H1060,2)</f>
        <v>0</v>
      </c>
      <c r="K1060" s="173"/>
      <c r="L1060" s="36"/>
      <c r="M1060" s="174" t="s">
        <v>1</v>
      </c>
      <c r="N1060" s="175" t="s">
        <v>38</v>
      </c>
      <c r="O1060" s="61"/>
      <c r="P1060" s="176">
        <f>O1060*H1060</f>
        <v>0</v>
      </c>
      <c r="Q1060" s="176">
        <v>2.3500000000000001E-3</v>
      </c>
      <c r="R1060" s="176">
        <f>Q1060*H1060</f>
        <v>0.42177799999999999</v>
      </c>
      <c r="S1060" s="176">
        <v>0</v>
      </c>
      <c r="T1060" s="177">
        <f>S1060*H1060</f>
        <v>0</v>
      </c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R1060" s="178" t="s">
        <v>292</v>
      </c>
      <c r="AT1060" s="178" t="s">
        <v>192</v>
      </c>
      <c r="AU1060" s="178" t="s">
        <v>91</v>
      </c>
      <c r="AY1060" s="18" t="s">
        <v>190</v>
      </c>
      <c r="BE1060" s="98">
        <f>IF(N1060="základná",J1060,0)</f>
        <v>0</v>
      </c>
      <c r="BF1060" s="98">
        <f>IF(N1060="znížená",J1060,0)</f>
        <v>0</v>
      </c>
      <c r="BG1060" s="98">
        <f>IF(N1060="zákl. prenesená",J1060,0)</f>
        <v>0</v>
      </c>
      <c r="BH1060" s="98">
        <f>IF(N1060="zníž. prenesená",J1060,0)</f>
        <v>0</v>
      </c>
      <c r="BI1060" s="98">
        <f>IF(N1060="nulová",J1060,0)</f>
        <v>0</v>
      </c>
      <c r="BJ1060" s="18" t="s">
        <v>91</v>
      </c>
      <c r="BK1060" s="98">
        <f>ROUND(I1060*H1060,2)</f>
        <v>0</v>
      </c>
      <c r="BL1060" s="18" t="s">
        <v>292</v>
      </c>
      <c r="BM1060" s="178" t="s">
        <v>1127</v>
      </c>
    </row>
    <row r="1061" spans="1:65" s="2" customFormat="1" ht="24" x14ac:dyDescent="0.2">
      <c r="A1061" s="35"/>
      <c r="B1061" s="134"/>
      <c r="C1061" s="166" t="s">
        <v>1128</v>
      </c>
      <c r="D1061" s="166" t="s">
        <v>192</v>
      </c>
      <c r="E1061" s="167" t="s">
        <v>1129</v>
      </c>
      <c r="F1061" s="168" t="s">
        <v>1130</v>
      </c>
      <c r="G1061" s="169" t="s">
        <v>346</v>
      </c>
      <c r="H1061" s="170">
        <v>21.65</v>
      </c>
      <c r="I1061" s="171"/>
      <c r="J1061" s="172">
        <f>ROUND(I1061*H1061,2)</f>
        <v>0</v>
      </c>
      <c r="K1061" s="173"/>
      <c r="L1061" s="36"/>
      <c r="M1061" s="174" t="s">
        <v>1</v>
      </c>
      <c r="N1061" s="175" t="s">
        <v>38</v>
      </c>
      <c r="O1061" s="61"/>
      <c r="P1061" s="176">
        <f>O1061*H1061</f>
        <v>0</v>
      </c>
      <c r="Q1061" s="176">
        <v>2.3500000000000001E-3</v>
      </c>
      <c r="R1061" s="176">
        <f>Q1061*H1061</f>
        <v>5.0877499999999999E-2</v>
      </c>
      <c r="S1061" s="176">
        <v>0</v>
      </c>
      <c r="T1061" s="177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78" t="s">
        <v>292</v>
      </c>
      <c r="AT1061" s="178" t="s">
        <v>192</v>
      </c>
      <c r="AU1061" s="178" t="s">
        <v>91</v>
      </c>
      <c r="AY1061" s="18" t="s">
        <v>190</v>
      </c>
      <c r="BE1061" s="98">
        <f>IF(N1061="základná",J1061,0)</f>
        <v>0</v>
      </c>
      <c r="BF1061" s="98">
        <f>IF(N1061="znížená",J1061,0)</f>
        <v>0</v>
      </c>
      <c r="BG1061" s="98">
        <f>IF(N1061="zákl. prenesená",J1061,0)</f>
        <v>0</v>
      </c>
      <c r="BH1061" s="98">
        <f>IF(N1061="zníž. prenesená",J1061,0)</f>
        <v>0</v>
      </c>
      <c r="BI1061" s="98">
        <f>IF(N1061="nulová",J1061,0)</f>
        <v>0</v>
      </c>
      <c r="BJ1061" s="18" t="s">
        <v>91</v>
      </c>
      <c r="BK1061" s="98">
        <f>ROUND(I1061*H1061,2)</f>
        <v>0</v>
      </c>
      <c r="BL1061" s="18" t="s">
        <v>292</v>
      </c>
      <c r="BM1061" s="178" t="s">
        <v>1131</v>
      </c>
    </row>
    <row r="1062" spans="1:65" s="2" customFormat="1" ht="24" x14ac:dyDescent="0.2">
      <c r="A1062" s="35"/>
      <c r="B1062" s="134"/>
      <c r="C1062" s="166" t="s">
        <v>1132</v>
      </c>
      <c r="D1062" s="166" t="s">
        <v>192</v>
      </c>
      <c r="E1062" s="167" t="s">
        <v>1133</v>
      </c>
      <c r="F1062" s="168" t="s">
        <v>1134</v>
      </c>
      <c r="G1062" s="169" t="s">
        <v>1034</v>
      </c>
      <c r="H1062" s="222"/>
      <c r="I1062" s="171"/>
      <c r="J1062" s="172">
        <f>ROUND(I1062*H1062,2)</f>
        <v>0</v>
      </c>
      <c r="K1062" s="173"/>
      <c r="L1062" s="36"/>
      <c r="M1062" s="174" t="s">
        <v>1</v>
      </c>
      <c r="N1062" s="175" t="s">
        <v>38</v>
      </c>
      <c r="O1062" s="61"/>
      <c r="P1062" s="176">
        <f>O1062*H1062</f>
        <v>0</v>
      </c>
      <c r="Q1062" s="176">
        <v>0</v>
      </c>
      <c r="R1062" s="176">
        <f>Q1062*H1062</f>
        <v>0</v>
      </c>
      <c r="S1062" s="176">
        <v>0</v>
      </c>
      <c r="T1062" s="177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178" t="s">
        <v>292</v>
      </c>
      <c r="AT1062" s="178" t="s">
        <v>192</v>
      </c>
      <c r="AU1062" s="178" t="s">
        <v>91</v>
      </c>
      <c r="AY1062" s="18" t="s">
        <v>190</v>
      </c>
      <c r="BE1062" s="98">
        <f>IF(N1062="základná",J1062,0)</f>
        <v>0</v>
      </c>
      <c r="BF1062" s="98">
        <f>IF(N1062="znížená",J1062,0)</f>
        <v>0</v>
      </c>
      <c r="BG1062" s="98">
        <f>IF(N1062="zákl. prenesená",J1062,0)</f>
        <v>0</v>
      </c>
      <c r="BH1062" s="98">
        <f>IF(N1062="zníž. prenesená",J1062,0)</f>
        <v>0</v>
      </c>
      <c r="BI1062" s="98">
        <f>IF(N1062="nulová",J1062,0)</f>
        <v>0</v>
      </c>
      <c r="BJ1062" s="18" t="s">
        <v>91</v>
      </c>
      <c r="BK1062" s="98">
        <f>ROUND(I1062*H1062,2)</f>
        <v>0</v>
      </c>
      <c r="BL1062" s="18" t="s">
        <v>292</v>
      </c>
      <c r="BM1062" s="178" t="s">
        <v>1135</v>
      </c>
    </row>
    <row r="1063" spans="1:65" s="12" customFormat="1" ht="12.75" x14ac:dyDescent="0.2">
      <c r="B1063" s="153"/>
      <c r="D1063" s="154" t="s">
        <v>71</v>
      </c>
      <c r="E1063" s="164" t="s">
        <v>1136</v>
      </c>
      <c r="F1063" s="164" t="s">
        <v>1137</v>
      </c>
      <c r="I1063" s="156"/>
      <c r="J1063" s="165">
        <f>BK1063</f>
        <v>0</v>
      </c>
      <c r="L1063" s="153"/>
      <c r="M1063" s="158"/>
      <c r="N1063" s="159"/>
      <c r="O1063" s="159"/>
      <c r="P1063" s="160">
        <f>SUM(P1064:P1090)</f>
        <v>0</v>
      </c>
      <c r="Q1063" s="159"/>
      <c r="R1063" s="160">
        <f>SUM(R1064:R1090)</f>
        <v>0</v>
      </c>
      <c r="S1063" s="159"/>
      <c r="T1063" s="161">
        <f>SUM(T1064:T1090)</f>
        <v>6.3E-2</v>
      </c>
      <c r="AR1063" s="154" t="s">
        <v>91</v>
      </c>
      <c r="AT1063" s="162" t="s">
        <v>71</v>
      </c>
      <c r="AU1063" s="162" t="s">
        <v>78</v>
      </c>
      <c r="AY1063" s="154" t="s">
        <v>190</v>
      </c>
      <c r="BK1063" s="163">
        <f>SUM(BK1064:BK1090)</f>
        <v>0</v>
      </c>
    </row>
    <row r="1064" spans="1:65" s="2" customFormat="1" ht="24" x14ac:dyDescent="0.2">
      <c r="A1064" s="35"/>
      <c r="B1064" s="134"/>
      <c r="C1064" s="166" t="s">
        <v>1138</v>
      </c>
      <c r="D1064" s="166" t="s">
        <v>192</v>
      </c>
      <c r="E1064" s="167" t="s">
        <v>1139</v>
      </c>
      <c r="F1064" s="168" t="s">
        <v>1140</v>
      </c>
      <c r="G1064" s="169" t="s">
        <v>289</v>
      </c>
      <c r="H1064" s="170">
        <v>49</v>
      </c>
      <c r="I1064" s="171"/>
      <c r="J1064" s="172">
        <f>ROUND(I1064*H1064,2)</f>
        <v>0</v>
      </c>
      <c r="K1064" s="173"/>
      <c r="L1064" s="36"/>
      <c r="M1064" s="174" t="s">
        <v>1</v>
      </c>
      <c r="N1064" s="175" t="s">
        <v>38</v>
      </c>
      <c r="O1064" s="61"/>
      <c r="P1064" s="176">
        <f>O1064*H1064</f>
        <v>0</v>
      </c>
      <c r="Q1064" s="176">
        <v>0</v>
      </c>
      <c r="R1064" s="176">
        <f>Q1064*H1064</f>
        <v>0</v>
      </c>
      <c r="S1064" s="176">
        <v>1E-3</v>
      </c>
      <c r="T1064" s="177">
        <f>S1064*H1064</f>
        <v>4.9000000000000002E-2</v>
      </c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R1064" s="178" t="s">
        <v>292</v>
      </c>
      <c r="AT1064" s="178" t="s">
        <v>192</v>
      </c>
      <c r="AU1064" s="178" t="s">
        <v>91</v>
      </c>
      <c r="AY1064" s="18" t="s">
        <v>190</v>
      </c>
      <c r="BE1064" s="98">
        <f>IF(N1064="základná",J1064,0)</f>
        <v>0</v>
      </c>
      <c r="BF1064" s="98">
        <f>IF(N1064="znížená",J1064,0)</f>
        <v>0</v>
      </c>
      <c r="BG1064" s="98">
        <f>IF(N1064="zákl. prenesená",J1064,0)</f>
        <v>0</v>
      </c>
      <c r="BH1064" s="98">
        <f>IF(N1064="zníž. prenesená",J1064,0)</f>
        <v>0</v>
      </c>
      <c r="BI1064" s="98">
        <f>IF(N1064="nulová",J1064,0)</f>
        <v>0</v>
      </c>
      <c r="BJ1064" s="18" t="s">
        <v>91</v>
      </c>
      <c r="BK1064" s="98">
        <f>ROUND(I1064*H1064,2)</f>
        <v>0</v>
      </c>
      <c r="BL1064" s="18" t="s">
        <v>292</v>
      </c>
      <c r="BM1064" s="178" t="s">
        <v>1141</v>
      </c>
    </row>
    <row r="1065" spans="1:65" s="13" customFormat="1" x14ac:dyDescent="0.2">
      <c r="B1065" s="179"/>
      <c r="D1065" s="180" t="s">
        <v>198</v>
      </c>
      <c r="E1065" s="181" t="s">
        <v>1</v>
      </c>
      <c r="F1065" s="182" t="s">
        <v>806</v>
      </c>
      <c r="H1065" s="181" t="s">
        <v>1</v>
      </c>
      <c r="I1065" s="183"/>
      <c r="L1065" s="179"/>
      <c r="M1065" s="184"/>
      <c r="N1065" s="185"/>
      <c r="O1065" s="185"/>
      <c r="P1065" s="185"/>
      <c r="Q1065" s="185"/>
      <c r="R1065" s="185"/>
      <c r="S1065" s="185"/>
      <c r="T1065" s="186"/>
      <c r="AT1065" s="181" t="s">
        <v>198</v>
      </c>
      <c r="AU1065" s="181" t="s">
        <v>91</v>
      </c>
      <c r="AV1065" s="13" t="s">
        <v>78</v>
      </c>
      <c r="AW1065" s="13" t="s">
        <v>27</v>
      </c>
      <c r="AX1065" s="13" t="s">
        <v>72</v>
      </c>
      <c r="AY1065" s="181" t="s">
        <v>190</v>
      </c>
    </row>
    <row r="1066" spans="1:65" s="14" customFormat="1" x14ac:dyDescent="0.2">
      <c r="B1066" s="187"/>
      <c r="D1066" s="180" t="s">
        <v>198</v>
      </c>
      <c r="E1066" s="188" t="s">
        <v>1</v>
      </c>
      <c r="F1066" s="189" t="s">
        <v>422</v>
      </c>
      <c r="H1066" s="190">
        <v>34</v>
      </c>
      <c r="I1066" s="191"/>
      <c r="L1066" s="187"/>
      <c r="M1066" s="192"/>
      <c r="N1066" s="193"/>
      <c r="O1066" s="193"/>
      <c r="P1066" s="193"/>
      <c r="Q1066" s="193"/>
      <c r="R1066" s="193"/>
      <c r="S1066" s="193"/>
      <c r="T1066" s="194"/>
      <c r="AT1066" s="188" t="s">
        <v>198</v>
      </c>
      <c r="AU1066" s="188" t="s">
        <v>91</v>
      </c>
      <c r="AV1066" s="14" t="s">
        <v>91</v>
      </c>
      <c r="AW1066" s="14" t="s">
        <v>27</v>
      </c>
      <c r="AX1066" s="14" t="s">
        <v>72</v>
      </c>
      <c r="AY1066" s="188" t="s">
        <v>190</v>
      </c>
    </row>
    <row r="1067" spans="1:65" s="13" customFormat="1" x14ac:dyDescent="0.2">
      <c r="B1067" s="179"/>
      <c r="D1067" s="180" t="s">
        <v>198</v>
      </c>
      <c r="E1067" s="181" t="s">
        <v>1</v>
      </c>
      <c r="F1067" s="182" t="s">
        <v>808</v>
      </c>
      <c r="H1067" s="181" t="s">
        <v>1</v>
      </c>
      <c r="I1067" s="183"/>
      <c r="L1067" s="179"/>
      <c r="M1067" s="184"/>
      <c r="N1067" s="185"/>
      <c r="O1067" s="185"/>
      <c r="P1067" s="185"/>
      <c r="Q1067" s="185"/>
      <c r="R1067" s="185"/>
      <c r="S1067" s="185"/>
      <c r="T1067" s="186"/>
      <c r="AT1067" s="181" t="s">
        <v>198</v>
      </c>
      <c r="AU1067" s="181" t="s">
        <v>91</v>
      </c>
      <c r="AV1067" s="13" t="s">
        <v>78</v>
      </c>
      <c r="AW1067" s="13" t="s">
        <v>27</v>
      </c>
      <c r="AX1067" s="13" t="s">
        <v>72</v>
      </c>
      <c r="AY1067" s="181" t="s">
        <v>190</v>
      </c>
    </row>
    <row r="1068" spans="1:65" s="14" customFormat="1" x14ac:dyDescent="0.2">
      <c r="B1068" s="187"/>
      <c r="D1068" s="180" t="s">
        <v>198</v>
      </c>
      <c r="E1068" s="188" t="s">
        <v>1</v>
      </c>
      <c r="F1068" s="189" t="s">
        <v>261</v>
      </c>
      <c r="H1068" s="190">
        <v>11</v>
      </c>
      <c r="I1068" s="191"/>
      <c r="L1068" s="187"/>
      <c r="M1068" s="192"/>
      <c r="N1068" s="193"/>
      <c r="O1068" s="193"/>
      <c r="P1068" s="193"/>
      <c r="Q1068" s="193"/>
      <c r="R1068" s="193"/>
      <c r="S1068" s="193"/>
      <c r="T1068" s="194"/>
      <c r="AT1068" s="188" t="s">
        <v>198</v>
      </c>
      <c r="AU1068" s="188" t="s">
        <v>91</v>
      </c>
      <c r="AV1068" s="14" t="s">
        <v>91</v>
      </c>
      <c r="AW1068" s="14" t="s">
        <v>27</v>
      </c>
      <c r="AX1068" s="14" t="s">
        <v>72</v>
      </c>
      <c r="AY1068" s="188" t="s">
        <v>190</v>
      </c>
    </row>
    <row r="1069" spans="1:65" s="13" customFormat="1" x14ac:dyDescent="0.2">
      <c r="B1069" s="179"/>
      <c r="D1069" s="180" t="s">
        <v>198</v>
      </c>
      <c r="E1069" s="181" t="s">
        <v>1</v>
      </c>
      <c r="F1069" s="182" t="s">
        <v>813</v>
      </c>
      <c r="H1069" s="181" t="s">
        <v>1</v>
      </c>
      <c r="I1069" s="183"/>
      <c r="L1069" s="179"/>
      <c r="M1069" s="184"/>
      <c r="N1069" s="185"/>
      <c r="O1069" s="185"/>
      <c r="P1069" s="185"/>
      <c r="Q1069" s="185"/>
      <c r="R1069" s="185"/>
      <c r="S1069" s="185"/>
      <c r="T1069" s="186"/>
      <c r="AT1069" s="181" t="s">
        <v>198</v>
      </c>
      <c r="AU1069" s="181" t="s">
        <v>91</v>
      </c>
      <c r="AV1069" s="13" t="s">
        <v>78</v>
      </c>
      <c r="AW1069" s="13" t="s">
        <v>27</v>
      </c>
      <c r="AX1069" s="13" t="s">
        <v>72</v>
      </c>
      <c r="AY1069" s="181" t="s">
        <v>190</v>
      </c>
    </row>
    <row r="1070" spans="1:65" s="14" customFormat="1" x14ac:dyDescent="0.2">
      <c r="B1070" s="187"/>
      <c r="D1070" s="180" t="s">
        <v>198</v>
      </c>
      <c r="E1070" s="188" t="s">
        <v>1</v>
      </c>
      <c r="F1070" s="189" t="s">
        <v>196</v>
      </c>
      <c r="H1070" s="190">
        <v>4</v>
      </c>
      <c r="I1070" s="191"/>
      <c r="L1070" s="187"/>
      <c r="M1070" s="192"/>
      <c r="N1070" s="193"/>
      <c r="O1070" s="193"/>
      <c r="P1070" s="193"/>
      <c r="Q1070" s="193"/>
      <c r="R1070" s="193"/>
      <c r="S1070" s="193"/>
      <c r="T1070" s="194"/>
      <c r="AT1070" s="188" t="s">
        <v>198</v>
      </c>
      <c r="AU1070" s="188" t="s">
        <v>91</v>
      </c>
      <c r="AV1070" s="14" t="s">
        <v>91</v>
      </c>
      <c r="AW1070" s="14" t="s">
        <v>27</v>
      </c>
      <c r="AX1070" s="14" t="s">
        <v>72</v>
      </c>
      <c r="AY1070" s="188" t="s">
        <v>190</v>
      </c>
    </row>
    <row r="1071" spans="1:65" s="15" customFormat="1" x14ac:dyDescent="0.2">
      <c r="B1071" s="195"/>
      <c r="D1071" s="180" t="s">
        <v>198</v>
      </c>
      <c r="E1071" s="196" t="s">
        <v>1</v>
      </c>
      <c r="F1071" s="197" t="s">
        <v>204</v>
      </c>
      <c r="H1071" s="198">
        <v>49</v>
      </c>
      <c r="I1071" s="199"/>
      <c r="L1071" s="195"/>
      <c r="M1071" s="200"/>
      <c r="N1071" s="201"/>
      <c r="O1071" s="201"/>
      <c r="P1071" s="201"/>
      <c r="Q1071" s="201"/>
      <c r="R1071" s="201"/>
      <c r="S1071" s="201"/>
      <c r="T1071" s="202"/>
      <c r="AT1071" s="196" t="s">
        <v>198</v>
      </c>
      <c r="AU1071" s="196" t="s">
        <v>91</v>
      </c>
      <c r="AV1071" s="15" t="s">
        <v>196</v>
      </c>
      <c r="AW1071" s="15" t="s">
        <v>27</v>
      </c>
      <c r="AX1071" s="15" t="s">
        <v>78</v>
      </c>
      <c r="AY1071" s="196" t="s">
        <v>190</v>
      </c>
    </row>
    <row r="1072" spans="1:65" s="2" customFormat="1" ht="24" x14ac:dyDescent="0.2">
      <c r="A1072" s="35"/>
      <c r="B1072" s="134"/>
      <c r="C1072" s="166" t="s">
        <v>1142</v>
      </c>
      <c r="D1072" s="166" t="s">
        <v>192</v>
      </c>
      <c r="E1072" s="167" t="s">
        <v>1143</v>
      </c>
      <c r="F1072" s="168" t="s">
        <v>1144</v>
      </c>
      <c r="G1072" s="169" t="s">
        <v>289</v>
      </c>
      <c r="H1072" s="170">
        <v>7</v>
      </c>
      <c r="I1072" s="171"/>
      <c r="J1072" s="172">
        <f>ROUND(I1072*H1072,2)</f>
        <v>0</v>
      </c>
      <c r="K1072" s="173"/>
      <c r="L1072" s="36"/>
      <c r="M1072" s="174" t="s">
        <v>1</v>
      </c>
      <c r="N1072" s="175" t="s">
        <v>38</v>
      </c>
      <c r="O1072" s="61"/>
      <c r="P1072" s="176">
        <f>O1072*H1072</f>
        <v>0</v>
      </c>
      <c r="Q1072" s="176">
        <v>0</v>
      </c>
      <c r="R1072" s="176">
        <f>Q1072*H1072</f>
        <v>0</v>
      </c>
      <c r="S1072" s="176">
        <v>2E-3</v>
      </c>
      <c r="T1072" s="177">
        <f>S1072*H1072</f>
        <v>1.4E-2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78" t="s">
        <v>292</v>
      </c>
      <c r="AT1072" s="178" t="s">
        <v>192</v>
      </c>
      <c r="AU1072" s="178" t="s">
        <v>91</v>
      </c>
      <c r="AY1072" s="18" t="s">
        <v>190</v>
      </c>
      <c r="BE1072" s="98">
        <f>IF(N1072="základná",J1072,0)</f>
        <v>0</v>
      </c>
      <c r="BF1072" s="98">
        <f>IF(N1072="znížená",J1072,0)</f>
        <v>0</v>
      </c>
      <c r="BG1072" s="98">
        <f>IF(N1072="zákl. prenesená",J1072,0)</f>
        <v>0</v>
      </c>
      <c r="BH1072" s="98">
        <f>IF(N1072="zníž. prenesená",J1072,0)</f>
        <v>0</v>
      </c>
      <c r="BI1072" s="98">
        <f>IF(N1072="nulová",J1072,0)</f>
        <v>0</v>
      </c>
      <c r="BJ1072" s="18" t="s">
        <v>91</v>
      </c>
      <c r="BK1072" s="98">
        <f>ROUND(I1072*H1072,2)</f>
        <v>0</v>
      </c>
      <c r="BL1072" s="18" t="s">
        <v>292</v>
      </c>
      <c r="BM1072" s="178" t="s">
        <v>1145</v>
      </c>
    </row>
    <row r="1073" spans="1:65" s="13" customFormat="1" x14ac:dyDescent="0.2">
      <c r="B1073" s="179"/>
      <c r="D1073" s="180" t="s">
        <v>198</v>
      </c>
      <c r="E1073" s="181" t="s">
        <v>1</v>
      </c>
      <c r="F1073" s="182" t="s">
        <v>810</v>
      </c>
      <c r="H1073" s="181" t="s">
        <v>1</v>
      </c>
      <c r="I1073" s="183"/>
      <c r="L1073" s="179"/>
      <c r="M1073" s="184"/>
      <c r="N1073" s="185"/>
      <c r="O1073" s="185"/>
      <c r="P1073" s="185"/>
      <c r="Q1073" s="185"/>
      <c r="R1073" s="185"/>
      <c r="S1073" s="185"/>
      <c r="T1073" s="186"/>
      <c r="AT1073" s="181" t="s">
        <v>198</v>
      </c>
      <c r="AU1073" s="181" t="s">
        <v>91</v>
      </c>
      <c r="AV1073" s="13" t="s">
        <v>78</v>
      </c>
      <c r="AW1073" s="13" t="s">
        <v>27</v>
      </c>
      <c r="AX1073" s="13" t="s">
        <v>72</v>
      </c>
      <c r="AY1073" s="181" t="s">
        <v>190</v>
      </c>
    </row>
    <row r="1074" spans="1:65" s="14" customFormat="1" x14ac:dyDescent="0.2">
      <c r="B1074" s="187"/>
      <c r="D1074" s="180" t="s">
        <v>198</v>
      </c>
      <c r="E1074" s="188" t="s">
        <v>1</v>
      </c>
      <c r="F1074" s="189" t="s">
        <v>236</v>
      </c>
      <c r="H1074" s="190">
        <v>7</v>
      </c>
      <c r="I1074" s="191"/>
      <c r="L1074" s="187"/>
      <c r="M1074" s="192"/>
      <c r="N1074" s="193"/>
      <c r="O1074" s="193"/>
      <c r="P1074" s="193"/>
      <c r="Q1074" s="193"/>
      <c r="R1074" s="193"/>
      <c r="S1074" s="193"/>
      <c r="T1074" s="194"/>
      <c r="AT1074" s="188" t="s">
        <v>198</v>
      </c>
      <c r="AU1074" s="188" t="s">
        <v>91</v>
      </c>
      <c r="AV1074" s="14" t="s">
        <v>91</v>
      </c>
      <c r="AW1074" s="14" t="s">
        <v>27</v>
      </c>
      <c r="AX1074" s="14" t="s">
        <v>72</v>
      </c>
      <c r="AY1074" s="188" t="s">
        <v>190</v>
      </c>
    </row>
    <row r="1075" spans="1:65" s="15" customFormat="1" x14ac:dyDescent="0.2">
      <c r="B1075" s="195"/>
      <c r="D1075" s="180" t="s">
        <v>198</v>
      </c>
      <c r="E1075" s="196" t="s">
        <v>1</v>
      </c>
      <c r="F1075" s="197" t="s">
        <v>204</v>
      </c>
      <c r="H1075" s="198">
        <v>7</v>
      </c>
      <c r="I1075" s="199"/>
      <c r="L1075" s="195"/>
      <c r="M1075" s="200"/>
      <c r="N1075" s="201"/>
      <c r="O1075" s="201"/>
      <c r="P1075" s="201"/>
      <c r="Q1075" s="201"/>
      <c r="R1075" s="201"/>
      <c r="S1075" s="201"/>
      <c r="T1075" s="202"/>
      <c r="AT1075" s="196" t="s">
        <v>198</v>
      </c>
      <c r="AU1075" s="196" t="s">
        <v>91</v>
      </c>
      <c r="AV1075" s="15" t="s">
        <v>196</v>
      </c>
      <c r="AW1075" s="15" t="s">
        <v>27</v>
      </c>
      <c r="AX1075" s="15" t="s">
        <v>78</v>
      </c>
      <c r="AY1075" s="196" t="s">
        <v>190</v>
      </c>
    </row>
    <row r="1076" spans="1:65" s="2" customFormat="1" ht="24" x14ac:dyDescent="0.2">
      <c r="A1076" s="35"/>
      <c r="B1076" s="134"/>
      <c r="C1076" s="166" t="s">
        <v>13</v>
      </c>
      <c r="D1076" s="166" t="s">
        <v>192</v>
      </c>
      <c r="E1076" s="167" t="s">
        <v>1146</v>
      </c>
      <c r="F1076" s="168" t="s">
        <v>1147</v>
      </c>
      <c r="G1076" s="169" t="s">
        <v>289</v>
      </c>
      <c r="H1076" s="170">
        <v>1</v>
      </c>
      <c r="I1076" s="171"/>
      <c r="J1076" s="172">
        <f>ROUND(I1076*H1076,2)</f>
        <v>0</v>
      </c>
      <c r="K1076" s="173"/>
      <c r="L1076" s="36"/>
      <c r="M1076" s="174" t="s">
        <v>1</v>
      </c>
      <c r="N1076" s="175" t="s">
        <v>38</v>
      </c>
      <c r="O1076" s="61"/>
      <c r="P1076" s="176">
        <f>O1076*H1076</f>
        <v>0</v>
      </c>
      <c r="Q1076" s="176">
        <v>0</v>
      </c>
      <c r="R1076" s="176">
        <f>Q1076*H1076</f>
        <v>0</v>
      </c>
      <c r="S1076" s="176">
        <v>0</v>
      </c>
      <c r="T1076" s="177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78" t="s">
        <v>292</v>
      </c>
      <c r="AT1076" s="178" t="s">
        <v>192</v>
      </c>
      <c r="AU1076" s="178" t="s">
        <v>91</v>
      </c>
      <c r="AY1076" s="18" t="s">
        <v>190</v>
      </c>
      <c r="BE1076" s="98">
        <f>IF(N1076="základná",J1076,0)</f>
        <v>0</v>
      </c>
      <c r="BF1076" s="98">
        <f>IF(N1076="znížená",J1076,0)</f>
        <v>0</v>
      </c>
      <c r="BG1076" s="98">
        <f>IF(N1076="zákl. prenesená",J1076,0)</f>
        <v>0</v>
      </c>
      <c r="BH1076" s="98">
        <f>IF(N1076="zníž. prenesená",J1076,0)</f>
        <v>0</v>
      </c>
      <c r="BI1076" s="98">
        <f>IF(N1076="nulová",J1076,0)</f>
        <v>0</v>
      </c>
      <c r="BJ1076" s="18" t="s">
        <v>91</v>
      </c>
      <c r="BK1076" s="98">
        <f>ROUND(I1076*H1076,2)</f>
        <v>0</v>
      </c>
      <c r="BL1076" s="18" t="s">
        <v>292</v>
      </c>
      <c r="BM1076" s="178" t="s">
        <v>1148</v>
      </c>
    </row>
    <row r="1077" spans="1:65" s="2" customFormat="1" ht="48" x14ac:dyDescent="0.2">
      <c r="A1077" s="35"/>
      <c r="B1077" s="134"/>
      <c r="C1077" s="166" t="s">
        <v>1149</v>
      </c>
      <c r="D1077" s="166" t="s">
        <v>192</v>
      </c>
      <c r="E1077" s="167" t="s">
        <v>1150</v>
      </c>
      <c r="F1077" s="168" t="s">
        <v>1151</v>
      </c>
      <c r="G1077" s="169" t="s">
        <v>289</v>
      </c>
      <c r="H1077" s="170">
        <v>4</v>
      </c>
      <c r="I1077" s="171"/>
      <c r="J1077" s="172">
        <f>ROUND(I1077*H1077,2)</f>
        <v>0</v>
      </c>
      <c r="K1077" s="173"/>
      <c r="L1077" s="36"/>
      <c r="M1077" s="174" t="s">
        <v>1</v>
      </c>
      <c r="N1077" s="175" t="s">
        <v>38</v>
      </c>
      <c r="O1077" s="61"/>
      <c r="P1077" s="176">
        <f>O1077*H1077</f>
        <v>0</v>
      </c>
      <c r="Q1077" s="176">
        <v>0</v>
      </c>
      <c r="R1077" s="176">
        <f>Q1077*H1077</f>
        <v>0</v>
      </c>
      <c r="S1077" s="176">
        <v>0</v>
      </c>
      <c r="T1077" s="177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78" t="s">
        <v>292</v>
      </c>
      <c r="AT1077" s="178" t="s">
        <v>192</v>
      </c>
      <c r="AU1077" s="178" t="s">
        <v>91</v>
      </c>
      <c r="AY1077" s="18" t="s">
        <v>190</v>
      </c>
      <c r="BE1077" s="98">
        <f>IF(N1077="základná",J1077,0)</f>
        <v>0</v>
      </c>
      <c r="BF1077" s="98">
        <f>IF(N1077="znížená",J1077,0)</f>
        <v>0</v>
      </c>
      <c r="BG1077" s="98">
        <f>IF(N1077="zákl. prenesená",J1077,0)</f>
        <v>0</v>
      </c>
      <c r="BH1077" s="98">
        <f>IF(N1077="zníž. prenesená",J1077,0)</f>
        <v>0</v>
      </c>
      <c r="BI1077" s="98">
        <f>IF(N1077="nulová",J1077,0)</f>
        <v>0</v>
      </c>
      <c r="BJ1077" s="18" t="s">
        <v>91</v>
      </c>
      <c r="BK1077" s="98">
        <f>ROUND(I1077*H1077,2)</f>
        <v>0</v>
      </c>
      <c r="BL1077" s="18" t="s">
        <v>292</v>
      </c>
      <c r="BM1077" s="178" t="s">
        <v>1152</v>
      </c>
    </row>
    <row r="1078" spans="1:65" s="2" customFormat="1" ht="48" x14ac:dyDescent="0.2">
      <c r="A1078" s="35"/>
      <c r="B1078" s="134"/>
      <c r="C1078" s="166" t="s">
        <v>1153</v>
      </c>
      <c r="D1078" s="166" t="s">
        <v>192</v>
      </c>
      <c r="E1078" s="167" t="s">
        <v>1154</v>
      </c>
      <c r="F1078" s="168" t="s">
        <v>1155</v>
      </c>
      <c r="G1078" s="169" t="s">
        <v>289</v>
      </c>
      <c r="H1078" s="170">
        <v>11</v>
      </c>
      <c r="I1078" s="171"/>
      <c r="J1078" s="172">
        <f>ROUND(I1078*H1078,2)</f>
        <v>0</v>
      </c>
      <c r="K1078" s="173"/>
      <c r="L1078" s="36"/>
      <c r="M1078" s="174" t="s">
        <v>1</v>
      </c>
      <c r="N1078" s="175" t="s">
        <v>38</v>
      </c>
      <c r="O1078" s="61"/>
      <c r="P1078" s="176">
        <f>O1078*H1078</f>
        <v>0</v>
      </c>
      <c r="Q1078" s="176">
        <v>0</v>
      </c>
      <c r="R1078" s="176">
        <f>Q1078*H1078</f>
        <v>0</v>
      </c>
      <c r="S1078" s="176">
        <v>0</v>
      </c>
      <c r="T1078" s="177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78" t="s">
        <v>292</v>
      </c>
      <c r="AT1078" s="178" t="s">
        <v>192</v>
      </c>
      <c r="AU1078" s="178" t="s">
        <v>91</v>
      </c>
      <c r="AY1078" s="18" t="s">
        <v>190</v>
      </c>
      <c r="BE1078" s="98">
        <f>IF(N1078="základná",J1078,0)</f>
        <v>0</v>
      </c>
      <c r="BF1078" s="98">
        <f>IF(N1078="znížená",J1078,0)</f>
        <v>0</v>
      </c>
      <c r="BG1078" s="98">
        <f>IF(N1078="zákl. prenesená",J1078,0)</f>
        <v>0</v>
      </c>
      <c r="BH1078" s="98">
        <f>IF(N1078="zníž. prenesená",J1078,0)</f>
        <v>0</v>
      </c>
      <c r="BI1078" s="98">
        <f>IF(N1078="nulová",J1078,0)</f>
        <v>0</v>
      </c>
      <c r="BJ1078" s="18" t="s">
        <v>91</v>
      </c>
      <c r="BK1078" s="98">
        <f>ROUND(I1078*H1078,2)</f>
        <v>0</v>
      </c>
      <c r="BL1078" s="18" t="s">
        <v>292</v>
      </c>
      <c r="BM1078" s="178" t="s">
        <v>1156</v>
      </c>
    </row>
    <row r="1079" spans="1:65" s="14" customFormat="1" x14ac:dyDescent="0.2">
      <c r="B1079" s="187"/>
      <c r="D1079" s="180" t="s">
        <v>198</v>
      </c>
      <c r="E1079" s="188" t="s">
        <v>1</v>
      </c>
      <c r="F1079" s="189" t="s">
        <v>1157</v>
      </c>
      <c r="H1079" s="190">
        <v>11</v>
      </c>
      <c r="I1079" s="191"/>
      <c r="L1079" s="187"/>
      <c r="M1079" s="192"/>
      <c r="N1079" s="193"/>
      <c r="O1079" s="193"/>
      <c r="P1079" s="193"/>
      <c r="Q1079" s="193"/>
      <c r="R1079" s="193"/>
      <c r="S1079" s="193"/>
      <c r="T1079" s="194"/>
      <c r="AT1079" s="188" t="s">
        <v>198</v>
      </c>
      <c r="AU1079" s="188" t="s">
        <v>91</v>
      </c>
      <c r="AV1079" s="14" t="s">
        <v>91</v>
      </c>
      <c r="AW1079" s="14" t="s">
        <v>27</v>
      </c>
      <c r="AX1079" s="14" t="s">
        <v>72</v>
      </c>
      <c r="AY1079" s="188" t="s">
        <v>190</v>
      </c>
    </row>
    <row r="1080" spans="1:65" s="15" customFormat="1" x14ac:dyDescent="0.2">
      <c r="B1080" s="195"/>
      <c r="D1080" s="180" t="s">
        <v>198</v>
      </c>
      <c r="E1080" s="196" t="s">
        <v>1</v>
      </c>
      <c r="F1080" s="197" t="s">
        <v>204</v>
      </c>
      <c r="H1080" s="198">
        <v>11</v>
      </c>
      <c r="I1080" s="199"/>
      <c r="L1080" s="195"/>
      <c r="M1080" s="200"/>
      <c r="N1080" s="201"/>
      <c r="O1080" s="201"/>
      <c r="P1080" s="201"/>
      <c r="Q1080" s="201"/>
      <c r="R1080" s="201"/>
      <c r="S1080" s="201"/>
      <c r="T1080" s="202"/>
      <c r="AT1080" s="196" t="s">
        <v>198</v>
      </c>
      <c r="AU1080" s="196" t="s">
        <v>91</v>
      </c>
      <c r="AV1080" s="15" t="s">
        <v>196</v>
      </c>
      <c r="AW1080" s="15" t="s">
        <v>27</v>
      </c>
      <c r="AX1080" s="15" t="s">
        <v>78</v>
      </c>
      <c r="AY1080" s="196" t="s">
        <v>190</v>
      </c>
    </row>
    <row r="1081" spans="1:65" s="2" customFormat="1" ht="48" x14ac:dyDescent="0.2">
      <c r="A1081" s="35"/>
      <c r="B1081" s="134"/>
      <c r="C1081" s="166" t="s">
        <v>1158</v>
      </c>
      <c r="D1081" s="166" t="s">
        <v>192</v>
      </c>
      <c r="E1081" s="167" t="s">
        <v>1159</v>
      </c>
      <c r="F1081" s="168" t="s">
        <v>1160</v>
      </c>
      <c r="G1081" s="169" t="s">
        <v>289</v>
      </c>
      <c r="H1081" s="170">
        <v>15</v>
      </c>
      <c r="I1081" s="171"/>
      <c r="J1081" s="172">
        <f>ROUND(I1081*H1081,2)</f>
        <v>0</v>
      </c>
      <c r="K1081" s="173"/>
      <c r="L1081" s="36"/>
      <c r="M1081" s="174" t="s">
        <v>1</v>
      </c>
      <c r="N1081" s="175" t="s">
        <v>38</v>
      </c>
      <c r="O1081" s="61"/>
      <c r="P1081" s="176">
        <f>O1081*H1081</f>
        <v>0</v>
      </c>
      <c r="Q1081" s="176">
        <v>0</v>
      </c>
      <c r="R1081" s="176">
        <f>Q1081*H1081</f>
        <v>0</v>
      </c>
      <c r="S1081" s="176">
        <v>0</v>
      </c>
      <c r="T1081" s="177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78" t="s">
        <v>292</v>
      </c>
      <c r="AT1081" s="178" t="s">
        <v>192</v>
      </c>
      <c r="AU1081" s="178" t="s">
        <v>91</v>
      </c>
      <c r="AY1081" s="18" t="s">
        <v>190</v>
      </c>
      <c r="BE1081" s="98">
        <f>IF(N1081="základná",J1081,0)</f>
        <v>0</v>
      </c>
      <c r="BF1081" s="98">
        <f>IF(N1081="znížená",J1081,0)</f>
        <v>0</v>
      </c>
      <c r="BG1081" s="98">
        <f>IF(N1081="zákl. prenesená",J1081,0)</f>
        <v>0</v>
      </c>
      <c r="BH1081" s="98">
        <f>IF(N1081="zníž. prenesená",J1081,0)</f>
        <v>0</v>
      </c>
      <c r="BI1081" s="98">
        <f>IF(N1081="nulová",J1081,0)</f>
        <v>0</v>
      </c>
      <c r="BJ1081" s="18" t="s">
        <v>91</v>
      </c>
      <c r="BK1081" s="98">
        <f>ROUND(I1081*H1081,2)</f>
        <v>0</v>
      </c>
      <c r="BL1081" s="18" t="s">
        <v>292</v>
      </c>
      <c r="BM1081" s="178" t="s">
        <v>1161</v>
      </c>
    </row>
    <row r="1082" spans="1:65" s="14" customFormat="1" x14ac:dyDescent="0.2">
      <c r="B1082" s="187"/>
      <c r="D1082" s="180" t="s">
        <v>198</v>
      </c>
      <c r="E1082" s="188" t="s">
        <v>1</v>
      </c>
      <c r="F1082" s="189" t="s">
        <v>1162</v>
      </c>
      <c r="H1082" s="190">
        <v>15</v>
      </c>
      <c r="I1082" s="191"/>
      <c r="L1082" s="187"/>
      <c r="M1082" s="192"/>
      <c r="N1082" s="193"/>
      <c r="O1082" s="193"/>
      <c r="P1082" s="193"/>
      <c r="Q1082" s="193"/>
      <c r="R1082" s="193"/>
      <c r="S1082" s="193"/>
      <c r="T1082" s="194"/>
      <c r="AT1082" s="188" t="s">
        <v>198</v>
      </c>
      <c r="AU1082" s="188" t="s">
        <v>91</v>
      </c>
      <c r="AV1082" s="14" t="s">
        <v>91</v>
      </c>
      <c r="AW1082" s="14" t="s">
        <v>27</v>
      </c>
      <c r="AX1082" s="14" t="s">
        <v>72</v>
      </c>
      <c r="AY1082" s="188" t="s">
        <v>190</v>
      </c>
    </row>
    <row r="1083" spans="1:65" s="15" customFormat="1" x14ac:dyDescent="0.2">
      <c r="B1083" s="195"/>
      <c r="D1083" s="180" t="s">
        <v>198</v>
      </c>
      <c r="E1083" s="196" t="s">
        <v>1</v>
      </c>
      <c r="F1083" s="197" t="s">
        <v>204</v>
      </c>
      <c r="H1083" s="198">
        <v>15</v>
      </c>
      <c r="I1083" s="199"/>
      <c r="L1083" s="195"/>
      <c r="M1083" s="200"/>
      <c r="N1083" s="201"/>
      <c r="O1083" s="201"/>
      <c r="P1083" s="201"/>
      <c r="Q1083" s="201"/>
      <c r="R1083" s="201"/>
      <c r="S1083" s="201"/>
      <c r="T1083" s="202"/>
      <c r="AT1083" s="196" t="s">
        <v>198</v>
      </c>
      <c r="AU1083" s="196" t="s">
        <v>91</v>
      </c>
      <c r="AV1083" s="15" t="s">
        <v>196</v>
      </c>
      <c r="AW1083" s="15" t="s">
        <v>27</v>
      </c>
      <c r="AX1083" s="15" t="s">
        <v>78</v>
      </c>
      <c r="AY1083" s="196" t="s">
        <v>190</v>
      </c>
    </row>
    <row r="1084" spans="1:65" s="2" customFormat="1" ht="48" x14ac:dyDescent="0.2">
      <c r="A1084" s="35"/>
      <c r="B1084" s="134"/>
      <c r="C1084" s="166" t="s">
        <v>1163</v>
      </c>
      <c r="D1084" s="166" t="s">
        <v>192</v>
      </c>
      <c r="E1084" s="167" t="s">
        <v>1164</v>
      </c>
      <c r="F1084" s="168" t="s">
        <v>1165</v>
      </c>
      <c r="G1084" s="169" t="s">
        <v>289</v>
      </c>
      <c r="H1084" s="170">
        <v>2</v>
      </c>
      <c r="I1084" s="171"/>
      <c r="J1084" s="172">
        <f>ROUND(I1084*H1084,2)</f>
        <v>0</v>
      </c>
      <c r="K1084" s="173"/>
      <c r="L1084" s="36"/>
      <c r="M1084" s="174" t="s">
        <v>1</v>
      </c>
      <c r="N1084" s="175" t="s">
        <v>38</v>
      </c>
      <c r="O1084" s="61"/>
      <c r="P1084" s="176">
        <f>O1084*H1084</f>
        <v>0</v>
      </c>
      <c r="Q1084" s="176">
        <v>0</v>
      </c>
      <c r="R1084" s="176">
        <f>Q1084*H1084</f>
        <v>0</v>
      </c>
      <c r="S1084" s="176">
        <v>0</v>
      </c>
      <c r="T1084" s="177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178" t="s">
        <v>292</v>
      </c>
      <c r="AT1084" s="178" t="s">
        <v>192</v>
      </c>
      <c r="AU1084" s="178" t="s">
        <v>91</v>
      </c>
      <c r="AY1084" s="18" t="s">
        <v>190</v>
      </c>
      <c r="BE1084" s="98">
        <f>IF(N1084="základná",J1084,0)</f>
        <v>0</v>
      </c>
      <c r="BF1084" s="98">
        <f>IF(N1084="znížená",J1084,0)</f>
        <v>0</v>
      </c>
      <c r="BG1084" s="98">
        <f>IF(N1084="zákl. prenesená",J1084,0)</f>
        <v>0</v>
      </c>
      <c r="BH1084" s="98">
        <f>IF(N1084="zníž. prenesená",J1084,0)</f>
        <v>0</v>
      </c>
      <c r="BI1084" s="98">
        <f>IF(N1084="nulová",J1084,0)</f>
        <v>0</v>
      </c>
      <c r="BJ1084" s="18" t="s">
        <v>91</v>
      </c>
      <c r="BK1084" s="98">
        <f>ROUND(I1084*H1084,2)</f>
        <v>0</v>
      </c>
      <c r="BL1084" s="18" t="s">
        <v>292</v>
      </c>
      <c r="BM1084" s="178" t="s">
        <v>1166</v>
      </c>
    </row>
    <row r="1085" spans="1:65" s="2" customFormat="1" ht="60" x14ac:dyDescent="0.2">
      <c r="A1085" s="35"/>
      <c r="B1085" s="134"/>
      <c r="C1085" s="166" t="s">
        <v>1167</v>
      </c>
      <c r="D1085" s="166" t="s">
        <v>192</v>
      </c>
      <c r="E1085" s="167" t="s">
        <v>1168</v>
      </c>
      <c r="F1085" s="168" t="s">
        <v>1169</v>
      </c>
      <c r="G1085" s="169" t="s">
        <v>289</v>
      </c>
      <c r="H1085" s="170">
        <v>1</v>
      </c>
      <c r="I1085" s="171"/>
      <c r="J1085" s="172">
        <f>ROUND(I1085*H1085,2)</f>
        <v>0</v>
      </c>
      <c r="K1085" s="173"/>
      <c r="L1085" s="36"/>
      <c r="M1085" s="174" t="s">
        <v>1</v>
      </c>
      <c r="N1085" s="175" t="s">
        <v>38</v>
      </c>
      <c r="O1085" s="61"/>
      <c r="P1085" s="176">
        <f>O1085*H1085</f>
        <v>0</v>
      </c>
      <c r="Q1085" s="176">
        <v>0</v>
      </c>
      <c r="R1085" s="176">
        <f>Q1085*H1085</f>
        <v>0</v>
      </c>
      <c r="S1085" s="176">
        <v>0</v>
      </c>
      <c r="T1085" s="177">
        <f>S1085*H1085</f>
        <v>0</v>
      </c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R1085" s="178" t="s">
        <v>292</v>
      </c>
      <c r="AT1085" s="178" t="s">
        <v>192</v>
      </c>
      <c r="AU1085" s="178" t="s">
        <v>91</v>
      </c>
      <c r="AY1085" s="18" t="s">
        <v>190</v>
      </c>
      <c r="BE1085" s="98">
        <f>IF(N1085="základná",J1085,0)</f>
        <v>0</v>
      </c>
      <c r="BF1085" s="98">
        <f>IF(N1085="znížená",J1085,0)</f>
        <v>0</v>
      </c>
      <c r="BG1085" s="98">
        <f>IF(N1085="zákl. prenesená",J1085,0)</f>
        <v>0</v>
      </c>
      <c r="BH1085" s="98">
        <f>IF(N1085="zníž. prenesená",J1085,0)</f>
        <v>0</v>
      </c>
      <c r="BI1085" s="98">
        <f>IF(N1085="nulová",J1085,0)</f>
        <v>0</v>
      </c>
      <c r="BJ1085" s="18" t="s">
        <v>91</v>
      </c>
      <c r="BK1085" s="98">
        <f>ROUND(I1085*H1085,2)</f>
        <v>0</v>
      </c>
      <c r="BL1085" s="18" t="s">
        <v>292</v>
      </c>
      <c r="BM1085" s="178" t="s">
        <v>1170</v>
      </c>
    </row>
    <row r="1086" spans="1:65" s="2" customFormat="1" ht="48" x14ac:dyDescent="0.2">
      <c r="A1086" s="35"/>
      <c r="B1086" s="134"/>
      <c r="C1086" s="166" t="s">
        <v>1171</v>
      </c>
      <c r="D1086" s="166" t="s">
        <v>192</v>
      </c>
      <c r="E1086" s="167" t="s">
        <v>1172</v>
      </c>
      <c r="F1086" s="168" t="s">
        <v>1173</v>
      </c>
      <c r="G1086" s="169" t="s">
        <v>195</v>
      </c>
      <c r="H1086" s="170">
        <v>22.658000000000001</v>
      </c>
      <c r="I1086" s="171"/>
      <c r="J1086" s="172">
        <f>ROUND(I1086*H1086,2)</f>
        <v>0</v>
      </c>
      <c r="K1086" s="173"/>
      <c r="L1086" s="36"/>
      <c r="M1086" s="174" t="s">
        <v>1</v>
      </c>
      <c r="N1086" s="175" t="s">
        <v>38</v>
      </c>
      <c r="O1086" s="61"/>
      <c r="P1086" s="176">
        <f>O1086*H1086</f>
        <v>0</v>
      </c>
      <c r="Q1086" s="176">
        <v>0</v>
      </c>
      <c r="R1086" s="176">
        <f>Q1086*H1086</f>
        <v>0</v>
      </c>
      <c r="S1086" s="176">
        <v>0</v>
      </c>
      <c r="T1086" s="177">
        <f>S1086*H1086</f>
        <v>0</v>
      </c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R1086" s="178" t="s">
        <v>292</v>
      </c>
      <c r="AT1086" s="178" t="s">
        <v>192</v>
      </c>
      <c r="AU1086" s="178" t="s">
        <v>91</v>
      </c>
      <c r="AY1086" s="18" t="s">
        <v>190</v>
      </c>
      <c r="BE1086" s="98">
        <f>IF(N1086="základná",J1086,0)</f>
        <v>0</v>
      </c>
      <c r="BF1086" s="98">
        <f>IF(N1086="znížená",J1086,0)</f>
        <v>0</v>
      </c>
      <c r="BG1086" s="98">
        <f>IF(N1086="zákl. prenesená",J1086,0)</f>
        <v>0</v>
      </c>
      <c r="BH1086" s="98">
        <f>IF(N1086="zníž. prenesená",J1086,0)</f>
        <v>0</v>
      </c>
      <c r="BI1086" s="98">
        <f>IF(N1086="nulová",J1086,0)</f>
        <v>0</v>
      </c>
      <c r="BJ1086" s="18" t="s">
        <v>91</v>
      </c>
      <c r="BK1086" s="98">
        <f>ROUND(I1086*H1086,2)</f>
        <v>0</v>
      </c>
      <c r="BL1086" s="18" t="s">
        <v>292</v>
      </c>
      <c r="BM1086" s="178" t="s">
        <v>1174</v>
      </c>
    </row>
    <row r="1087" spans="1:65" s="14" customFormat="1" x14ac:dyDescent="0.2">
      <c r="B1087" s="187"/>
      <c r="D1087" s="180" t="s">
        <v>198</v>
      </c>
      <c r="E1087" s="188" t="s">
        <v>1</v>
      </c>
      <c r="F1087" s="189" t="s">
        <v>1175</v>
      </c>
      <c r="H1087" s="190">
        <v>22.658000000000001</v>
      </c>
      <c r="I1087" s="191"/>
      <c r="L1087" s="187"/>
      <c r="M1087" s="192"/>
      <c r="N1087" s="193"/>
      <c r="O1087" s="193"/>
      <c r="P1087" s="193"/>
      <c r="Q1087" s="193"/>
      <c r="R1087" s="193"/>
      <c r="S1087" s="193"/>
      <c r="T1087" s="194"/>
      <c r="AT1087" s="188" t="s">
        <v>198</v>
      </c>
      <c r="AU1087" s="188" t="s">
        <v>91</v>
      </c>
      <c r="AV1087" s="14" t="s">
        <v>91</v>
      </c>
      <c r="AW1087" s="14" t="s">
        <v>27</v>
      </c>
      <c r="AX1087" s="14" t="s">
        <v>72</v>
      </c>
      <c r="AY1087" s="188" t="s">
        <v>190</v>
      </c>
    </row>
    <row r="1088" spans="1:65" s="15" customFormat="1" x14ac:dyDescent="0.2">
      <c r="B1088" s="195"/>
      <c r="D1088" s="180" t="s">
        <v>198</v>
      </c>
      <c r="E1088" s="196" t="s">
        <v>1</v>
      </c>
      <c r="F1088" s="197" t="s">
        <v>204</v>
      </c>
      <c r="H1088" s="198">
        <v>22.658000000000001</v>
      </c>
      <c r="I1088" s="199"/>
      <c r="L1088" s="195"/>
      <c r="M1088" s="200"/>
      <c r="N1088" s="201"/>
      <c r="O1088" s="201"/>
      <c r="P1088" s="201"/>
      <c r="Q1088" s="201"/>
      <c r="R1088" s="201"/>
      <c r="S1088" s="201"/>
      <c r="T1088" s="202"/>
      <c r="AT1088" s="196" t="s">
        <v>198</v>
      </c>
      <c r="AU1088" s="196" t="s">
        <v>91</v>
      </c>
      <c r="AV1088" s="15" t="s">
        <v>196</v>
      </c>
      <c r="AW1088" s="15" t="s">
        <v>27</v>
      </c>
      <c r="AX1088" s="15" t="s">
        <v>78</v>
      </c>
      <c r="AY1088" s="196" t="s">
        <v>190</v>
      </c>
    </row>
    <row r="1089" spans="1:65" s="2" customFormat="1" ht="60" x14ac:dyDescent="0.2">
      <c r="A1089" s="35"/>
      <c r="B1089" s="134"/>
      <c r="C1089" s="166" t="s">
        <v>1176</v>
      </c>
      <c r="D1089" s="166" t="s">
        <v>192</v>
      </c>
      <c r="E1089" s="167" t="s">
        <v>1177</v>
      </c>
      <c r="F1089" s="168" t="s">
        <v>1178</v>
      </c>
      <c r="G1089" s="169" t="s">
        <v>289</v>
      </c>
      <c r="H1089" s="170">
        <v>9</v>
      </c>
      <c r="I1089" s="171"/>
      <c r="J1089" s="172">
        <f>ROUND(I1089*H1089,2)</f>
        <v>0</v>
      </c>
      <c r="K1089" s="173"/>
      <c r="L1089" s="36"/>
      <c r="M1089" s="174" t="s">
        <v>1</v>
      </c>
      <c r="N1089" s="175" t="s">
        <v>38</v>
      </c>
      <c r="O1089" s="61"/>
      <c r="P1089" s="176">
        <f>O1089*H1089</f>
        <v>0</v>
      </c>
      <c r="Q1089" s="176">
        <v>0</v>
      </c>
      <c r="R1089" s="176">
        <f>Q1089*H1089</f>
        <v>0</v>
      </c>
      <c r="S1089" s="176">
        <v>0</v>
      </c>
      <c r="T1089" s="177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178" t="s">
        <v>292</v>
      </c>
      <c r="AT1089" s="178" t="s">
        <v>192</v>
      </c>
      <c r="AU1089" s="178" t="s">
        <v>91</v>
      </c>
      <c r="AY1089" s="18" t="s">
        <v>190</v>
      </c>
      <c r="BE1089" s="98">
        <f>IF(N1089="základná",J1089,0)</f>
        <v>0</v>
      </c>
      <c r="BF1089" s="98">
        <f>IF(N1089="znížená",J1089,0)</f>
        <v>0</v>
      </c>
      <c r="BG1089" s="98">
        <f>IF(N1089="zákl. prenesená",J1089,0)</f>
        <v>0</v>
      </c>
      <c r="BH1089" s="98">
        <f>IF(N1089="zníž. prenesená",J1089,0)</f>
        <v>0</v>
      </c>
      <c r="BI1089" s="98">
        <f>IF(N1089="nulová",J1089,0)</f>
        <v>0</v>
      </c>
      <c r="BJ1089" s="18" t="s">
        <v>91</v>
      </c>
      <c r="BK1089" s="98">
        <f>ROUND(I1089*H1089,2)</f>
        <v>0</v>
      </c>
      <c r="BL1089" s="18" t="s">
        <v>292</v>
      </c>
      <c r="BM1089" s="178" t="s">
        <v>1179</v>
      </c>
    </row>
    <row r="1090" spans="1:65" s="2" customFormat="1" ht="24" x14ac:dyDescent="0.2">
      <c r="A1090" s="35"/>
      <c r="B1090" s="134"/>
      <c r="C1090" s="166" t="s">
        <v>1180</v>
      </c>
      <c r="D1090" s="166" t="s">
        <v>192</v>
      </c>
      <c r="E1090" s="167" t="s">
        <v>1181</v>
      </c>
      <c r="F1090" s="168" t="s">
        <v>1182</v>
      </c>
      <c r="G1090" s="169" t="s">
        <v>1034</v>
      </c>
      <c r="H1090" s="222"/>
      <c r="I1090" s="171"/>
      <c r="J1090" s="172">
        <f>ROUND(I1090*H1090,2)</f>
        <v>0</v>
      </c>
      <c r="K1090" s="173"/>
      <c r="L1090" s="36"/>
      <c r="M1090" s="174" t="s">
        <v>1</v>
      </c>
      <c r="N1090" s="175" t="s">
        <v>38</v>
      </c>
      <c r="O1090" s="61"/>
      <c r="P1090" s="176">
        <f>O1090*H1090</f>
        <v>0</v>
      </c>
      <c r="Q1090" s="176">
        <v>0</v>
      </c>
      <c r="R1090" s="176">
        <f>Q1090*H1090</f>
        <v>0</v>
      </c>
      <c r="S1090" s="176">
        <v>0</v>
      </c>
      <c r="T1090" s="177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78" t="s">
        <v>292</v>
      </c>
      <c r="AT1090" s="178" t="s">
        <v>192</v>
      </c>
      <c r="AU1090" s="178" t="s">
        <v>91</v>
      </c>
      <c r="AY1090" s="18" t="s">
        <v>190</v>
      </c>
      <c r="BE1090" s="98">
        <f>IF(N1090="základná",J1090,0)</f>
        <v>0</v>
      </c>
      <c r="BF1090" s="98">
        <f>IF(N1090="znížená",J1090,0)</f>
        <v>0</v>
      </c>
      <c r="BG1090" s="98">
        <f>IF(N1090="zákl. prenesená",J1090,0)</f>
        <v>0</v>
      </c>
      <c r="BH1090" s="98">
        <f>IF(N1090="zníž. prenesená",J1090,0)</f>
        <v>0</v>
      </c>
      <c r="BI1090" s="98">
        <f>IF(N1090="nulová",J1090,0)</f>
        <v>0</v>
      </c>
      <c r="BJ1090" s="18" t="s">
        <v>91</v>
      </c>
      <c r="BK1090" s="98">
        <f>ROUND(I1090*H1090,2)</f>
        <v>0</v>
      </c>
      <c r="BL1090" s="18" t="s">
        <v>292</v>
      </c>
      <c r="BM1090" s="178" t="s">
        <v>1183</v>
      </c>
    </row>
    <row r="1091" spans="1:65" s="12" customFormat="1" ht="12.75" x14ac:dyDescent="0.2">
      <c r="B1091" s="153"/>
      <c r="D1091" s="154" t="s">
        <v>71</v>
      </c>
      <c r="E1091" s="164" t="s">
        <v>1184</v>
      </c>
      <c r="F1091" s="164" t="s">
        <v>1185</v>
      </c>
      <c r="I1091" s="156"/>
      <c r="J1091" s="165">
        <f>BK1091</f>
        <v>0</v>
      </c>
      <c r="L1091" s="153"/>
      <c r="M1091" s="158"/>
      <c r="N1091" s="159"/>
      <c r="O1091" s="159"/>
      <c r="P1091" s="160">
        <f>SUM(P1092:P1124)</f>
        <v>0</v>
      </c>
      <c r="Q1091" s="159"/>
      <c r="R1091" s="160">
        <f>SUM(R1092:R1124)</f>
        <v>4.4234000000000002E-2</v>
      </c>
      <c r="S1091" s="159"/>
      <c r="T1091" s="161">
        <f>SUM(T1092:T1124)</f>
        <v>1.23445</v>
      </c>
      <c r="AR1091" s="154" t="s">
        <v>91</v>
      </c>
      <c r="AT1091" s="162" t="s">
        <v>71</v>
      </c>
      <c r="AU1091" s="162" t="s">
        <v>78</v>
      </c>
      <c r="AY1091" s="154" t="s">
        <v>190</v>
      </c>
      <c r="BK1091" s="163">
        <f>SUM(BK1092:BK1124)</f>
        <v>0</v>
      </c>
    </row>
    <row r="1092" spans="1:65" s="2" customFormat="1" ht="36" x14ac:dyDescent="0.2">
      <c r="A1092" s="35"/>
      <c r="B1092" s="134"/>
      <c r="C1092" s="166" t="s">
        <v>1186</v>
      </c>
      <c r="D1092" s="166" t="s">
        <v>192</v>
      </c>
      <c r="E1092" s="167" t="s">
        <v>1187</v>
      </c>
      <c r="F1092" s="168" t="s">
        <v>1188</v>
      </c>
      <c r="G1092" s="169" t="s">
        <v>195</v>
      </c>
      <c r="H1092" s="170">
        <v>260.2</v>
      </c>
      <c r="I1092" s="171"/>
      <c r="J1092" s="172">
        <f>ROUND(I1092*H1092,2)</f>
        <v>0</v>
      </c>
      <c r="K1092" s="173"/>
      <c r="L1092" s="36"/>
      <c r="M1092" s="174" t="s">
        <v>1</v>
      </c>
      <c r="N1092" s="175" t="s">
        <v>38</v>
      </c>
      <c r="O1092" s="61"/>
      <c r="P1092" s="176">
        <f>O1092*H1092</f>
        <v>0</v>
      </c>
      <c r="Q1092" s="176">
        <v>1.7000000000000001E-4</v>
      </c>
      <c r="R1092" s="176">
        <f>Q1092*H1092</f>
        <v>4.4234000000000002E-2</v>
      </c>
      <c r="S1092" s="176">
        <v>0</v>
      </c>
      <c r="T1092" s="177">
        <f>S1092*H1092</f>
        <v>0</v>
      </c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R1092" s="178" t="s">
        <v>292</v>
      </c>
      <c r="AT1092" s="178" t="s">
        <v>192</v>
      </c>
      <c r="AU1092" s="178" t="s">
        <v>91</v>
      </c>
      <c r="AY1092" s="18" t="s">
        <v>190</v>
      </c>
      <c r="BE1092" s="98">
        <f>IF(N1092="základná",J1092,0)</f>
        <v>0</v>
      </c>
      <c r="BF1092" s="98">
        <f>IF(N1092="znížená",J1092,0)</f>
        <v>0</v>
      </c>
      <c r="BG1092" s="98">
        <f>IF(N1092="zákl. prenesená",J1092,0)</f>
        <v>0</v>
      </c>
      <c r="BH1092" s="98">
        <f>IF(N1092="zníž. prenesená",J1092,0)</f>
        <v>0</v>
      </c>
      <c r="BI1092" s="98">
        <f>IF(N1092="nulová",J1092,0)</f>
        <v>0</v>
      </c>
      <c r="BJ1092" s="18" t="s">
        <v>91</v>
      </c>
      <c r="BK1092" s="98">
        <f>ROUND(I1092*H1092,2)</f>
        <v>0</v>
      </c>
      <c r="BL1092" s="18" t="s">
        <v>292</v>
      </c>
      <c r="BM1092" s="178" t="s">
        <v>1189</v>
      </c>
    </row>
    <row r="1093" spans="1:65" s="14" customFormat="1" x14ac:dyDescent="0.2">
      <c r="B1093" s="187"/>
      <c r="D1093" s="180" t="s">
        <v>198</v>
      </c>
      <c r="E1093" s="188" t="s">
        <v>1</v>
      </c>
      <c r="F1093" s="189" t="s">
        <v>1190</v>
      </c>
      <c r="H1093" s="190">
        <v>260.2</v>
      </c>
      <c r="I1093" s="191"/>
      <c r="L1093" s="187"/>
      <c r="M1093" s="192"/>
      <c r="N1093" s="193"/>
      <c r="O1093" s="193"/>
      <c r="P1093" s="193"/>
      <c r="Q1093" s="193"/>
      <c r="R1093" s="193"/>
      <c r="S1093" s="193"/>
      <c r="T1093" s="194"/>
      <c r="AT1093" s="188" t="s">
        <v>198</v>
      </c>
      <c r="AU1093" s="188" t="s">
        <v>91</v>
      </c>
      <c r="AV1093" s="14" t="s">
        <v>91</v>
      </c>
      <c r="AW1093" s="14" t="s">
        <v>27</v>
      </c>
      <c r="AX1093" s="14" t="s">
        <v>72</v>
      </c>
      <c r="AY1093" s="188" t="s">
        <v>190</v>
      </c>
    </row>
    <row r="1094" spans="1:65" s="15" customFormat="1" x14ac:dyDescent="0.2">
      <c r="B1094" s="195"/>
      <c r="D1094" s="180" t="s">
        <v>198</v>
      </c>
      <c r="E1094" s="196" t="s">
        <v>1</v>
      </c>
      <c r="F1094" s="197" t="s">
        <v>204</v>
      </c>
      <c r="H1094" s="198">
        <v>260.2</v>
      </c>
      <c r="I1094" s="199"/>
      <c r="L1094" s="195"/>
      <c r="M1094" s="200"/>
      <c r="N1094" s="201"/>
      <c r="O1094" s="201"/>
      <c r="P1094" s="201"/>
      <c r="Q1094" s="201"/>
      <c r="R1094" s="201"/>
      <c r="S1094" s="201"/>
      <c r="T1094" s="202"/>
      <c r="AT1094" s="196" t="s">
        <v>198</v>
      </c>
      <c r="AU1094" s="196" t="s">
        <v>91</v>
      </c>
      <c r="AV1094" s="15" t="s">
        <v>196</v>
      </c>
      <c r="AW1094" s="15" t="s">
        <v>27</v>
      </c>
      <c r="AX1094" s="15" t="s">
        <v>78</v>
      </c>
      <c r="AY1094" s="196" t="s">
        <v>190</v>
      </c>
    </row>
    <row r="1095" spans="1:65" s="2" customFormat="1" ht="12" x14ac:dyDescent="0.2">
      <c r="A1095" s="35"/>
      <c r="B1095" s="134"/>
      <c r="C1095" s="166" t="s">
        <v>1191</v>
      </c>
      <c r="D1095" s="166" t="s">
        <v>192</v>
      </c>
      <c r="E1095" s="167" t="s">
        <v>1192</v>
      </c>
      <c r="F1095" s="168" t="s">
        <v>1193</v>
      </c>
      <c r="G1095" s="169" t="s">
        <v>195</v>
      </c>
      <c r="H1095" s="170">
        <v>176.35</v>
      </c>
      <c r="I1095" s="171"/>
      <c r="J1095" s="172">
        <f>ROUND(I1095*H1095,2)</f>
        <v>0</v>
      </c>
      <c r="K1095" s="173"/>
      <c r="L1095" s="36"/>
      <c r="M1095" s="174" t="s">
        <v>1</v>
      </c>
      <c r="N1095" s="175" t="s">
        <v>38</v>
      </c>
      <c r="O1095" s="61"/>
      <c r="P1095" s="176">
        <f>O1095*H1095</f>
        <v>0</v>
      </c>
      <c r="Q1095" s="176">
        <v>0</v>
      </c>
      <c r="R1095" s="176">
        <f>Q1095*H1095</f>
        <v>0</v>
      </c>
      <c r="S1095" s="176">
        <v>5.0000000000000001E-3</v>
      </c>
      <c r="T1095" s="177">
        <f>S1095*H1095</f>
        <v>0.88175000000000003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78" t="s">
        <v>292</v>
      </c>
      <c r="AT1095" s="178" t="s">
        <v>192</v>
      </c>
      <c r="AU1095" s="178" t="s">
        <v>91</v>
      </c>
      <c r="AY1095" s="18" t="s">
        <v>190</v>
      </c>
      <c r="BE1095" s="98">
        <f>IF(N1095="základná",J1095,0)</f>
        <v>0</v>
      </c>
      <c r="BF1095" s="98">
        <f>IF(N1095="znížená",J1095,0)</f>
        <v>0</v>
      </c>
      <c r="BG1095" s="98">
        <f>IF(N1095="zákl. prenesená",J1095,0)</f>
        <v>0</v>
      </c>
      <c r="BH1095" s="98">
        <f>IF(N1095="zníž. prenesená",J1095,0)</f>
        <v>0</v>
      </c>
      <c r="BI1095" s="98">
        <f>IF(N1095="nulová",J1095,0)</f>
        <v>0</v>
      </c>
      <c r="BJ1095" s="18" t="s">
        <v>91</v>
      </c>
      <c r="BK1095" s="98">
        <f>ROUND(I1095*H1095,2)</f>
        <v>0</v>
      </c>
      <c r="BL1095" s="18" t="s">
        <v>292</v>
      </c>
      <c r="BM1095" s="178" t="s">
        <v>1194</v>
      </c>
    </row>
    <row r="1096" spans="1:65" s="13" customFormat="1" x14ac:dyDescent="0.2">
      <c r="B1096" s="179"/>
      <c r="D1096" s="180" t="s">
        <v>198</v>
      </c>
      <c r="E1096" s="181" t="s">
        <v>1</v>
      </c>
      <c r="F1096" s="182" t="s">
        <v>1195</v>
      </c>
      <c r="H1096" s="181" t="s">
        <v>1</v>
      </c>
      <c r="I1096" s="183"/>
      <c r="L1096" s="179"/>
      <c r="M1096" s="184"/>
      <c r="N1096" s="185"/>
      <c r="O1096" s="185"/>
      <c r="P1096" s="185"/>
      <c r="Q1096" s="185"/>
      <c r="R1096" s="185"/>
      <c r="S1096" s="185"/>
      <c r="T1096" s="186"/>
      <c r="AT1096" s="181" t="s">
        <v>198</v>
      </c>
      <c r="AU1096" s="181" t="s">
        <v>91</v>
      </c>
      <c r="AV1096" s="13" t="s">
        <v>78</v>
      </c>
      <c r="AW1096" s="13" t="s">
        <v>27</v>
      </c>
      <c r="AX1096" s="13" t="s">
        <v>72</v>
      </c>
      <c r="AY1096" s="181" t="s">
        <v>190</v>
      </c>
    </row>
    <row r="1097" spans="1:65" s="13" customFormat="1" x14ac:dyDescent="0.2">
      <c r="B1097" s="179"/>
      <c r="D1097" s="180" t="s">
        <v>198</v>
      </c>
      <c r="E1097" s="181" t="s">
        <v>1</v>
      </c>
      <c r="F1097" s="182" t="s">
        <v>1196</v>
      </c>
      <c r="H1097" s="181" t="s">
        <v>1</v>
      </c>
      <c r="I1097" s="183"/>
      <c r="L1097" s="179"/>
      <c r="M1097" s="184"/>
      <c r="N1097" s="185"/>
      <c r="O1097" s="185"/>
      <c r="P1097" s="185"/>
      <c r="Q1097" s="185"/>
      <c r="R1097" s="185"/>
      <c r="S1097" s="185"/>
      <c r="T1097" s="186"/>
      <c r="AT1097" s="181" t="s">
        <v>198</v>
      </c>
      <c r="AU1097" s="181" t="s">
        <v>91</v>
      </c>
      <c r="AV1097" s="13" t="s">
        <v>78</v>
      </c>
      <c r="AW1097" s="13" t="s">
        <v>27</v>
      </c>
      <c r="AX1097" s="13" t="s">
        <v>72</v>
      </c>
      <c r="AY1097" s="181" t="s">
        <v>190</v>
      </c>
    </row>
    <row r="1098" spans="1:65" s="14" customFormat="1" x14ac:dyDescent="0.2">
      <c r="B1098" s="187"/>
      <c r="D1098" s="180" t="s">
        <v>198</v>
      </c>
      <c r="E1098" s="188" t="s">
        <v>1</v>
      </c>
      <c r="F1098" s="189" t="s">
        <v>1197</v>
      </c>
      <c r="H1098" s="190">
        <v>18.25</v>
      </c>
      <c r="I1098" s="191"/>
      <c r="L1098" s="187"/>
      <c r="M1098" s="192"/>
      <c r="N1098" s="193"/>
      <c r="O1098" s="193"/>
      <c r="P1098" s="193"/>
      <c r="Q1098" s="193"/>
      <c r="R1098" s="193"/>
      <c r="S1098" s="193"/>
      <c r="T1098" s="194"/>
      <c r="AT1098" s="188" t="s">
        <v>198</v>
      </c>
      <c r="AU1098" s="188" t="s">
        <v>91</v>
      </c>
      <c r="AV1098" s="14" t="s">
        <v>91</v>
      </c>
      <c r="AW1098" s="14" t="s">
        <v>27</v>
      </c>
      <c r="AX1098" s="14" t="s">
        <v>72</v>
      </c>
      <c r="AY1098" s="188" t="s">
        <v>190</v>
      </c>
    </row>
    <row r="1099" spans="1:65" s="13" customFormat="1" x14ac:dyDescent="0.2">
      <c r="B1099" s="179"/>
      <c r="D1099" s="180" t="s">
        <v>198</v>
      </c>
      <c r="E1099" s="181" t="s">
        <v>1</v>
      </c>
      <c r="F1099" s="182" t="s">
        <v>1198</v>
      </c>
      <c r="H1099" s="181" t="s">
        <v>1</v>
      </c>
      <c r="I1099" s="183"/>
      <c r="L1099" s="179"/>
      <c r="M1099" s="184"/>
      <c r="N1099" s="185"/>
      <c r="O1099" s="185"/>
      <c r="P1099" s="185"/>
      <c r="Q1099" s="185"/>
      <c r="R1099" s="185"/>
      <c r="S1099" s="185"/>
      <c r="T1099" s="186"/>
      <c r="AT1099" s="181" t="s">
        <v>198</v>
      </c>
      <c r="AU1099" s="181" t="s">
        <v>91</v>
      </c>
      <c r="AV1099" s="13" t="s">
        <v>78</v>
      </c>
      <c r="AW1099" s="13" t="s">
        <v>27</v>
      </c>
      <c r="AX1099" s="13" t="s">
        <v>72</v>
      </c>
      <c r="AY1099" s="181" t="s">
        <v>190</v>
      </c>
    </row>
    <row r="1100" spans="1:65" s="14" customFormat="1" x14ac:dyDescent="0.2">
      <c r="B1100" s="187"/>
      <c r="D1100" s="180" t="s">
        <v>198</v>
      </c>
      <c r="E1100" s="188" t="s">
        <v>1</v>
      </c>
      <c r="F1100" s="189" t="s">
        <v>1199</v>
      </c>
      <c r="H1100" s="190">
        <v>36.880000000000003</v>
      </c>
      <c r="I1100" s="191"/>
      <c r="L1100" s="187"/>
      <c r="M1100" s="192"/>
      <c r="N1100" s="193"/>
      <c r="O1100" s="193"/>
      <c r="P1100" s="193"/>
      <c r="Q1100" s="193"/>
      <c r="R1100" s="193"/>
      <c r="S1100" s="193"/>
      <c r="T1100" s="194"/>
      <c r="AT1100" s="188" t="s">
        <v>198</v>
      </c>
      <c r="AU1100" s="188" t="s">
        <v>91</v>
      </c>
      <c r="AV1100" s="14" t="s">
        <v>91</v>
      </c>
      <c r="AW1100" s="14" t="s">
        <v>27</v>
      </c>
      <c r="AX1100" s="14" t="s">
        <v>72</v>
      </c>
      <c r="AY1100" s="188" t="s">
        <v>190</v>
      </c>
    </row>
    <row r="1101" spans="1:65" s="13" customFormat="1" x14ac:dyDescent="0.2">
      <c r="B1101" s="179"/>
      <c r="D1101" s="180" t="s">
        <v>198</v>
      </c>
      <c r="E1101" s="181" t="s">
        <v>1</v>
      </c>
      <c r="F1101" s="182" t="s">
        <v>1200</v>
      </c>
      <c r="H1101" s="181" t="s">
        <v>1</v>
      </c>
      <c r="I1101" s="183"/>
      <c r="L1101" s="179"/>
      <c r="M1101" s="184"/>
      <c r="N1101" s="185"/>
      <c r="O1101" s="185"/>
      <c r="P1101" s="185"/>
      <c r="Q1101" s="185"/>
      <c r="R1101" s="185"/>
      <c r="S1101" s="185"/>
      <c r="T1101" s="186"/>
      <c r="AT1101" s="181" t="s">
        <v>198</v>
      </c>
      <c r="AU1101" s="181" t="s">
        <v>91</v>
      </c>
      <c r="AV1101" s="13" t="s">
        <v>78</v>
      </c>
      <c r="AW1101" s="13" t="s">
        <v>27</v>
      </c>
      <c r="AX1101" s="13" t="s">
        <v>72</v>
      </c>
      <c r="AY1101" s="181" t="s">
        <v>190</v>
      </c>
    </row>
    <row r="1102" spans="1:65" s="14" customFormat="1" x14ac:dyDescent="0.2">
      <c r="B1102" s="187"/>
      <c r="D1102" s="180" t="s">
        <v>198</v>
      </c>
      <c r="E1102" s="188" t="s">
        <v>1</v>
      </c>
      <c r="F1102" s="189" t="s">
        <v>1201</v>
      </c>
      <c r="H1102" s="190">
        <v>17.5</v>
      </c>
      <c r="I1102" s="191"/>
      <c r="L1102" s="187"/>
      <c r="M1102" s="192"/>
      <c r="N1102" s="193"/>
      <c r="O1102" s="193"/>
      <c r="P1102" s="193"/>
      <c r="Q1102" s="193"/>
      <c r="R1102" s="193"/>
      <c r="S1102" s="193"/>
      <c r="T1102" s="194"/>
      <c r="AT1102" s="188" t="s">
        <v>198</v>
      </c>
      <c r="AU1102" s="188" t="s">
        <v>91</v>
      </c>
      <c r="AV1102" s="14" t="s">
        <v>91</v>
      </c>
      <c r="AW1102" s="14" t="s">
        <v>27</v>
      </c>
      <c r="AX1102" s="14" t="s">
        <v>72</v>
      </c>
      <c r="AY1102" s="188" t="s">
        <v>190</v>
      </c>
    </row>
    <row r="1103" spans="1:65" s="13" customFormat="1" x14ac:dyDescent="0.2">
      <c r="B1103" s="179"/>
      <c r="D1103" s="180" t="s">
        <v>198</v>
      </c>
      <c r="E1103" s="181" t="s">
        <v>1</v>
      </c>
      <c r="F1103" s="182" t="s">
        <v>1202</v>
      </c>
      <c r="H1103" s="181" t="s">
        <v>1</v>
      </c>
      <c r="I1103" s="183"/>
      <c r="L1103" s="179"/>
      <c r="M1103" s="184"/>
      <c r="N1103" s="185"/>
      <c r="O1103" s="185"/>
      <c r="P1103" s="185"/>
      <c r="Q1103" s="185"/>
      <c r="R1103" s="185"/>
      <c r="S1103" s="185"/>
      <c r="T1103" s="186"/>
      <c r="AT1103" s="181" t="s">
        <v>198</v>
      </c>
      <c r="AU1103" s="181" t="s">
        <v>91</v>
      </c>
      <c r="AV1103" s="13" t="s">
        <v>78</v>
      </c>
      <c r="AW1103" s="13" t="s">
        <v>27</v>
      </c>
      <c r="AX1103" s="13" t="s">
        <v>72</v>
      </c>
      <c r="AY1103" s="181" t="s">
        <v>190</v>
      </c>
    </row>
    <row r="1104" spans="1:65" s="14" customFormat="1" x14ac:dyDescent="0.2">
      <c r="B1104" s="187"/>
      <c r="D1104" s="180" t="s">
        <v>198</v>
      </c>
      <c r="E1104" s="188" t="s">
        <v>1</v>
      </c>
      <c r="F1104" s="189" t="s">
        <v>1203</v>
      </c>
      <c r="H1104" s="190">
        <v>92.36</v>
      </c>
      <c r="I1104" s="191"/>
      <c r="L1104" s="187"/>
      <c r="M1104" s="192"/>
      <c r="N1104" s="193"/>
      <c r="O1104" s="193"/>
      <c r="P1104" s="193"/>
      <c r="Q1104" s="193"/>
      <c r="R1104" s="193"/>
      <c r="S1104" s="193"/>
      <c r="T1104" s="194"/>
      <c r="AT1104" s="188" t="s">
        <v>198</v>
      </c>
      <c r="AU1104" s="188" t="s">
        <v>91</v>
      </c>
      <c r="AV1104" s="14" t="s">
        <v>91</v>
      </c>
      <c r="AW1104" s="14" t="s">
        <v>27</v>
      </c>
      <c r="AX1104" s="14" t="s">
        <v>72</v>
      </c>
      <c r="AY1104" s="188" t="s">
        <v>190</v>
      </c>
    </row>
    <row r="1105" spans="1:65" s="13" customFormat="1" x14ac:dyDescent="0.2">
      <c r="B1105" s="179"/>
      <c r="D1105" s="180" t="s">
        <v>198</v>
      </c>
      <c r="E1105" s="181" t="s">
        <v>1</v>
      </c>
      <c r="F1105" s="182" t="s">
        <v>1204</v>
      </c>
      <c r="H1105" s="181" t="s">
        <v>1</v>
      </c>
      <c r="I1105" s="183"/>
      <c r="L1105" s="179"/>
      <c r="M1105" s="184"/>
      <c r="N1105" s="185"/>
      <c r="O1105" s="185"/>
      <c r="P1105" s="185"/>
      <c r="Q1105" s="185"/>
      <c r="R1105" s="185"/>
      <c r="S1105" s="185"/>
      <c r="T1105" s="186"/>
      <c r="AT1105" s="181" t="s">
        <v>198</v>
      </c>
      <c r="AU1105" s="181" t="s">
        <v>91</v>
      </c>
      <c r="AV1105" s="13" t="s">
        <v>78</v>
      </c>
      <c r="AW1105" s="13" t="s">
        <v>27</v>
      </c>
      <c r="AX1105" s="13" t="s">
        <v>72</v>
      </c>
      <c r="AY1105" s="181" t="s">
        <v>190</v>
      </c>
    </row>
    <row r="1106" spans="1:65" s="14" customFormat="1" x14ac:dyDescent="0.2">
      <c r="B1106" s="187"/>
      <c r="D1106" s="180" t="s">
        <v>198</v>
      </c>
      <c r="E1106" s="188" t="s">
        <v>1</v>
      </c>
      <c r="F1106" s="189" t="s">
        <v>1205</v>
      </c>
      <c r="H1106" s="190">
        <v>11.36</v>
      </c>
      <c r="I1106" s="191"/>
      <c r="L1106" s="187"/>
      <c r="M1106" s="192"/>
      <c r="N1106" s="193"/>
      <c r="O1106" s="193"/>
      <c r="P1106" s="193"/>
      <c r="Q1106" s="193"/>
      <c r="R1106" s="193"/>
      <c r="S1106" s="193"/>
      <c r="T1106" s="194"/>
      <c r="AT1106" s="188" t="s">
        <v>198</v>
      </c>
      <c r="AU1106" s="188" t="s">
        <v>91</v>
      </c>
      <c r="AV1106" s="14" t="s">
        <v>91</v>
      </c>
      <c r="AW1106" s="14" t="s">
        <v>27</v>
      </c>
      <c r="AX1106" s="14" t="s">
        <v>72</v>
      </c>
      <c r="AY1106" s="188" t="s">
        <v>190</v>
      </c>
    </row>
    <row r="1107" spans="1:65" s="15" customFormat="1" x14ac:dyDescent="0.2">
      <c r="B1107" s="195"/>
      <c r="D1107" s="180" t="s">
        <v>198</v>
      </c>
      <c r="E1107" s="196" t="s">
        <v>1</v>
      </c>
      <c r="F1107" s="197" t="s">
        <v>204</v>
      </c>
      <c r="H1107" s="198">
        <v>176.35</v>
      </c>
      <c r="I1107" s="199"/>
      <c r="L1107" s="195"/>
      <c r="M1107" s="200"/>
      <c r="N1107" s="201"/>
      <c r="O1107" s="201"/>
      <c r="P1107" s="201"/>
      <c r="Q1107" s="201"/>
      <c r="R1107" s="201"/>
      <c r="S1107" s="201"/>
      <c r="T1107" s="202"/>
      <c r="AT1107" s="196" t="s">
        <v>198</v>
      </c>
      <c r="AU1107" s="196" t="s">
        <v>91</v>
      </c>
      <c r="AV1107" s="15" t="s">
        <v>196</v>
      </c>
      <c r="AW1107" s="15" t="s">
        <v>27</v>
      </c>
      <c r="AX1107" s="15" t="s">
        <v>78</v>
      </c>
      <c r="AY1107" s="196" t="s">
        <v>190</v>
      </c>
    </row>
    <row r="1108" spans="1:65" s="2" customFormat="1" ht="12" x14ac:dyDescent="0.2">
      <c r="A1108" s="35"/>
      <c r="B1108" s="134"/>
      <c r="C1108" s="166" t="s">
        <v>1206</v>
      </c>
      <c r="D1108" s="166" t="s">
        <v>192</v>
      </c>
      <c r="E1108" s="167" t="s">
        <v>1207</v>
      </c>
      <c r="F1108" s="168" t="s">
        <v>1208</v>
      </c>
      <c r="G1108" s="169" t="s">
        <v>195</v>
      </c>
      <c r="H1108" s="170">
        <v>176.35</v>
      </c>
      <c r="I1108" s="171"/>
      <c r="J1108" s="172">
        <f t="shared" ref="J1108:J1114" si="5">ROUND(I1108*H1108,2)</f>
        <v>0</v>
      </c>
      <c r="K1108" s="173"/>
      <c r="L1108" s="36"/>
      <c r="M1108" s="174" t="s">
        <v>1</v>
      </c>
      <c r="N1108" s="175" t="s">
        <v>38</v>
      </c>
      <c r="O1108" s="61"/>
      <c r="P1108" s="176">
        <f t="shared" ref="P1108:P1114" si="6">O1108*H1108</f>
        <v>0</v>
      </c>
      <c r="Q1108" s="176">
        <v>0</v>
      </c>
      <c r="R1108" s="176">
        <f t="shared" ref="R1108:R1114" si="7">Q1108*H1108</f>
        <v>0</v>
      </c>
      <c r="S1108" s="176">
        <v>2E-3</v>
      </c>
      <c r="T1108" s="177">
        <f t="shared" ref="T1108:T1114" si="8">S1108*H1108</f>
        <v>0.35270000000000001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78" t="s">
        <v>292</v>
      </c>
      <c r="AT1108" s="178" t="s">
        <v>192</v>
      </c>
      <c r="AU1108" s="178" t="s">
        <v>91</v>
      </c>
      <c r="AY1108" s="18" t="s">
        <v>190</v>
      </c>
      <c r="BE1108" s="98">
        <f t="shared" ref="BE1108:BE1114" si="9">IF(N1108="základná",J1108,0)</f>
        <v>0</v>
      </c>
      <c r="BF1108" s="98">
        <f t="shared" ref="BF1108:BF1114" si="10">IF(N1108="znížená",J1108,0)</f>
        <v>0</v>
      </c>
      <c r="BG1108" s="98">
        <f t="shared" ref="BG1108:BG1114" si="11">IF(N1108="zákl. prenesená",J1108,0)</f>
        <v>0</v>
      </c>
      <c r="BH1108" s="98">
        <f t="shared" ref="BH1108:BH1114" si="12">IF(N1108="zníž. prenesená",J1108,0)</f>
        <v>0</v>
      </c>
      <c r="BI1108" s="98">
        <f t="shared" ref="BI1108:BI1114" si="13">IF(N1108="nulová",J1108,0)</f>
        <v>0</v>
      </c>
      <c r="BJ1108" s="18" t="s">
        <v>91</v>
      </c>
      <c r="BK1108" s="98">
        <f t="shared" ref="BK1108:BK1114" si="14">ROUND(I1108*H1108,2)</f>
        <v>0</v>
      </c>
      <c r="BL1108" s="18" t="s">
        <v>292</v>
      </c>
      <c r="BM1108" s="178" t="s">
        <v>1209</v>
      </c>
    </row>
    <row r="1109" spans="1:65" s="2" customFormat="1" ht="36" x14ac:dyDescent="0.2">
      <c r="A1109" s="35"/>
      <c r="B1109" s="134"/>
      <c r="C1109" s="166" t="s">
        <v>1210</v>
      </c>
      <c r="D1109" s="166" t="s">
        <v>192</v>
      </c>
      <c r="E1109" s="167" t="s">
        <v>1211</v>
      </c>
      <c r="F1109" s="168" t="s">
        <v>1212</v>
      </c>
      <c r="G1109" s="169" t="s">
        <v>289</v>
      </c>
      <c r="H1109" s="170">
        <v>2</v>
      </c>
      <c r="I1109" s="171"/>
      <c r="J1109" s="172">
        <f t="shared" si="5"/>
        <v>0</v>
      </c>
      <c r="K1109" s="173"/>
      <c r="L1109" s="36"/>
      <c r="M1109" s="174" t="s">
        <v>1</v>
      </c>
      <c r="N1109" s="175" t="s">
        <v>38</v>
      </c>
      <c r="O1109" s="61"/>
      <c r="P1109" s="176">
        <f t="shared" si="6"/>
        <v>0</v>
      </c>
      <c r="Q1109" s="176">
        <v>0</v>
      </c>
      <c r="R1109" s="176">
        <f t="shared" si="7"/>
        <v>0</v>
      </c>
      <c r="S1109" s="176">
        <v>0</v>
      </c>
      <c r="T1109" s="177">
        <f t="shared" si="8"/>
        <v>0</v>
      </c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R1109" s="178" t="s">
        <v>292</v>
      </c>
      <c r="AT1109" s="178" t="s">
        <v>192</v>
      </c>
      <c r="AU1109" s="178" t="s">
        <v>91</v>
      </c>
      <c r="AY1109" s="18" t="s">
        <v>190</v>
      </c>
      <c r="BE1109" s="98">
        <f t="shared" si="9"/>
        <v>0</v>
      </c>
      <c r="BF1109" s="98">
        <f t="shared" si="10"/>
        <v>0</v>
      </c>
      <c r="BG1109" s="98">
        <f t="shared" si="11"/>
        <v>0</v>
      </c>
      <c r="BH1109" s="98">
        <f t="shared" si="12"/>
        <v>0</v>
      </c>
      <c r="BI1109" s="98">
        <f t="shared" si="13"/>
        <v>0</v>
      </c>
      <c r="BJ1109" s="18" t="s">
        <v>91</v>
      </c>
      <c r="BK1109" s="98">
        <f t="shared" si="14"/>
        <v>0</v>
      </c>
      <c r="BL1109" s="18" t="s">
        <v>292</v>
      </c>
      <c r="BM1109" s="178" t="s">
        <v>1213</v>
      </c>
    </row>
    <row r="1110" spans="1:65" s="2" customFormat="1" ht="60" x14ac:dyDescent="0.2">
      <c r="A1110" s="35"/>
      <c r="B1110" s="134"/>
      <c r="C1110" s="166" t="s">
        <v>1214</v>
      </c>
      <c r="D1110" s="166" t="s">
        <v>192</v>
      </c>
      <c r="E1110" s="167" t="s">
        <v>1215</v>
      </c>
      <c r="F1110" s="168" t="s">
        <v>1216</v>
      </c>
      <c r="G1110" s="169" t="s">
        <v>289</v>
      </c>
      <c r="H1110" s="170">
        <v>2</v>
      </c>
      <c r="I1110" s="171"/>
      <c r="J1110" s="172">
        <f t="shared" si="5"/>
        <v>0</v>
      </c>
      <c r="K1110" s="173"/>
      <c r="L1110" s="36"/>
      <c r="M1110" s="174" t="s">
        <v>1</v>
      </c>
      <c r="N1110" s="175" t="s">
        <v>38</v>
      </c>
      <c r="O1110" s="61"/>
      <c r="P1110" s="176">
        <f t="shared" si="6"/>
        <v>0</v>
      </c>
      <c r="Q1110" s="176">
        <v>0</v>
      </c>
      <c r="R1110" s="176">
        <f t="shared" si="7"/>
        <v>0</v>
      </c>
      <c r="S1110" s="176">
        <v>0</v>
      </c>
      <c r="T1110" s="177">
        <f t="shared" si="8"/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178" t="s">
        <v>292</v>
      </c>
      <c r="AT1110" s="178" t="s">
        <v>192</v>
      </c>
      <c r="AU1110" s="178" t="s">
        <v>91</v>
      </c>
      <c r="AY1110" s="18" t="s">
        <v>190</v>
      </c>
      <c r="BE1110" s="98">
        <f t="shared" si="9"/>
        <v>0</v>
      </c>
      <c r="BF1110" s="98">
        <f t="shared" si="10"/>
        <v>0</v>
      </c>
      <c r="BG1110" s="98">
        <f t="shared" si="11"/>
        <v>0</v>
      </c>
      <c r="BH1110" s="98">
        <f t="shared" si="12"/>
        <v>0</v>
      </c>
      <c r="BI1110" s="98">
        <f t="shared" si="13"/>
        <v>0</v>
      </c>
      <c r="BJ1110" s="18" t="s">
        <v>91</v>
      </c>
      <c r="BK1110" s="98">
        <f t="shared" si="14"/>
        <v>0</v>
      </c>
      <c r="BL1110" s="18" t="s">
        <v>292</v>
      </c>
      <c r="BM1110" s="178" t="s">
        <v>1217</v>
      </c>
    </row>
    <row r="1111" spans="1:65" s="2" customFormat="1" ht="24" x14ac:dyDescent="0.2">
      <c r="A1111" s="35"/>
      <c r="B1111" s="134"/>
      <c r="C1111" s="166" t="s">
        <v>1218</v>
      </c>
      <c r="D1111" s="166" t="s">
        <v>192</v>
      </c>
      <c r="E1111" s="167" t="s">
        <v>1219</v>
      </c>
      <c r="F1111" s="168" t="s">
        <v>1220</v>
      </c>
      <c r="G1111" s="169" t="s">
        <v>289</v>
      </c>
      <c r="H1111" s="170">
        <v>4</v>
      </c>
      <c r="I1111" s="171"/>
      <c r="J1111" s="172">
        <f t="shared" si="5"/>
        <v>0</v>
      </c>
      <c r="K1111" s="173"/>
      <c r="L1111" s="36"/>
      <c r="M1111" s="174" t="s">
        <v>1</v>
      </c>
      <c r="N1111" s="175" t="s">
        <v>38</v>
      </c>
      <c r="O1111" s="61"/>
      <c r="P1111" s="176">
        <f t="shared" si="6"/>
        <v>0</v>
      </c>
      <c r="Q1111" s="176">
        <v>0</v>
      </c>
      <c r="R1111" s="176">
        <f t="shared" si="7"/>
        <v>0</v>
      </c>
      <c r="S1111" s="176">
        <v>0</v>
      </c>
      <c r="T1111" s="177">
        <f t="shared" si="8"/>
        <v>0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R1111" s="178" t="s">
        <v>292</v>
      </c>
      <c r="AT1111" s="178" t="s">
        <v>192</v>
      </c>
      <c r="AU1111" s="178" t="s">
        <v>91</v>
      </c>
      <c r="AY1111" s="18" t="s">
        <v>190</v>
      </c>
      <c r="BE1111" s="98">
        <f t="shared" si="9"/>
        <v>0</v>
      </c>
      <c r="BF1111" s="98">
        <f t="shared" si="10"/>
        <v>0</v>
      </c>
      <c r="BG1111" s="98">
        <f t="shared" si="11"/>
        <v>0</v>
      </c>
      <c r="BH1111" s="98">
        <f t="shared" si="12"/>
        <v>0</v>
      </c>
      <c r="BI1111" s="98">
        <f t="shared" si="13"/>
        <v>0</v>
      </c>
      <c r="BJ1111" s="18" t="s">
        <v>91</v>
      </c>
      <c r="BK1111" s="98">
        <f t="shared" si="14"/>
        <v>0</v>
      </c>
      <c r="BL1111" s="18" t="s">
        <v>292</v>
      </c>
      <c r="BM1111" s="178" t="s">
        <v>1221</v>
      </c>
    </row>
    <row r="1112" spans="1:65" s="2" customFormat="1" ht="24" x14ac:dyDescent="0.2">
      <c r="A1112" s="35"/>
      <c r="B1112" s="134"/>
      <c r="C1112" s="166" t="s">
        <v>1222</v>
      </c>
      <c r="D1112" s="166" t="s">
        <v>192</v>
      </c>
      <c r="E1112" s="167" t="s">
        <v>1223</v>
      </c>
      <c r="F1112" s="168" t="s">
        <v>1224</v>
      </c>
      <c r="G1112" s="169" t="s">
        <v>289</v>
      </c>
      <c r="H1112" s="170">
        <v>3</v>
      </c>
      <c r="I1112" s="171"/>
      <c r="J1112" s="172">
        <f t="shared" si="5"/>
        <v>0</v>
      </c>
      <c r="K1112" s="173"/>
      <c r="L1112" s="36"/>
      <c r="M1112" s="174" t="s">
        <v>1</v>
      </c>
      <c r="N1112" s="175" t="s">
        <v>38</v>
      </c>
      <c r="O1112" s="61"/>
      <c r="P1112" s="176">
        <f t="shared" si="6"/>
        <v>0</v>
      </c>
      <c r="Q1112" s="176">
        <v>0</v>
      </c>
      <c r="R1112" s="176">
        <f t="shared" si="7"/>
        <v>0</v>
      </c>
      <c r="S1112" s="176">
        <v>0</v>
      </c>
      <c r="T1112" s="177">
        <f t="shared" si="8"/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78" t="s">
        <v>292</v>
      </c>
      <c r="AT1112" s="178" t="s">
        <v>192</v>
      </c>
      <c r="AU1112" s="178" t="s">
        <v>91</v>
      </c>
      <c r="AY1112" s="18" t="s">
        <v>190</v>
      </c>
      <c r="BE1112" s="98">
        <f t="shared" si="9"/>
        <v>0</v>
      </c>
      <c r="BF1112" s="98">
        <f t="shared" si="10"/>
        <v>0</v>
      </c>
      <c r="BG1112" s="98">
        <f t="shared" si="11"/>
        <v>0</v>
      </c>
      <c r="BH1112" s="98">
        <f t="shared" si="12"/>
        <v>0</v>
      </c>
      <c r="BI1112" s="98">
        <f t="shared" si="13"/>
        <v>0</v>
      </c>
      <c r="BJ1112" s="18" t="s">
        <v>91</v>
      </c>
      <c r="BK1112" s="98">
        <f t="shared" si="14"/>
        <v>0</v>
      </c>
      <c r="BL1112" s="18" t="s">
        <v>292</v>
      </c>
      <c r="BM1112" s="178" t="s">
        <v>1225</v>
      </c>
    </row>
    <row r="1113" spans="1:65" s="2" customFormat="1" ht="24" x14ac:dyDescent="0.2">
      <c r="A1113" s="35"/>
      <c r="B1113" s="134"/>
      <c r="C1113" s="166" t="s">
        <v>1226</v>
      </c>
      <c r="D1113" s="166" t="s">
        <v>192</v>
      </c>
      <c r="E1113" s="167" t="s">
        <v>1227</v>
      </c>
      <c r="F1113" s="168" t="s">
        <v>1228</v>
      </c>
      <c r="G1113" s="169" t="s">
        <v>289</v>
      </c>
      <c r="H1113" s="170">
        <v>6</v>
      </c>
      <c r="I1113" s="171"/>
      <c r="J1113" s="172">
        <f t="shared" si="5"/>
        <v>0</v>
      </c>
      <c r="K1113" s="173"/>
      <c r="L1113" s="36"/>
      <c r="M1113" s="174" t="s">
        <v>1</v>
      </c>
      <c r="N1113" s="175" t="s">
        <v>38</v>
      </c>
      <c r="O1113" s="61"/>
      <c r="P1113" s="176">
        <f t="shared" si="6"/>
        <v>0</v>
      </c>
      <c r="Q1113" s="176">
        <v>0</v>
      </c>
      <c r="R1113" s="176">
        <f t="shared" si="7"/>
        <v>0</v>
      </c>
      <c r="S1113" s="176">
        <v>0</v>
      </c>
      <c r="T1113" s="177">
        <f t="shared" si="8"/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R1113" s="178" t="s">
        <v>292</v>
      </c>
      <c r="AT1113" s="178" t="s">
        <v>192</v>
      </c>
      <c r="AU1113" s="178" t="s">
        <v>91</v>
      </c>
      <c r="AY1113" s="18" t="s">
        <v>190</v>
      </c>
      <c r="BE1113" s="98">
        <f t="shared" si="9"/>
        <v>0</v>
      </c>
      <c r="BF1113" s="98">
        <f t="shared" si="10"/>
        <v>0</v>
      </c>
      <c r="BG1113" s="98">
        <f t="shared" si="11"/>
        <v>0</v>
      </c>
      <c r="BH1113" s="98">
        <f t="shared" si="12"/>
        <v>0</v>
      </c>
      <c r="BI1113" s="98">
        <f t="shared" si="13"/>
        <v>0</v>
      </c>
      <c r="BJ1113" s="18" t="s">
        <v>91</v>
      </c>
      <c r="BK1113" s="98">
        <f t="shared" si="14"/>
        <v>0</v>
      </c>
      <c r="BL1113" s="18" t="s">
        <v>292</v>
      </c>
      <c r="BM1113" s="178" t="s">
        <v>1229</v>
      </c>
    </row>
    <row r="1114" spans="1:65" s="2" customFormat="1" ht="12" x14ac:dyDescent="0.2">
      <c r="A1114" s="35"/>
      <c r="B1114" s="134"/>
      <c r="C1114" s="166" t="s">
        <v>1230</v>
      </c>
      <c r="D1114" s="166" t="s">
        <v>192</v>
      </c>
      <c r="E1114" s="167" t="s">
        <v>1231</v>
      </c>
      <c r="F1114" s="168" t="s">
        <v>1232</v>
      </c>
      <c r="G1114" s="169" t="s">
        <v>346</v>
      </c>
      <c r="H1114" s="170">
        <v>13.1</v>
      </c>
      <c r="I1114" s="171"/>
      <c r="J1114" s="172">
        <f t="shared" si="5"/>
        <v>0</v>
      </c>
      <c r="K1114" s="173"/>
      <c r="L1114" s="36"/>
      <c r="M1114" s="174" t="s">
        <v>1</v>
      </c>
      <c r="N1114" s="175" t="s">
        <v>38</v>
      </c>
      <c r="O1114" s="61"/>
      <c r="P1114" s="176">
        <f t="shared" si="6"/>
        <v>0</v>
      </c>
      <c r="Q1114" s="176">
        <v>0</v>
      </c>
      <c r="R1114" s="176">
        <f t="shared" si="7"/>
        <v>0</v>
      </c>
      <c r="S1114" s="176">
        <v>0</v>
      </c>
      <c r="T1114" s="177">
        <f t="shared" si="8"/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178" t="s">
        <v>292</v>
      </c>
      <c r="AT1114" s="178" t="s">
        <v>192</v>
      </c>
      <c r="AU1114" s="178" t="s">
        <v>91</v>
      </c>
      <c r="AY1114" s="18" t="s">
        <v>190</v>
      </c>
      <c r="BE1114" s="98">
        <f t="shared" si="9"/>
        <v>0</v>
      </c>
      <c r="BF1114" s="98">
        <f t="shared" si="10"/>
        <v>0</v>
      </c>
      <c r="BG1114" s="98">
        <f t="shared" si="11"/>
        <v>0</v>
      </c>
      <c r="BH1114" s="98">
        <f t="shared" si="12"/>
        <v>0</v>
      </c>
      <c r="BI1114" s="98">
        <f t="shared" si="13"/>
        <v>0</v>
      </c>
      <c r="BJ1114" s="18" t="s">
        <v>91</v>
      </c>
      <c r="BK1114" s="98">
        <f t="shared" si="14"/>
        <v>0</v>
      </c>
      <c r="BL1114" s="18" t="s">
        <v>292</v>
      </c>
      <c r="BM1114" s="178" t="s">
        <v>1233</v>
      </c>
    </row>
    <row r="1115" spans="1:65" s="14" customFormat="1" x14ac:dyDescent="0.2">
      <c r="B1115" s="187"/>
      <c r="D1115" s="180" t="s">
        <v>198</v>
      </c>
      <c r="E1115" s="188" t="s">
        <v>1</v>
      </c>
      <c r="F1115" s="189" t="s">
        <v>1234</v>
      </c>
      <c r="H1115" s="190">
        <v>13.1</v>
      </c>
      <c r="I1115" s="191"/>
      <c r="L1115" s="187"/>
      <c r="M1115" s="192"/>
      <c r="N1115" s="193"/>
      <c r="O1115" s="193"/>
      <c r="P1115" s="193"/>
      <c r="Q1115" s="193"/>
      <c r="R1115" s="193"/>
      <c r="S1115" s="193"/>
      <c r="T1115" s="194"/>
      <c r="AT1115" s="188" t="s">
        <v>198</v>
      </c>
      <c r="AU1115" s="188" t="s">
        <v>91</v>
      </c>
      <c r="AV1115" s="14" t="s">
        <v>91</v>
      </c>
      <c r="AW1115" s="14" t="s">
        <v>27</v>
      </c>
      <c r="AX1115" s="14" t="s">
        <v>72</v>
      </c>
      <c r="AY1115" s="188" t="s">
        <v>190</v>
      </c>
    </row>
    <row r="1116" spans="1:65" s="15" customFormat="1" x14ac:dyDescent="0.2">
      <c r="B1116" s="195"/>
      <c r="D1116" s="180" t="s">
        <v>198</v>
      </c>
      <c r="E1116" s="196" t="s">
        <v>1</v>
      </c>
      <c r="F1116" s="197" t="s">
        <v>204</v>
      </c>
      <c r="H1116" s="198">
        <v>13.1</v>
      </c>
      <c r="I1116" s="199"/>
      <c r="L1116" s="195"/>
      <c r="M1116" s="200"/>
      <c r="N1116" s="201"/>
      <c r="O1116" s="201"/>
      <c r="P1116" s="201"/>
      <c r="Q1116" s="201"/>
      <c r="R1116" s="201"/>
      <c r="S1116" s="201"/>
      <c r="T1116" s="202"/>
      <c r="AT1116" s="196" t="s">
        <v>198</v>
      </c>
      <c r="AU1116" s="196" t="s">
        <v>91</v>
      </c>
      <c r="AV1116" s="15" t="s">
        <v>196</v>
      </c>
      <c r="AW1116" s="15" t="s">
        <v>27</v>
      </c>
      <c r="AX1116" s="15" t="s">
        <v>78</v>
      </c>
      <c r="AY1116" s="196" t="s">
        <v>190</v>
      </c>
    </row>
    <row r="1117" spans="1:65" s="2" customFormat="1" ht="72" x14ac:dyDescent="0.2">
      <c r="A1117" s="35"/>
      <c r="B1117" s="134"/>
      <c r="C1117" s="166" t="s">
        <v>1235</v>
      </c>
      <c r="D1117" s="166" t="s">
        <v>192</v>
      </c>
      <c r="E1117" s="167" t="s">
        <v>1236</v>
      </c>
      <c r="F1117" s="168" t="s">
        <v>1237</v>
      </c>
      <c r="G1117" s="169" t="s">
        <v>289</v>
      </c>
      <c r="H1117" s="170">
        <v>1</v>
      </c>
      <c r="I1117" s="171"/>
      <c r="J1117" s="172">
        <f>ROUND(I1117*H1117,2)</f>
        <v>0</v>
      </c>
      <c r="K1117" s="173"/>
      <c r="L1117" s="36"/>
      <c r="M1117" s="174" t="s">
        <v>1</v>
      </c>
      <c r="N1117" s="175" t="s">
        <v>38</v>
      </c>
      <c r="O1117" s="61"/>
      <c r="P1117" s="176">
        <f>O1117*H1117</f>
        <v>0</v>
      </c>
      <c r="Q1117" s="176">
        <v>0</v>
      </c>
      <c r="R1117" s="176">
        <f>Q1117*H1117</f>
        <v>0</v>
      </c>
      <c r="S1117" s="176">
        <v>0</v>
      </c>
      <c r="T1117" s="177">
        <f>S1117*H1117</f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178" t="s">
        <v>292</v>
      </c>
      <c r="AT1117" s="178" t="s">
        <v>192</v>
      </c>
      <c r="AU1117" s="178" t="s">
        <v>91</v>
      </c>
      <c r="AY1117" s="18" t="s">
        <v>190</v>
      </c>
      <c r="BE1117" s="98">
        <f>IF(N1117="základná",J1117,0)</f>
        <v>0</v>
      </c>
      <c r="BF1117" s="98">
        <f>IF(N1117="znížená",J1117,0)</f>
        <v>0</v>
      </c>
      <c r="BG1117" s="98">
        <f>IF(N1117="zákl. prenesená",J1117,0)</f>
        <v>0</v>
      </c>
      <c r="BH1117" s="98">
        <f>IF(N1117="zníž. prenesená",J1117,0)</f>
        <v>0</v>
      </c>
      <c r="BI1117" s="98">
        <f>IF(N1117="nulová",J1117,0)</f>
        <v>0</v>
      </c>
      <c r="BJ1117" s="18" t="s">
        <v>91</v>
      </c>
      <c r="BK1117" s="98">
        <f>ROUND(I1117*H1117,2)</f>
        <v>0</v>
      </c>
      <c r="BL1117" s="18" t="s">
        <v>292</v>
      </c>
      <c r="BM1117" s="178" t="s">
        <v>1238</v>
      </c>
    </row>
    <row r="1118" spans="1:65" s="2" customFormat="1" ht="24" x14ac:dyDescent="0.2">
      <c r="A1118" s="35"/>
      <c r="B1118" s="134"/>
      <c r="C1118" s="166" t="s">
        <v>1239</v>
      </c>
      <c r="D1118" s="166" t="s">
        <v>192</v>
      </c>
      <c r="E1118" s="167" t="s">
        <v>1240</v>
      </c>
      <c r="F1118" s="168" t="s">
        <v>1241</v>
      </c>
      <c r="G1118" s="169" t="s">
        <v>346</v>
      </c>
      <c r="H1118" s="170">
        <v>7.617</v>
      </c>
      <c r="I1118" s="171"/>
      <c r="J1118" s="172">
        <f>ROUND(I1118*H1118,2)</f>
        <v>0</v>
      </c>
      <c r="K1118" s="173"/>
      <c r="L1118" s="36"/>
      <c r="M1118" s="174" t="s">
        <v>1</v>
      </c>
      <c r="N1118" s="175" t="s">
        <v>38</v>
      </c>
      <c r="O1118" s="61"/>
      <c r="P1118" s="176">
        <f>O1118*H1118</f>
        <v>0</v>
      </c>
      <c r="Q1118" s="176">
        <v>0</v>
      </c>
      <c r="R1118" s="176">
        <f>Q1118*H1118</f>
        <v>0</v>
      </c>
      <c r="S1118" s="176">
        <v>0</v>
      </c>
      <c r="T1118" s="177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78" t="s">
        <v>292</v>
      </c>
      <c r="AT1118" s="178" t="s">
        <v>192</v>
      </c>
      <c r="AU1118" s="178" t="s">
        <v>91</v>
      </c>
      <c r="AY1118" s="18" t="s">
        <v>190</v>
      </c>
      <c r="BE1118" s="98">
        <f>IF(N1118="základná",J1118,0)</f>
        <v>0</v>
      </c>
      <c r="BF1118" s="98">
        <f>IF(N1118="znížená",J1118,0)</f>
        <v>0</v>
      </c>
      <c r="BG1118" s="98">
        <f>IF(N1118="zákl. prenesená",J1118,0)</f>
        <v>0</v>
      </c>
      <c r="BH1118" s="98">
        <f>IF(N1118="zníž. prenesená",J1118,0)</f>
        <v>0</v>
      </c>
      <c r="BI1118" s="98">
        <f>IF(N1118="nulová",J1118,0)</f>
        <v>0</v>
      </c>
      <c r="BJ1118" s="18" t="s">
        <v>91</v>
      </c>
      <c r="BK1118" s="98">
        <f>ROUND(I1118*H1118,2)</f>
        <v>0</v>
      </c>
      <c r="BL1118" s="18" t="s">
        <v>292</v>
      </c>
      <c r="BM1118" s="178" t="s">
        <v>1242</v>
      </c>
    </row>
    <row r="1119" spans="1:65" s="13" customFormat="1" x14ac:dyDescent="0.2">
      <c r="B1119" s="179"/>
      <c r="D1119" s="180" t="s">
        <v>198</v>
      </c>
      <c r="E1119" s="181" t="s">
        <v>1</v>
      </c>
      <c r="F1119" s="182" t="s">
        <v>1243</v>
      </c>
      <c r="H1119" s="181" t="s">
        <v>1</v>
      </c>
      <c r="I1119" s="183"/>
      <c r="L1119" s="179"/>
      <c r="M1119" s="184"/>
      <c r="N1119" s="185"/>
      <c r="O1119" s="185"/>
      <c r="P1119" s="185"/>
      <c r="Q1119" s="185"/>
      <c r="R1119" s="185"/>
      <c r="S1119" s="185"/>
      <c r="T1119" s="186"/>
      <c r="AT1119" s="181" t="s">
        <v>198</v>
      </c>
      <c r="AU1119" s="181" t="s">
        <v>91</v>
      </c>
      <c r="AV1119" s="13" t="s">
        <v>78</v>
      </c>
      <c r="AW1119" s="13" t="s">
        <v>27</v>
      </c>
      <c r="AX1119" s="13" t="s">
        <v>72</v>
      </c>
      <c r="AY1119" s="181" t="s">
        <v>190</v>
      </c>
    </row>
    <row r="1120" spans="1:65" s="14" customFormat="1" x14ac:dyDescent="0.2">
      <c r="B1120" s="187"/>
      <c r="D1120" s="180" t="s">
        <v>198</v>
      </c>
      <c r="E1120" s="188" t="s">
        <v>1</v>
      </c>
      <c r="F1120" s="189" t="s">
        <v>1244</v>
      </c>
      <c r="H1120" s="190">
        <v>7.617</v>
      </c>
      <c r="I1120" s="191"/>
      <c r="L1120" s="187"/>
      <c r="M1120" s="192"/>
      <c r="N1120" s="193"/>
      <c r="O1120" s="193"/>
      <c r="P1120" s="193"/>
      <c r="Q1120" s="193"/>
      <c r="R1120" s="193"/>
      <c r="S1120" s="193"/>
      <c r="T1120" s="194"/>
      <c r="AT1120" s="188" t="s">
        <v>198</v>
      </c>
      <c r="AU1120" s="188" t="s">
        <v>91</v>
      </c>
      <c r="AV1120" s="14" t="s">
        <v>91</v>
      </c>
      <c r="AW1120" s="14" t="s">
        <v>27</v>
      </c>
      <c r="AX1120" s="14" t="s">
        <v>72</v>
      </c>
      <c r="AY1120" s="188" t="s">
        <v>190</v>
      </c>
    </row>
    <row r="1121" spans="1:65" s="15" customFormat="1" x14ac:dyDescent="0.2">
      <c r="B1121" s="195"/>
      <c r="D1121" s="180" t="s">
        <v>198</v>
      </c>
      <c r="E1121" s="196" t="s">
        <v>1</v>
      </c>
      <c r="F1121" s="197" t="s">
        <v>204</v>
      </c>
      <c r="H1121" s="198">
        <v>7.617</v>
      </c>
      <c r="I1121" s="199"/>
      <c r="L1121" s="195"/>
      <c r="M1121" s="200"/>
      <c r="N1121" s="201"/>
      <c r="O1121" s="201"/>
      <c r="P1121" s="201"/>
      <c r="Q1121" s="201"/>
      <c r="R1121" s="201"/>
      <c r="S1121" s="201"/>
      <c r="T1121" s="202"/>
      <c r="AT1121" s="196" t="s">
        <v>198</v>
      </c>
      <c r="AU1121" s="196" t="s">
        <v>91</v>
      </c>
      <c r="AV1121" s="15" t="s">
        <v>196</v>
      </c>
      <c r="AW1121" s="15" t="s">
        <v>27</v>
      </c>
      <c r="AX1121" s="15" t="s">
        <v>78</v>
      </c>
      <c r="AY1121" s="196" t="s">
        <v>190</v>
      </c>
    </row>
    <row r="1122" spans="1:65" s="2" customFormat="1" ht="48" x14ac:dyDescent="0.2">
      <c r="A1122" s="35"/>
      <c r="B1122" s="134"/>
      <c r="C1122" s="166" t="s">
        <v>1245</v>
      </c>
      <c r="D1122" s="166" t="s">
        <v>192</v>
      </c>
      <c r="E1122" s="167" t="s">
        <v>1246</v>
      </c>
      <c r="F1122" s="168" t="s">
        <v>1247</v>
      </c>
      <c r="G1122" s="169" t="s">
        <v>289</v>
      </c>
      <c r="H1122" s="170">
        <v>2</v>
      </c>
      <c r="I1122" s="171"/>
      <c r="J1122" s="172">
        <f>ROUND(I1122*H1122,2)</f>
        <v>0</v>
      </c>
      <c r="K1122" s="173"/>
      <c r="L1122" s="36"/>
      <c r="M1122" s="174" t="s">
        <v>1</v>
      </c>
      <c r="N1122" s="175" t="s">
        <v>38</v>
      </c>
      <c r="O1122" s="61"/>
      <c r="P1122" s="176">
        <f>O1122*H1122</f>
        <v>0</v>
      </c>
      <c r="Q1122" s="176">
        <v>0</v>
      </c>
      <c r="R1122" s="176">
        <f>Q1122*H1122</f>
        <v>0</v>
      </c>
      <c r="S1122" s="176">
        <v>0</v>
      </c>
      <c r="T1122" s="177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178" t="s">
        <v>292</v>
      </c>
      <c r="AT1122" s="178" t="s">
        <v>192</v>
      </c>
      <c r="AU1122" s="178" t="s">
        <v>91</v>
      </c>
      <c r="AY1122" s="18" t="s">
        <v>190</v>
      </c>
      <c r="BE1122" s="98">
        <f>IF(N1122="základná",J1122,0)</f>
        <v>0</v>
      </c>
      <c r="BF1122" s="98">
        <f>IF(N1122="znížená",J1122,0)</f>
        <v>0</v>
      </c>
      <c r="BG1122" s="98">
        <f>IF(N1122="zákl. prenesená",J1122,0)</f>
        <v>0</v>
      </c>
      <c r="BH1122" s="98">
        <f>IF(N1122="zníž. prenesená",J1122,0)</f>
        <v>0</v>
      </c>
      <c r="BI1122" s="98">
        <f>IF(N1122="nulová",J1122,0)</f>
        <v>0</v>
      </c>
      <c r="BJ1122" s="18" t="s">
        <v>91</v>
      </c>
      <c r="BK1122" s="98">
        <f>ROUND(I1122*H1122,2)</f>
        <v>0</v>
      </c>
      <c r="BL1122" s="18" t="s">
        <v>292</v>
      </c>
      <c r="BM1122" s="178" t="s">
        <v>1248</v>
      </c>
    </row>
    <row r="1123" spans="1:65" s="2" customFormat="1" ht="48" x14ac:dyDescent="0.2">
      <c r="A1123" s="35"/>
      <c r="B1123" s="134"/>
      <c r="C1123" s="166" t="s">
        <v>1249</v>
      </c>
      <c r="D1123" s="166" t="s">
        <v>192</v>
      </c>
      <c r="E1123" s="167" t="s">
        <v>1250</v>
      </c>
      <c r="F1123" s="168" t="s">
        <v>1251</v>
      </c>
      <c r="G1123" s="169" t="s">
        <v>289</v>
      </c>
      <c r="H1123" s="170">
        <v>1</v>
      </c>
      <c r="I1123" s="171"/>
      <c r="J1123" s="172">
        <f>ROUND(I1123*H1123,2)</f>
        <v>0</v>
      </c>
      <c r="K1123" s="173"/>
      <c r="L1123" s="36"/>
      <c r="M1123" s="174" t="s">
        <v>1</v>
      </c>
      <c r="N1123" s="175" t="s">
        <v>38</v>
      </c>
      <c r="O1123" s="61"/>
      <c r="P1123" s="176">
        <f>O1123*H1123</f>
        <v>0</v>
      </c>
      <c r="Q1123" s="176">
        <v>0</v>
      </c>
      <c r="R1123" s="176">
        <f>Q1123*H1123</f>
        <v>0</v>
      </c>
      <c r="S1123" s="176">
        <v>0</v>
      </c>
      <c r="T1123" s="177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78" t="s">
        <v>292</v>
      </c>
      <c r="AT1123" s="178" t="s">
        <v>192</v>
      </c>
      <c r="AU1123" s="178" t="s">
        <v>91</v>
      </c>
      <c r="AY1123" s="18" t="s">
        <v>190</v>
      </c>
      <c r="BE1123" s="98">
        <f>IF(N1123="základná",J1123,0)</f>
        <v>0</v>
      </c>
      <c r="BF1123" s="98">
        <f>IF(N1123="znížená",J1123,0)</f>
        <v>0</v>
      </c>
      <c r="BG1123" s="98">
        <f>IF(N1123="zákl. prenesená",J1123,0)</f>
        <v>0</v>
      </c>
      <c r="BH1123" s="98">
        <f>IF(N1123="zníž. prenesená",J1123,0)</f>
        <v>0</v>
      </c>
      <c r="BI1123" s="98">
        <f>IF(N1123="nulová",J1123,0)</f>
        <v>0</v>
      </c>
      <c r="BJ1123" s="18" t="s">
        <v>91</v>
      </c>
      <c r="BK1123" s="98">
        <f>ROUND(I1123*H1123,2)</f>
        <v>0</v>
      </c>
      <c r="BL1123" s="18" t="s">
        <v>292</v>
      </c>
      <c r="BM1123" s="178" t="s">
        <v>1252</v>
      </c>
    </row>
    <row r="1124" spans="1:65" s="2" customFormat="1" ht="24" x14ac:dyDescent="0.2">
      <c r="A1124" s="35"/>
      <c r="B1124" s="134"/>
      <c r="C1124" s="166" t="s">
        <v>1253</v>
      </c>
      <c r="D1124" s="166" t="s">
        <v>192</v>
      </c>
      <c r="E1124" s="167" t="s">
        <v>1254</v>
      </c>
      <c r="F1124" s="168" t="s">
        <v>1255</v>
      </c>
      <c r="G1124" s="169" t="s">
        <v>1034</v>
      </c>
      <c r="H1124" s="222"/>
      <c r="I1124" s="171"/>
      <c r="J1124" s="172">
        <f>ROUND(I1124*H1124,2)</f>
        <v>0</v>
      </c>
      <c r="K1124" s="173"/>
      <c r="L1124" s="36"/>
      <c r="M1124" s="174" t="s">
        <v>1</v>
      </c>
      <c r="N1124" s="175" t="s">
        <v>38</v>
      </c>
      <c r="O1124" s="61"/>
      <c r="P1124" s="176">
        <f>O1124*H1124</f>
        <v>0</v>
      </c>
      <c r="Q1124" s="176">
        <v>0</v>
      </c>
      <c r="R1124" s="176">
        <f>Q1124*H1124</f>
        <v>0</v>
      </c>
      <c r="S1124" s="176">
        <v>0</v>
      </c>
      <c r="T1124" s="177">
        <f>S1124*H1124</f>
        <v>0</v>
      </c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R1124" s="178" t="s">
        <v>292</v>
      </c>
      <c r="AT1124" s="178" t="s">
        <v>192</v>
      </c>
      <c r="AU1124" s="178" t="s">
        <v>91</v>
      </c>
      <c r="AY1124" s="18" t="s">
        <v>190</v>
      </c>
      <c r="BE1124" s="98">
        <f>IF(N1124="základná",J1124,0)</f>
        <v>0</v>
      </c>
      <c r="BF1124" s="98">
        <f>IF(N1124="znížená",J1124,0)</f>
        <v>0</v>
      </c>
      <c r="BG1124" s="98">
        <f>IF(N1124="zákl. prenesená",J1124,0)</f>
        <v>0</v>
      </c>
      <c r="BH1124" s="98">
        <f>IF(N1124="zníž. prenesená",J1124,0)</f>
        <v>0</v>
      </c>
      <c r="BI1124" s="98">
        <f>IF(N1124="nulová",J1124,0)</f>
        <v>0</v>
      </c>
      <c r="BJ1124" s="18" t="s">
        <v>91</v>
      </c>
      <c r="BK1124" s="98">
        <f>ROUND(I1124*H1124,2)</f>
        <v>0</v>
      </c>
      <c r="BL1124" s="18" t="s">
        <v>292</v>
      </c>
      <c r="BM1124" s="178" t="s">
        <v>1256</v>
      </c>
    </row>
    <row r="1125" spans="1:65" s="12" customFormat="1" ht="12.75" x14ac:dyDescent="0.2">
      <c r="B1125" s="153"/>
      <c r="D1125" s="154" t="s">
        <v>71</v>
      </c>
      <c r="E1125" s="164" t="s">
        <v>1257</v>
      </c>
      <c r="F1125" s="164" t="s">
        <v>1258</v>
      </c>
      <c r="I1125" s="156"/>
      <c r="J1125" s="165">
        <f>BK1125</f>
        <v>0</v>
      </c>
      <c r="L1125" s="153"/>
      <c r="M1125" s="158"/>
      <c r="N1125" s="159"/>
      <c r="O1125" s="159"/>
      <c r="P1125" s="160">
        <f>SUM(P1126:P1150)</f>
        <v>0</v>
      </c>
      <c r="Q1125" s="159"/>
      <c r="R1125" s="160">
        <f>SUM(R1126:R1150)</f>
        <v>8.1583213499999996</v>
      </c>
      <c r="S1125" s="159"/>
      <c r="T1125" s="161">
        <f>SUM(T1126:T1150)</f>
        <v>0</v>
      </c>
      <c r="AR1125" s="154" t="s">
        <v>91</v>
      </c>
      <c r="AT1125" s="162" t="s">
        <v>71</v>
      </c>
      <c r="AU1125" s="162" t="s">
        <v>78</v>
      </c>
      <c r="AY1125" s="154" t="s">
        <v>190</v>
      </c>
      <c r="BK1125" s="163">
        <f>SUM(BK1126:BK1150)</f>
        <v>0</v>
      </c>
    </row>
    <row r="1126" spans="1:65" s="2" customFormat="1" ht="24" x14ac:dyDescent="0.2">
      <c r="A1126" s="35"/>
      <c r="B1126" s="134"/>
      <c r="C1126" s="166" t="s">
        <v>1259</v>
      </c>
      <c r="D1126" s="166" t="s">
        <v>192</v>
      </c>
      <c r="E1126" s="167" t="s">
        <v>1260</v>
      </c>
      <c r="F1126" s="168" t="s">
        <v>1261</v>
      </c>
      <c r="G1126" s="169" t="s">
        <v>195</v>
      </c>
      <c r="H1126" s="170">
        <v>97.42</v>
      </c>
      <c r="I1126" s="171"/>
      <c r="J1126" s="172">
        <f>ROUND(I1126*H1126,2)</f>
        <v>0</v>
      </c>
      <c r="K1126" s="173"/>
      <c r="L1126" s="36"/>
      <c r="M1126" s="174" t="s">
        <v>1</v>
      </c>
      <c r="N1126" s="175" t="s">
        <v>38</v>
      </c>
      <c r="O1126" s="61"/>
      <c r="P1126" s="176">
        <f>O1126*H1126</f>
        <v>0</v>
      </c>
      <c r="Q1126" s="176">
        <v>3.65E-3</v>
      </c>
      <c r="R1126" s="176">
        <f>Q1126*H1126</f>
        <v>0.35558299999999998</v>
      </c>
      <c r="S1126" s="176">
        <v>0</v>
      </c>
      <c r="T1126" s="177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78" t="s">
        <v>292</v>
      </c>
      <c r="AT1126" s="178" t="s">
        <v>192</v>
      </c>
      <c r="AU1126" s="178" t="s">
        <v>91</v>
      </c>
      <c r="AY1126" s="18" t="s">
        <v>190</v>
      </c>
      <c r="BE1126" s="98">
        <f>IF(N1126="základná",J1126,0)</f>
        <v>0</v>
      </c>
      <c r="BF1126" s="98">
        <f>IF(N1126="znížená",J1126,0)</f>
        <v>0</v>
      </c>
      <c r="BG1126" s="98">
        <f>IF(N1126="zákl. prenesená",J1126,0)</f>
        <v>0</v>
      </c>
      <c r="BH1126" s="98">
        <f>IF(N1126="zníž. prenesená",J1126,0)</f>
        <v>0</v>
      </c>
      <c r="BI1126" s="98">
        <f>IF(N1126="nulová",J1126,0)</f>
        <v>0</v>
      </c>
      <c r="BJ1126" s="18" t="s">
        <v>91</v>
      </c>
      <c r="BK1126" s="98">
        <f>ROUND(I1126*H1126,2)</f>
        <v>0</v>
      </c>
      <c r="BL1126" s="18" t="s">
        <v>292</v>
      </c>
      <c r="BM1126" s="178" t="s">
        <v>1262</v>
      </c>
    </row>
    <row r="1127" spans="1:65" s="14" customFormat="1" x14ac:dyDescent="0.2">
      <c r="B1127" s="187"/>
      <c r="D1127" s="180" t="s">
        <v>198</v>
      </c>
      <c r="E1127" s="188" t="s">
        <v>1</v>
      </c>
      <c r="F1127" s="189" t="s">
        <v>1263</v>
      </c>
      <c r="H1127" s="190">
        <v>97.42</v>
      </c>
      <c r="I1127" s="191"/>
      <c r="L1127" s="187"/>
      <c r="M1127" s="192"/>
      <c r="N1127" s="193"/>
      <c r="O1127" s="193"/>
      <c r="P1127" s="193"/>
      <c r="Q1127" s="193"/>
      <c r="R1127" s="193"/>
      <c r="S1127" s="193"/>
      <c r="T1127" s="194"/>
      <c r="AT1127" s="188" t="s">
        <v>198</v>
      </c>
      <c r="AU1127" s="188" t="s">
        <v>91</v>
      </c>
      <c r="AV1127" s="14" t="s">
        <v>91</v>
      </c>
      <c r="AW1127" s="14" t="s">
        <v>27</v>
      </c>
      <c r="AX1127" s="14" t="s">
        <v>72</v>
      </c>
      <c r="AY1127" s="188" t="s">
        <v>190</v>
      </c>
    </row>
    <row r="1128" spans="1:65" s="15" customFormat="1" x14ac:dyDescent="0.2">
      <c r="B1128" s="195"/>
      <c r="D1128" s="180" t="s">
        <v>198</v>
      </c>
      <c r="E1128" s="196" t="s">
        <v>112</v>
      </c>
      <c r="F1128" s="197" t="s">
        <v>204</v>
      </c>
      <c r="H1128" s="198">
        <v>97.42</v>
      </c>
      <c r="I1128" s="199"/>
      <c r="L1128" s="195"/>
      <c r="M1128" s="200"/>
      <c r="N1128" s="201"/>
      <c r="O1128" s="201"/>
      <c r="P1128" s="201"/>
      <c r="Q1128" s="201"/>
      <c r="R1128" s="201"/>
      <c r="S1128" s="201"/>
      <c r="T1128" s="202"/>
      <c r="AT1128" s="196" t="s">
        <v>198</v>
      </c>
      <c r="AU1128" s="196" t="s">
        <v>91</v>
      </c>
      <c r="AV1128" s="15" t="s">
        <v>196</v>
      </c>
      <c r="AW1128" s="15" t="s">
        <v>27</v>
      </c>
      <c r="AX1128" s="15" t="s">
        <v>78</v>
      </c>
      <c r="AY1128" s="196" t="s">
        <v>190</v>
      </c>
    </row>
    <row r="1129" spans="1:65" s="2" customFormat="1" ht="24" x14ac:dyDescent="0.2">
      <c r="A1129" s="35"/>
      <c r="B1129" s="134"/>
      <c r="C1129" s="203" t="s">
        <v>1264</v>
      </c>
      <c r="D1129" s="203" t="s">
        <v>338</v>
      </c>
      <c r="E1129" s="204" t="s">
        <v>1265</v>
      </c>
      <c r="F1129" s="205" t="s">
        <v>1266</v>
      </c>
      <c r="G1129" s="206" t="s">
        <v>195</v>
      </c>
      <c r="H1129" s="207">
        <v>99.367999999999995</v>
      </c>
      <c r="I1129" s="208"/>
      <c r="J1129" s="209">
        <f>ROUND(I1129*H1129,2)</f>
        <v>0</v>
      </c>
      <c r="K1129" s="210"/>
      <c r="L1129" s="211"/>
      <c r="M1129" s="212" t="s">
        <v>1</v>
      </c>
      <c r="N1129" s="213" t="s">
        <v>38</v>
      </c>
      <c r="O1129" s="61"/>
      <c r="P1129" s="176">
        <f>O1129*H1129</f>
        <v>0</v>
      </c>
      <c r="Q1129" s="176">
        <v>3.3500000000000002E-2</v>
      </c>
      <c r="R1129" s="176">
        <f>Q1129*H1129</f>
        <v>3.3288280000000001</v>
      </c>
      <c r="S1129" s="176">
        <v>0</v>
      </c>
      <c r="T1129" s="177">
        <f>S1129*H1129</f>
        <v>0</v>
      </c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R1129" s="178" t="s">
        <v>401</v>
      </c>
      <c r="AT1129" s="178" t="s">
        <v>338</v>
      </c>
      <c r="AU1129" s="178" t="s">
        <v>91</v>
      </c>
      <c r="AY1129" s="18" t="s">
        <v>190</v>
      </c>
      <c r="BE1129" s="98">
        <f>IF(N1129="základná",J1129,0)</f>
        <v>0</v>
      </c>
      <c r="BF1129" s="98">
        <f>IF(N1129="znížená",J1129,0)</f>
        <v>0</v>
      </c>
      <c r="BG1129" s="98">
        <f>IF(N1129="zákl. prenesená",J1129,0)</f>
        <v>0</v>
      </c>
      <c r="BH1129" s="98">
        <f>IF(N1129="zníž. prenesená",J1129,0)</f>
        <v>0</v>
      </c>
      <c r="BI1129" s="98">
        <f>IF(N1129="nulová",J1129,0)</f>
        <v>0</v>
      </c>
      <c r="BJ1129" s="18" t="s">
        <v>91</v>
      </c>
      <c r="BK1129" s="98">
        <f>ROUND(I1129*H1129,2)</f>
        <v>0</v>
      </c>
      <c r="BL1129" s="18" t="s">
        <v>292</v>
      </c>
      <c r="BM1129" s="178" t="s">
        <v>1267</v>
      </c>
    </row>
    <row r="1130" spans="1:65" s="14" customFormat="1" x14ac:dyDescent="0.2">
      <c r="B1130" s="187"/>
      <c r="D1130" s="180" t="s">
        <v>198</v>
      </c>
      <c r="E1130" s="188" t="s">
        <v>1</v>
      </c>
      <c r="F1130" s="189" t="s">
        <v>1268</v>
      </c>
      <c r="H1130" s="190">
        <v>99.367999999999995</v>
      </c>
      <c r="I1130" s="191"/>
      <c r="L1130" s="187"/>
      <c r="M1130" s="192"/>
      <c r="N1130" s="193"/>
      <c r="O1130" s="193"/>
      <c r="P1130" s="193"/>
      <c r="Q1130" s="193"/>
      <c r="R1130" s="193"/>
      <c r="S1130" s="193"/>
      <c r="T1130" s="194"/>
      <c r="AT1130" s="188" t="s">
        <v>198</v>
      </c>
      <c r="AU1130" s="188" t="s">
        <v>91</v>
      </c>
      <c r="AV1130" s="14" t="s">
        <v>91</v>
      </c>
      <c r="AW1130" s="14" t="s">
        <v>27</v>
      </c>
      <c r="AX1130" s="14" t="s">
        <v>72</v>
      </c>
      <c r="AY1130" s="188" t="s">
        <v>190</v>
      </c>
    </row>
    <row r="1131" spans="1:65" s="15" customFormat="1" x14ac:dyDescent="0.2">
      <c r="B1131" s="195"/>
      <c r="D1131" s="180" t="s">
        <v>198</v>
      </c>
      <c r="E1131" s="196" t="s">
        <v>1</v>
      </c>
      <c r="F1131" s="197" t="s">
        <v>204</v>
      </c>
      <c r="H1131" s="198">
        <v>99.367999999999995</v>
      </c>
      <c r="I1131" s="199"/>
      <c r="L1131" s="195"/>
      <c r="M1131" s="200"/>
      <c r="N1131" s="201"/>
      <c r="O1131" s="201"/>
      <c r="P1131" s="201"/>
      <c r="Q1131" s="201"/>
      <c r="R1131" s="201"/>
      <c r="S1131" s="201"/>
      <c r="T1131" s="202"/>
      <c r="AT1131" s="196" t="s">
        <v>198</v>
      </c>
      <c r="AU1131" s="196" t="s">
        <v>91</v>
      </c>
      <c r="AV1131" s="15" t="s">
        <v>196</v>
      </c>
      <c r="AW1131" s="15" t="s">
        <v>27</v>
      </c>
      <c r="AX1131" s="15" t="s">
        <v>78</v>
      </c>
      <c r="AY1131" s="196" t="s">
        <v>190</v>
      </c>
    </row>
    <row r="1132" spans="1:65" s="2" customFormat="1" ht="24" x14ac:dyDescent="0.2">
      <c r="A1132" s="35"/>
      <c r="B1132" s="134"/>
      <c r="C1132" s="166" t="s">
        <v>1269</v>
      </c>
      <c r="D1132" s="166" t="s">
        <v>192</v>
      </c>
      <c r="E1132" s="167" t="s">
        <v>1270</v>
      </c>
      <c r="F1132" s="168" t="s">
        <v>1271</v>
      </c>
      <c r="G1132" s="169" t="s">
        <v>195</v>
      </c>
      <c r="H1132" s="170">
        <v>8.4090000000000007</v>
      </c>
      <c r="I1132" s="171"/>
      <c r="J1132" s="172">
        <f>ROUND(I1132*H1132,2)</f>
        <v>0</v>
      </c>
      <c r="K1132" s="173"/>
      <c r="L1132" s="36"/>
      <c r="M1132" s="174" t="s">
        <v>1</v>
      </c>
      <c r="N1132" s="175" t="s">
        <v>38</v>
      </c>
      <c r="O1132" s="61"/>
      <c r="P1132" s="176">
        <f>O1132*H1132</f>
        <v>0</v>
      </c>
      <c r="Q1132" s="176">
        <v>3.7499999999999999E-3</v>
      </c>
      <c r="R1132" s="176">
        <f>Q1132*H1132</f>
        <v>3.1533749999999999E-2</v>
      </c>
      <c r="S1132" s="176">
        <v>0</v>
      </c>
      <c r="T1132" s="177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78" t="s">
        <v>292</v>
      </c>
      <c r="AT1132" s="178" t="s">
        <v>192</v>
      </c>
      <c r="AU1132" s="178" t="s">
        <v>91</v>
      </c>
      <c r="AY1132" s="18" t="s">
        <v>190</v>
      </c>
      <c r="BE1132" s="98">
        <f>IF(N1132="základná",J1132,0)</f>
        <v>0</v>
      </c>
      <c r="BF1132" s="98">
        <f>IF(N1132="znížená",J1132,0)</f>
        <v>0</v>
      </c>
      <c r="BG1132" s="98">
        <f>IF(N1132="zákl. prenesená",J1132,0)</f>
        <v>0</v>
      </c>
      <c r="BH1132" s="98">
        <f>IF(N1132="zníž. prenesená",J1132,0)</f>
        <v>0</v>
      </c>
      <c r="BI1132" s="98">
        <f>IF(N1132="nulová",J1132,0)</f>
        <v>0</v>
      </c>
      <c r="BJ1132" s="18" t="s">
        <v>91</v>
      </c>
      <c r="BK1132" s="98">
        <f>ROUND(I1132*H1132,2)</f>
        <v>0</v>
      </c>
      <c r="BL1132" s="18" t="s">
        <v>292</v>
      </c>
      <c r="BM1132" s="178" t="s">
        <v>1272</v>
      </c>
    </row>
    <row r="1133" spans="1:65" s="13" customFormat="1" x14ac:dyDescent="0.2">
      <c r="B1133" s="179"/>
      <c r="D1133" s="180" t="s">
        <v>198</v>
      </c>
      <c r="E1133" s="181" t="s">
        <v>1</v>
      </c>
      <c r="F1133" s="182" t="s">
        <v>682</v>
      </c>
      <c r="H1133" s="181" t="s">
        <v>1</v>
      </c>
      <c r="I1133" s="183"/>
      <c r="L1133" s="179"/>
      <c r="M1133" s="184"/>
      <c r="N1133" s="185"/>
      <c r="O1133" s="185"/>
      <c r="P1133" s="185"/>
      <c r="Q1133" s="185"/>
      <c r="R1133" s="185"/>
      <c r="S1133" s="185"/>
      <c r="T1133" s="186"/>
      <c r="AT1133" s="181" t="s">
        <v>198</v>
      </c>
      <c r="AU1133" s="181" t="s">
        <v>91</v>
      </c>
      <c r="AV1133" s="13" t="s">
        <v>78</v>
      </c>
      <c r="AW1133" s="13" t="s">
        <v>27</v>
      </c>
      <c r="AX1133" s="13" t="s">
        <v>72</v>
      </c>
      <c r="AY1133" s="181" t="s">
        <v>190</v>
      </c>
    </row>
    <row r="1134" spans="1:65" s="13" customFormat="1" x14ac:dyDescent="0.2">
      <c r="B1134" s="179"/>
      <c r="D1134" s="180" t="s">
        <v>198</v>
      </c>
      <c r="E1134" s="181" t="s">
        <v>1</v>
      </c>
      <c r="F1134" s="182" t="s">
        <v>1273</v>
      </c>
      <c r="H1134" s="181" t="s">
        <v>1</v>
      </c>
      <c r="I1134" s="183"/>
      <c r="L1134" s="179"/>
      <c r="M1134" s="184"/>
      <c r="N1134" s="185"/>
      <c r="O1134" s="185"/>
      <c r="P1134" s="185"/>
      <c r="Q1134" s="185"/>
      <c r="R1134" s="185"/>
      <c r="S1134" s="185"/>
      <c r="T1134" s="186"/>
      <c r="AT1134" s="181" t="s">
        <v>198</v>
      </c>
      <c r="AU1134" s="181" t="s">
        <v>91</v>
      </c>
      <c r="AV1134" s="13" t="s">
        <v>78</v>
      </c>
      <c r="AW1134" s="13" t="s">
        <v>27</v>
      </c>
      <c r="AX1134" s="13" t="s">
        <v>72</v>
      </c>
      <c r="AY1134" s="181" t="s">
        <v>190</v>
      </c>
    </row>
    <row r="1135" spans="1:65" s="14" customFormat="1" x14ac:dyDescent="0.2">
      <c r="B1135" s="187"/>
      <c r="D1135" s="180" t="s">
        <v>198</v>
      </c>
      <c r="E1135" s="188" t="s">
        <v>1</v>
      </c>
      <c r="F1135" s="189" t="s">
        <v>1274</v>
      </c>
      <c r="H1135" s="190">
        <v>2.2400000000000002</v>
      </c>
      <c r="I1135" s="191"/>
      <c r="L1135" s="187"/>
      <c r="M1135" s="192"/>
      <c r="N1135" s="193"/>
      <c r="O1135" s="193"/>
      <c r="P1135" s="193"/>
      <c r="Q1135" s="193"/>
      <c r="R1135" s="193"/>
      <c r="S1135" s="193"/>
      <c r="T1135" s="194"/>
      <c r="AT1135" s="188" t="s">
        <v>198</v>
      </c>
      <c r="AU1135" s="188" t="s">
        <v>91</v>
      </c>
      <c r="AV1135" s="14" t="s">
        <v>91</v>
      </c>
      <c r="AW1135" s="14" t="s">
        <v>27</v>
      </c>
      <c r="AX1135" s="14" t="s">
        <v>72</v>
      </c>
      <c r="AY1135" s="188" t="s">
        <v>190</v>
      </c>
    </row>
    <row r="1136" spans="1:65" s="14" customFormat="1" x14ac:dyDescent="0.2">
      <c r="B1136" s="187"/>
      <c r="D1136" s="180" t="s">
        <v>198</v>
      </c>
      <c r="E1136" s="188" t="s">
        <v>1</v>
      </c>
      <c r="F1136" s="189" t="s">
        <v>1275</v>
      </c>
      <c r="H1136" s="190">
        <v>2.1949999999999998</v>
      </c>
      <c r="I1136" s="191"/>
      <c r="L1136" s="187"/>
      <c r="M1136" s="192"/>
      <c r="N1136" s="193"/>
      <c r="O1136" s="193"/>
      <c r="P1136" s="193"/>
      <c r="Q1136" s="193"/>
      <c r="R1136" s="193"/>
      <c r="S1136" s="193"/>
      <c r="T1136" s="194"/>
      <c r="AT1136" s="188" t="s">
        <v>198</v>
      </c>
      <c r="AU1136" s="188" t="s">
        <v>91</v>
      </c>
      <c r="AV1136" s="14" t="s">
        <v>91</v>
      </c>
      <c r="AW1136" s="14" t="s">
        <v>27</v>
      </c>
      <c r="AX1136" s="14" t="s">
        <v>72</v>
      </c>
      <c r="AY1136" s="188" t="s">
        <v>190</v>
      </c>
    </row>
    <row r="1137" spans="1:65" s="14" customFormat="1" x14ac:dyDescent="0.2">
      <c r="B1137" s="187"/>
      <c r="D1137" s="180" t="s">
        <v>198</v>
      </c>
      <c r="E1137" s="188" t="s">
        <v>1</v>
      </c>
      <c r="F1137" s="189" t="s">
        <v>1276</v>
      </c>
      <c r="H1137" s="190">
        <v>1.2070000000000001</v>
      </c>
      <c r="I1137" s="191"/>
      <c r="L1137" s="187"/>
      <c r="M1137" s="192"/>
      <c r="N1137" s="193"/>
      <c r="O1137" s="193"/>
      <c r="P1137" s="193"/>
      <c r="Q1137" s="193"/>
      <c r="R1137" s="193"/>
      <c r="S1137" s="193"/>
      <c r="T1137" s="194"/>
      <c r="AT1137" s="188" t="s">
        <v>198</v>
      </c>
      <c r="AU1137" s="188" t="s">
        <v>91</v>
      </c>
      <c r="AV1137" s="14" t="s">
        <v>91</v>
      </c>
      <c r="AW1137" s="14" t="s">
        <v>27</v>
      </c>
      <c r="AX1137" s="14" t="s">
        <v>72</v>
      </c>
      <c r="AY1137" s="188" t="s">
        <v>190</v>
      </c>
    </row>
    <row r="1138" spans="1:65" s="13" customFormat="1" x14ac:dyDescent="0.2">
      <c r="B1138" s="179"/>
      <c r="D1138" s="180" t="s">
        <v>198</v>
      </c>
      <c r="E1138" s="181" t="s">
        <v>1</v>
      </c>
      <c r="F1138" s="182" t="s">
        <v>1277</v>
      </c>
      <c r="H1138" s="181" t="s">
        <v>1</v>
      </c>
      <c r="I1138" s="183"/>
      <c r="L1138" s="179"/>
      <c r="M1138" s="184"/>
      <c r="N1138" s="185"/>
      <c r="O1138" s="185"/>
      <c r="P1138" s="185"/>
      <c r="Q1138" s="185"/>
      <c r="R1138" s="185"/>
      <c r="S1138" s="185"/>
      <c r="T1138" s="186"/>
      <c r="AT1138" s="181" t="s">
        <v>198</v>
      </c>
      <c r="AU1138" s="181" t="s">
        <v>91</v>
      </c>
      <c r="AV1138" s="13" t="s">
        <v>78</v>
      </c>
      <c r="AW1138" s="13" t="s">
        <v>27</v>
      </c>
      <c r="AX1138" s="13" t="s">
        <v>72</v>
      </c>
      <c r="AY1138" s="181" t="s">
        <v>190</v>
      </c>
    </row>
    <row r="1139" spans="1:65" s="14" customFormat="1" x14ac:dyDescent="0.2">
      <c r="B1139" s="187"/>
      <c r="D1139" s="180" t="s">
        <v>198</v>
      </c>
      <c r="E1139" s="188" t="s">
        <v>1</v>
      </c>
      <c r="F1139" s="189" t="s">
        <v>1278</v>
      </c>
      <c r="H1139" s="190">
        <v>2.7669999999999999</v>
      </c>
      <c r="I1139" s="191"/>
      <c r="L1139" s="187"/>
      <c r="M1139" s="192"/>
      <c r="N1139" s="193"/>
      <c r="O1139" s="193"/>
      <c r="P1139" s="193"/>
      <c r="Q1139" s="193"/>
      <c r="R1139" s="193"/>
      <c r="S1139" s="193"/>
      <c r="T1139" s="194"/>
      <c r="AT1139" s="188" t="s">
        <v>198</v>
      </c>
      <c r="AU1139" s="188" t="s">
        <v>91</v>
      </c>
      <c r="AV1139" s="14" t="s">
        <v>91</v>
      </c>
      <c r="AW1139" s="14" t="s">
        <v>27</v>
      </c>
      <c r="AX1139" s="14" t="s">
        <v>72</v>
      </c>
      <c r="AY1139" s="188" t="s">
        <v>190</v>
      </c>
    </row>
    <row r="1140" spans="1:65" s="16" customFormat="1" x14ac:dyDescent="0.2">
      <c r="B1140" s="214"/>
      <c r="D1140" s="180" t="s">
        <v>198</v>
      </c>
      <c r="E1140" s="215" t="s">
        <v>1</v>
      </c>
      <c r="F1140" s="216" t="s">
        <v>417</v>
      </c>
      <c r="H1140" s="217">
        <v>8.4090000000000007</v>
      </c>
      <c r="I1140" s="218"/>
      <c r="L1140" s="214"/>
      <c r="M1140" s="219"/>
      <c r="N1140" s="220"/>
      <c r="O1140" s="220"/>
      <c r="P1140" s="220"/>
      <c r="Q1140" s="220"/>
      <c r="R1140" s="220"/>
      <c r="S1140" s="220"/>
      <c r="T1140" s="221"/>
      <c r="AT1140" s="215" t="s">
        <v>198</v>
      </c>
      <c r="AU1140" s="215" t="s">
        <v>91</v>
      </c>
      <c r="AV1140" s="16" t="s">
        <v>212</v>
      </c>
      <c r="AW1140" s="16" t="s">
        <v>27</v>
      </c>
      <c r="AX1140" s="16" t="s">
        <v>72</v>
      </c>
      <c r="AY1140" s="215" t="s">
        <v>190</v>
      </c>
    </row>
    <row r="1141" spans="1:65" s="15" customFormat="1" x14ac:dyDescent="0.2">
      <c r="B1141" s="195"/>
      <c r="D1141" s="180" t="s">
        <v>198</v>
      </c>
      <c r="E1141" s="196" t="s">
        <v>129</v>
      </c>
      <c r="F1141" s="197" t="s">
        <v>204</v>
      </c>
      <c r="H1141" s="198">
        <v>8.4090000000000007</v>
      </c>
      <c r="I1141" s="199"/>
      <c r="L1141" s="195"/>
      <c r="M1141" s="200"/>
      <c r="N1141" s="201"/>
      <c r="O1141" s="201"/>
      <c r="P1141" s="201"/>
      <c r="Q1141" s="201"/>
      <c r="R1141" s="201"/>
      <c r="S1141" s="201"/>
      <c r="T1141" s="202"/>
      <c r="AT1141" s="196" t="s">
        <v>198</v>
      </c>
      <c r="AU1141" s="196" t="s">
        <v>91</v>
      </c>
      <c r="AV1141" s="15" t="s">
        <v>196</v>
      </c>
      <c r="AW1141" s="15" t="s">
        <v>27</v>
      </c>
      <c r="AX1141" s="15" t="s">
        <v>78</v>
      </c>
      <c r="AY1141" s="196" t="s">
        <v>190</v>
      </c>
    </row>
    <row r="1142" spans="1:65" s="2" customFormat="1" ht="24" x14ac:dyDescent="0.2">
      <c r="A1142" s="35"/>
      <c r="B1142" s="134"/>
      <c r="C1142" s="166" t="s">
        <v>1279</v>
      </c>
      <c r="D1142" s="166" t="s">
        <v>192</v>
      </c>
      <c r="E1142" s="167" t="s">
        <v>1280</v>
      </c>
      <c r="F1142" s="168" t="s">
        <v>1281</v>
      </c>
      <c r="G1142" s="169" t="s">
        <v>195</v>
      </c>
      <c r="H1142" s="170">
        <v>109.864</v>
      </c>
      <c r="I1142" s="171"/>
      <c r="J1142" s="172">
        <f>ROUND(I1142*H1142,2)</f>
        <v>0</v>
      </c>
      <c r="K1142" s="173"/>
      <c r="L1142" s="36"/>
      <c r="M1142" s="174" t="s">
        <v>1</v>
      </c>
      <c r="N1142" s="175" t="s">
        <v>38</v>
      </c>
      <c r="O1142" s="61"/>
      <c r="P1142" s="176">
        <f>O1142*H1142</f>
        <v>0</v>
      </c>
      <c r="Q1142" s="176">
        <v>3.65E-3</v>
      </c>
      <c r="R1142" s="176">
        <f>Q1142*H1142</f>
        <v>0.40100360000000002</v>
      </c>
      <c r="S1142" s="176">
        <v>0</v>
      </c>
      <c r="T1142" s="177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178" t="s">
        <v>292</v>
      </c>
      <c r="AT1142" s="178" t="s">
        <v>192</v>
      </c>
      <c r="AU1142" s="178" t="s">
        <v>91</v>
      </c>
      <c r="AY1142" s="18" t="s">
        <v>190</v>
      </c>
      <c r="BE1142" s="98">
        <f>IF(N1142="základná",J1142,0)</f>
        <v>0</v>
      </c>
      <c r="BF1142" s="98">
        <f>IF(N1142="znížená",J1142,0)</f>
        <v>0</v>
      </c>
      <c r="BG1142" s="98">
        <f>IF(N1142="zákl. prenesená",J1142,0)</f>
        <v>0</v>
      </c>
      <c r="BH1142" s="98">
        <f>IF(N1142="zníž. prenesená",J1142,0)</f>
        <v>0</v>
      </c>
      <c r="BI1142" s="98">
        <f>IF(N1142="nulová",J1142,0)</f>
        <v>0</v>
      </c>
      <c r="BJ1142" s="18" t="s">
        <v>91</v>
      </c>
      <c r="BK1142" s="98">
        <f>ROUND(I1142*H1142,2)</f>
        <v>0</v>
      </c>
      <c r="BL1142" s="18" t="s">
        <v>292</v>
      </c>
      <c r="BM1142" s="178" t="s">
        <v>1282</v>
      </c>
    </row>
    <row r="1143" spans="1:65" s="13" customFormat="1" x14ac:dyDescent="0.2">
      <c r="B1143" s="179"/>
      <c r="D1143" s="180" t="s">
        <v>198</v>
      </c>
      <c r="E1143" s="181" t="s">
        <v>1</v>
      </c>
      <c r="F1143" s="182" t="s">
        <v>1283</v>
      </c>
      <c r="H1143" s="181" t="s">
        <v>1</v>
      </c>
      <c r="I1143" s="183"/>
      <c r="L1143" s="179"/>
      <c r="M1143" s="184"/>
      <c r="N1143" s="185"/>
      <c r="O1143" s="185"/>
      <c r="P1143" s="185"/>
      <c r="Q1143" s="185"/>
      <c r="R1143" s="185"/>
      <c r="S1143" s="185"/>
      <c r="T1143" s="186"/>
      <c r="AT1143" s="181" t="s">
        <v>198</v>
      </c>
      <c r="AU1143" s="181" t="s">
        <v>91</v>
      </c>
      <c r="AV1143" s="13" t="s">
        <v>78</v>
      </c>
      <c r="AW1143" s="13" t="s">
        <v>27</v>
      </c>
      <c r="AX1143" s="13" t="s">
        <v>72</v>
      </c>
      <c r="AY1143" s="181" t="s">
        <v>190</v>
      </c>
    </row>
    <row r="1144" spans="1:65" s="14" customFormat="1" x14ac:dyDescent="0.2">
      <c r="B1144" s="187"/>
      <c r="D1144" s="180" t="s">
        <v>198</v>
      </c>
      <c r="E1144" s="188" t="s">
        <v>1</v>
      </c>
      <c r="F1144" s="189" t="s">
        <v>1003</v>
      </c>
      <c r="H1144" s="190">
        <v>109.864</v>
      </c>
      <c r="I1144" s="191"/>
      <c r="L1144" s="187"/>
      <c r="M1144" s="192"/>
      <c r="N1144" s="193"/>
      <c r="O1144" s="193"/>
      <c r="P1144" s="193"/>
      <c r="Q1144" s="193"/>
      <c r="R1144" s="193"/>
      <c r="S1144" s="193"/>
      <c r="T1144" s="194"/>
      <c r="AT1144" s="188" t="s">
        <v>198</v>
      </c>
      <c r="AU1144" s="188" t="s">
        <v>91</v>
      </c>
      <c r="AV1144" s="14" t="s">
        <v>91</v>
      </c>
      <c r="AW1144" s="14" t="s">
        <v>27</v>
      </c>
      <c r="AX1144" s="14" t="s">
        <v>72</v>
      </c>
      <c r="AY1144" s="188" t="s">
        <v>190</v>
      </c>
    </row>
    <row r="1145" spans="1:65" s="15" customFormat="1" x14ac:dyDescent="0.2">
      <c r="B1145" s="195"/>
      <c r="D1145" s="180" t="s">
        <v>198</v>
      </c>
      <c r="E1145" s="196" t="s">
        <v>114</v>
      </c>
      <c r="F1145" s="197" t="s">
        <v>204</v>
      </c>
      <c r="H1145" s="198">
        <v>109.864</v>
      </c>
      <c r="I1145" s="199"/>
      <c r="L1145" s="195"/>
      <c r="M1145" s="200"/>
      <c r="N1145" s="201"/>
      <c r="O1145" s="201"/>
      <c r="P1145" s="201"/>
      <c r="Q1145" s="201"/>
      <c r="R1145" s="201"/>
      <c r="S1145" s="201"/>
      <c r="T1145" s="202"/>
      <c r="AT1145" s="196" t="s">
        <v>198</v>
      </c>
      <c r="AU1145" s="196" t="s">
        <v>91</v>
      </c>
      <c r="AV1145" s="15" t="s">
        <v>196</v>
      </c>
      <c r="AW1145" s="15" t="s">
        <v>27</v>
      </c>
      <c r="AX1145" s="15" t="s">
        <v>78</v>
      </c>
      <c r="AY1145" s="196" t="s">
        <v>190</v>
      </c>
    </row>
    <row r="1146" spans="1:65" s="2" customFormat="1" ht="36" x14ac:dyDescent="0.2">
      <c r="A1146" s="35"/>
      <c r="B1146" s="134"/>
      <c r="C1146" s="203" t="s">
        <v>1284</v>
      </c>
      <c r="D1146" s="203" t="s">
        <v>338</v>
      </c>
      <c r="E1146" s="204" t="s">
        <v>1285</v>
      </c>
      <c r="F1146" s="205" t="s">
        <v>1286</v>
      </c>
      <c r="G1146" s="206" t="s">
        <v>195</v>
      </c>
      <c r="H1146" s="207">
        <v>120.63800000000001</v>
      </c>
      <c r="I1146" s="208"/>
      <c r="J1146" s="209">
        <f>ROUND(I1146*H1146,2)</f>
        <v>0</v>
      </c>
      <c r="K1146" s="210"/>
      <c r="L1146" s="211"/>
      <c r="M1146" s="212" t="s">
        <v>1</v>
      </c>
      <c r="N1146" s="213" t="s">
        <v>38</v>
      </c>
      <c r="O1146" s="61"/>
      <c r="P1146" s="176">
        <f>O1146*H1146</f>
        <v>0</v>
      </c>
      <c r="Q1146" s="176">
        <v>3.3500000000000002E-2</v>
      </c>
      <c r="R1146" s="176">
        <f>Q1146*H1146</f>
        <v>4.0413730000000001</v>
      </c>
      <c r="S1146" s="176">
        <v>0</v>
      </c>
      <c r="T1146" s="177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78" t="s">
        <v>401</v>
      </c>
      <c r="AT1146" s="178" t="s">
        <v>338</v>
      </c>
      <c r="AU1146" s="178" t="s">
        <v>91</v>
      </c>
      <c r="AY1146" s="18" t="s">
        <v>190</v>
      </c>
      <c r="BE1146" s="98">
        <f>IF(N1146="základná",J1146,0)</f>
        <v>0</v>
      </c>
      <c r="BF1146" s="98">
        <f>IF(N1146="znížená",J1146,0)</f>
        <v>0</v>
      </c>
      <c r="BG1146" s="98">
        <f>IF(N1146="zákl. prenesená",J1146,0)</f>
        <v>0</v>
      </c>
      <c r="BH1146" s="98">
        <f>IF(N1146="zníž. prenesená",J1146,0)</f>
        <v>0</v>
      </c>
      <c r="BI1146" s="98">
        <f>IF(N1146="nulová",J1146,0)</f>
        <v>0</v>
      </c>
      <c r="BJ1146" s="18" t="s">
        <v>91</v>
      </c>
      <c r="BK1146" s="98">
        <f>ROUND(I1146*H1146,2)</f>
        <v>0</v>
      </c>
      <c r="BL1146" s="18" t="s">
        <v>292</v>
      </c>
      <c r="BM1146" s="178" t="s">
        <v>1287</v>
      </c>
    </row>
    <row r="1147" spans="1:65" s="14" customFormat="1" x14ac:dyDescent="0.2">
      <c r="B1147" s="187"/>
      <c r="D1147" s="180" t="s">
        <v>198</v>
      </c>
      <c r="E1147" s="188" t="s">
        <v>1</v>
      </c>
      <c r="F1147" s="189" t="s">
        <v>1288</v>
      </c>
      <c r="H1147" s="190">
        <v>112.06100000000001</v>
      </c>
      <c r="I1147" s="191"/>
      <c r="L1147" s="187"/>
      <c r="M1147" s="192"/>
      <c r="N1147" s="193"/>
      <c r="O1147" s="193"/>
      <c r="P1147" s="193"/>
      <c r="Q1147" s="193"/>
      <c r="R1147" s="193"/>
      <c r="S1147" s="193"/>
      <c r="T1147" s="194"/>
      <c r="AT1147" s="188" t="s">
        <v>198</v>
      </c>
      <c r="AU1147" s="188" t="s">
        <v>91</v>
      </c>
      <c r="AV1147" s="14" t="s">
        <v>91</v>
      </c>
      <c r="AW1147" s="14" t="s">
        <v>27</v>
      </c>
      <c r="AX1147" s="14" t="s">
        <v>72</v>
      </c>
      <c r="AY1147" s="188" t="s">
        <v>190</v>
      </c>
    </row>
    <row r="1148" spans="1:65" s="14" customFormat="1" x14ac:dyDescent="0.2">
      <c r="B1148" s="187"/>
      <c r="D1148" s="180" t="s">
        <v>198</v>
      </c>
      <c r="E1148" s="188" t="s">
        <v>1</v>
      </c>
      <c r="F1148" s="189" t="s">
        <v>1289</v>
      </c>
      <c r="H1148" s="190">
        <v>8.577</v>
      </c>
      <c r="I1148" s="191"/>
      <c r="L1148" s="187"/>
      <c r="M1148" s="192"/>
      <c r="N1148" s="193"/>
      <c r="O1148" s="193"/>
      <c r="P1148" s="193"/>
      <c r="Q1148" s="193"/>
      <c r="R1148" s="193"/>
      <c r="S1148" s="193"/>
      <c r="T1148" s="194"/>
      <c r="AT1148" s="188" t="s">
        <v>198</v>
      </c>
      <c r="AU1148" s="188" t="s">
        <v>91</v>
      </c>
      <c r="AV1148" s="14" t="s">
        <v>91</v>
      </c>
      <c r="AW1148" s="14" t="s">
        <v>27</v>
      </c>
      <c r="AX1148" s="14" t="s">
        <v>72</v>
      </c>
      <c r="AY1148" s="188" t="s">
        <v>190</v>
      </c>
    </row>
    <row r="1149" spans="1:65" s="15" customFormat="1" x14ac:dyDescent="0.2">
      <c r="B1149" s="195"/>
      <c r="D1149" s="180" t="s">
        <v>198</v>
      </c>
      <c r="E1149" s="196" t="s">
        <v>1</v>
      </c>
      <c r="F1149" s="197" t="s">
        <v>204</v>
      </c>
      <c r="H1149" s="198">
        <v>120.63800000000001</v>
      </c>
      <c r="I1149" s="199"/>
      <c r="L1149" s="195"/>
      <c r="M1149" s="200"/>
      <c r="N1149" s="201"/>
      <c r="O1149" s="201"/>
      <c r="P1149" s="201"/>
      <c r="Q1149" s="201"/>
      <c r="R1149" s="201"/>
      <c r="S1149" s="201"/>
      <c r="T1149" s="202"/>
      <c r="AT1149" s="196" t="s">
        <v>198</v>
      </c>
      <c r="AU1149" s="196" t="s">
        <v>91</v>
      </c>
      <c r="AV1149" s="15" t="s">
        <v>196</v>
      </c>
      <c r="AW1149" s="15" t="s">
        <v>27</v>
      </c>
      <c r="AX1149" s="15" t="s">
        <v>78</v>
      </c>
      <c r="AY1149" s="196" t="s">
        <v>190</v>
      </c>
    </row>
    <row r="1150" spans="1:65" s="2" customFormat="1" ht="24" x14ac:dyDescent="0.2">
      <c r="A1150" s="35"/>
      <c r="B1150" s="134"/>
      <c r="C1150" s="166" t="s">
        <v>1290</v>
      </c>
      <c r="D1150" s="166" t="s">
        <v>192</v>
      </c>
      <c r="E1150" s="167" t="s">
        <v>1291</v>
      </c>
      <c r="F1150" s="168" t="s">
        <v>1292</v>
      </c>
      <c r="G1150" s="169" t="s">
        <v>1034</v>
      </c>
      <c r="H1150" s="222"/>
      <c r="I1150" s="171"/>
      <c r="J1150" s="172">
        <f>ROUND(I1150*H1150,2)</f>
        <v>0</v>
      </c>
      <c r="K1150" s="173"/>
      <c r="L1150" s="36"/>
      <c r="M1150" s="174" t="s">
        <v>1</v>
      </c>
      <c r="N1150" s="175" t="s">
        <v>38</v>
      </c>
      <c r="O1150" s="61"/>
      <c r="P1150" s="176">
        <f>O1150*H1150</f>
        <v>0</v>
      </c>
      <c r="Q1150" s="176">
        <v>0</v>
      </c>
      <c r="R1150" s="176">
        <f>Q1150*H1150</f>
        <v>0</v>
      </c>
      <c r="S1150" s="176">
        <v>0</v>
      </c>
      <c r="T1150" s="177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78" t="s">
        <v>292</v>
      </c>
      <c r="AT1150" s="178" t="s">
        <v>192</v>
      </c>
      <c r="AU1150" s="178" t="s">
        <v>91</v>
      </c>
      <c r="AY1150" s="18" t="s">
        <v>190</v>
      </c>
      <c r="BE1150" s="98">
        <f>IF(N1150="základná",J1150,0)</f>
        <v>0</v>
      </c>
      <c r="BF1150" s="98">
        <f>IF(N1150="znížená",J1150,0)</f>
        <v>0</v>
      </c>
      <c r="BG1150" s="98">
        <f>IF(N1150="zákl. prenesená",J1150,0)</f>
        <v>0</v>
      </c>
      <c r="BH1150" s="98">
        <f>IF(N1150="zníž. prenesená",J1150,0)</f>
        <v>0</v>
      </c>
      <c r="BI1150" s="98">
        <f>IF(N1150="nulová",J1150,0)</f>
        <v>0</v>
      </c>
      <c r="BJ1150" s="18" t="s">
        <v>91</v>
      </c>
      <c r="BK1150" s="98">
        <f>ROUND(I1150*H1150,2)</f>
        <v>0</v>
      </c>
      <c r="BL1150" s="18" t="s">
        <v>292</v>
      </c>
      <c r="BM1150" s="178" t="s">
        <v>1293</v>
      </c>
    </row>
    <row r="1151" spans="1:65" s="12" customFormat="1" ht="12.75" x14ac:dyDescent="0.2">
      <c r="B1151" s="153"/>
      <c r="D1151" s="154" t="s">
        <v>71</v>
      </c>
      <c r="E1151" s="164" t="s">
        <v>1294</v>
      </c>
      <c r="F1151" s="164" t="s">
        <v>1295</v>
      </c>
      <c r="I1151" s="156"/>
      <c r="J1151" s="165">
        <f>BK1151</f>
        <v>0</v>
      </c>
      <c r="L1151" s="153"/>
      <c r="M1151" s="158"/>
      <c r="N1151" s="159"/>
      <c r="O1151" s="159"/>
      <c r="P1151" s="160">
        <f>SUM(P1152:P1155)</f>
        <v>0</v>
      </c>
      <c r="Q1151" s="159"/>
      <c r="R1151" s="160">
        <f>SUM(R1152:R1155)</f>
        <v>0</v>
      </c>
      <c r="S1151" s="159"/>
      <c r="T1151" s="161">
        <f>SUM(T1152:T1155)</f>
        <v>0.56025000000000003</v>
      </c>
      <c r="AR1151" s="154" t="s">
        <v>91</v>
      </c>
      <c r="AT1151" s="162" t="s">
        <v>71</v>
      </c>
      <c r="AU1151" s="162" t="s">
        <v>78</v>
      </c>
      <c r="AY1151" s="154" t="s">
        <v>190</v>
      </c>
      <c r="BK1151" s="163">
        <f>SUM(BK1152:BK1155)</f>
        <v>0</v>
      </c>
    </row>
    <row r="1152" spans="1:65" s="2" customFormat="1" ht="36" x14ac:dyDescent="0.2">
      <c r="A1152" s="35"/>
      <c r="B1152" s="134"/>
      <c r="C1152" s="166" t="s">
        <v>1296</v>
      </c>
      <c r="D1152" s="166" t="s">
        <v>192</v>
      </c>
      <c r="E1152" s="167" t="s">
        <v>1297</v>
      </c>
      <c r="F1152" s="168" t="s">
        <v>1298</v>
      </c>
      <c r="G1152" s="169" t="s">
        <v>195</v>
      </c>
      <c r="H1152" s="170">
        <v>37.35</v>
      </c>
      <c r="I1152" s="171"/>
      <c r="J1152" s="172">
        <f>ROUND(I1152*H1152,2)</f>
        <v>0</v>
      </c>
      <c r="K1152" s="173"/>
      <c r="L1152" s="36"/>
      <c r="M1152" s="174" t="s">
        <v>1</v>
      </c>
      <c r="N1152" s="175" t="s">
        <v>38</v>
      </c>
      <c r="O1152" s="61"/>
      <c r="P1152" s="176">
        <f>O1152*H1152</f>
        <v>0</v>
      </c>
      <c r="Q1152" s="176">
        <v>0</v>
      </c>
      <c r="R1152" s="176">
        <f>Q1152*H1152</f>
        <v>0</v>
      </c>
      <c r="S1152" s="176">
        <v>1.4999999999999999E-2</v>
      </c>
      <c r="T1152" s="177">
        <f>S1152*H1152</f>
        <v>0.56025000000000003</v>
      </c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R1152" s="178" t="s">
        <v>292</v>
      </c>
      <c r="AT1152" s="178" t="s">
        <v>192</v>
      </c>
      <c r="AU1152" s="178" t="s">
        <v>91</v>
      </c>
      <c r="AY1152" s="18" t="s">
        <v>190</v>
      </c>
      <c r="BE1152" s="98">
        <f>IF(N1152="základná",J1152,0)</f>
        <v>0</v>
      </c>
      <c r="BF1152" s="98">
        <f>IF(N1152="znížená",J1152,0)</f>
        <v>0</v>
      </c>
      <c r="BG1152" s="98">
        <f>IF(N1152="zákl. prenesená",J1152,0)</f>
        <v>0</v>
      </c>
      <c r="BH1152" s="98">
        <f>IF(N1152="zníž. prenesená",J1152,0)</f>
        <v>0</v>
      </c>
      <c r="BI1152" s="98">
        <f>IF(N1152="nulová",J1152,0)</f>
        <v>0</v>
      </c>
      <c r="BJ1152" s="18" t="s">
        <v>91</v>
      </c>
      <c r="BK1152" s="98">
        <f>ROUND(I1152*H1152,2)</f>
        <v>0</v>
      </c>
      <c r="BL1152" s="18" t="s">
        <v>292</v>
      </c>
      <c r="BM1152" s="178" t="s">
        <v>1299</v>
      </c>
    </row>
    <row r="1153" spans="1:65" s="14" customFormat="1" x14ac:dyDescent="0.2">
      <c r="B1153" s="187"/>
      <c r="D1153" s="180" t="s">
        <v>198</v>
      </c>
      <c r="E1153" s="188" t="s">
        <v>1</v>
      </c>
      <c r="F1153" s="189" t="s">
        <v>1300</v>
      </c>
      <c r="H1153" s="190">
        <v>37.35</v>
      </c>
      <c r="I1153" s="191"/>
      <c r="L1153" s="187"/>
      <c r="M1153" s="192"/>
      <c r="N1153" s="193"/>
      <c r="O1153" s="193"/>
      <c r="P1153" s="193"/>
      <c r="Q1153" s="193"/>
      <c r="R1153" s="193"/>
      <c r="S1153" s="193"/>
      <c r="T1153" s="194"/>
      <c r="AT1153" s="188" t="s">
        <v>198</v>
      </c>
      <c r="AU1153" s="188" t="s">
        <v>91</v>
      </c>
      <c r="AV1153" s="14" t="s">
        <v>91</v>
      </c>
      <c r="AW1153" s="14" t="s">
        <v>27</v>
      </c>
      <c r="AX1153" s="14" t="s">
        <v>72</v>
      </c>
      <c r="AY1153" s="188" t="s">
        <v>190</v>
      </c>
    </row>
    <row r="1154" spans="1:65" s="15" customFormat="1" x14ac:dyDescent="0.2">
      <c r="B1154" s="195"/>
      <c r="D1154" s="180" t="s">
        <v>198</v>
      </c>
      <c r="E1154" s="196" t="s">
        <v>1</v>
      </c>
      <c r="F1154" s="197" t="s">
        <v>204</v>
      </c>
      <c r="H1154" s="198">
        <v>37.35</v>
      </c>
      <c r="I1154" s="199"/>
      <c r="L1154" s="195"/>
      <c r="M1154" s="200"/>
      <c r="N1154" s="201"/>
      <c r="O1154" s="201"/>
      <c r="P1154" s="201"/>
      <c r="Q1154" s="201"/>
      <c r="R1154" s="201"/>
      <c r="S1154" s="201"/>
      <c r="T1154" s="202"/>
      <c r="AT1154" s="196" t="s">
        <v>198</v>
      </c>
      <c r="AU1154" s="196" t="s">
        <v>91</v>
      </c>
      <c r="AV1154" s="15" t="s">
        <v>196</v>
      </c>
      <c r="AW1154" s="15" t="s">
        <v>27</v>
      </c>
      <c r="AX1154" s="15" t="s">
        <v>78</v>
      </c>
      <c r="AY1154" s="196" t="s">
        <v>190</v>
      </c>
    </row>
    <row r="1155" spans="1:65" s="2" customFormat="1" ht="24" x14ac:dyDescent="0.2">
      <c r="A1155" s="35"/>
      <c r="B1155" s="134"/>
      <c r="C1155" s="166" t="s">
        <v>1301</v>
      </c>
      <c r="D1155" s="166" t="s">
        <v>192</v>
      </c>
      <c r="E1155" s="167" t="s">
        <v>1302</v>
      </c>
      <c r="F1155" s="168" t="s">
        <v>1303</v>
      </c>
      <c r="G1155" s="169" t="s">
        <v>1034</v>
      </c>
      <c r="H1155" s="222"/>
      <c r="I1155" s="171"/>
      <c r="J1155" s="172">
        <f>ROUND(I1155*H1155,2)</f>
        <v>0</v>
      </c>
      <c r="K1155" s="173"/>
      <c r="L1155" s="36"/>
      <c r="M1155" s="174" t="s">
        <v>1</v>
      </c>
      <c r="N1155" s="175" t="s">
        <v>38</v>
      </c>
      <c r="O1155" s="61"/>
      <c r="P1155" s="176">
        <f>O1155*H1155</f>
        <v>0</v>
      </c>
      <c r="Q1155" s="176">
        <v>0</v>
      </c>
      <c r="R1155" s="176">
        <f>Q1155*H1155</f>
        <v>0</v>
      </c>
      <c r="S1155" s="176">
        <v>0</v>
      </c>
      <c r="T1155" s="177">
        <f>S1155*H1155</f>
        <v>0</v>
      </c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R1155" s="178" t="s">
        <v>292</v>
      </c>
      <c r="AT1155" s="178" t="s">
        <v>192</v>
      </c>
      <c r="AU1155" s="178" t="s">
        <v>91</v>
      </c>
      <c r="AY1155" s="18" t="s">
        <v>190</v>
      </c>
      <c r="BE1155" s="98">
        <f>IF(N1155="základná",J1155,0)</f>
        <v>0</v>
      </c>
      <c r="BF1155" s="98">
        <f>IF(N1155="znížená",J1155,0)</f>
        <v>0</v>
      </c>
      <c r="BG1155" s="98">
        <f>IF(N1155="zákl. prenesená",J1155,0)</f>
        <v>0</v>
      </c>
      <c r="BH1155" s="98">
        <f>IF(N1155="zníž. prenesená",J1155,0)</f>
        <v>0</v>
      </c>
      <c r="BI1155" s="98">
        <f>IF(N1155="nulová",J1155,0)</f>
        <v>0</v>
      </c>
      <c r="BJ1155" s="18" t="s">
        <v>91</v>
      </c>
      <c r="BK1155" s="98">
        <f>ROUND(I1155*H1155,2)</f>
        <v>0</v>
      </c>
      <c r="BL1155" s="18" t="s">
        <v>292</v>
      </c>
      <c r="BM1155" s="178" t="s">
        <v>1304</v>
      </c>
    </row>
    <row r="1156" spans="1:65" s="12" customFormat="1" ht="12.75" x14ac:dyDescent="0.2">
      <c r="B1156" s="153"/>
      <c r="D1156" s="154" t="s">
        <v>71</v>
      </c>
      <c r="E1156" s="164" t="s">
        <v>1305</v>
      </c>
      <c r="F1156" s="164" t="s">
        <v>1306</v>
      </c>
      <c r="I1156" s="156"/>
      <c r="J1156" s="165">
        <f>BK1156</f>
        <v>0</v>
      </c>
      <c r="L1156" s="153"/>
      <c r="M1156" s="158"/>
      <c r="N1156" s="159"/>
      <c r="O1156" s="159"/>
      <c r="P1156" s="160">
        <f>SUM(P1157:P1229)</f>
        <v>0</v>
      </c>
      <c r="Q1156" s="159"/>
      <c r="R1156" s="160">
        <f>SUM(R1157:R1229)</f>
        <v>1.9973903</v>
      </c>
      <c r="S1156" s="159"/>
      <c r="T1156" s="161">
        <f>SUM(T1157:T1229)</f>
        <v>0.511409</v>
      </c>
      <c r="AR1156" s="154" t="s">
        <v>91</v>
      </c>
      <c r="AT1156" s="162" t="s">
        <v>71</v>
      </c>
      <c r="AU1156" s="162" t="s">
        <v>78</v>
      </c>
      <c r="AY1156" s="154" t="s">
        <v>190</v>
      </c>
      <c r="BK1156" s="163">
        <f>SUM(BK1157:BK1229)</f>
        <v>0</v>
      </c>
    </row>
    <row r="1157" spans="1:65" s="2" customFormat="1" ht="24" x14ac:dyDescent="0.2">
      <c r="A1157" s="35"/>
      <c r="B1157" s="134"/>
      <c r="C1157" s="166" t="s">
        <v>1307</v>
      </c>
      <c r="D1157" s="166" t="s">
        <v>192</v>
      </c>
      <c r="E1157" s="167" t="s">
        <v>1308</v>
      </c>
      <c r="F1157" s="168" t="s">
        <v>1309</v>
      </c>
      <c r="G1157" s="169" t="s">
        <v>195</v>
      </c>
      <c r="H1157" s="170">
        <v>485.34</v>
      </c>
      <c r="I1157" s="171"/>
      <c r="J1157" s="172">
        <f>ROUND(I1157*H1157,2)</f>
        <v>0</v>
      </c>
      <c r="K1157" s="173"/>
      <c r="L1157" s="36"/>
      <c r="M1157" s="174" t="s">
        <v>1</v>
      </c>
      <c r="N1157" s="175" t="s">
        <v>38</v>
      </c>
      <c r="O1157" s="61"/>
      <c r="P1157" s="176">
        <f>O1157*H1157</f>
        <v>0</v>
      </c>
      <c r="Q1157" s="176">
        <v>0</v>
      </c>
      <c r="R1157" s="176">
        <f>Q1157*H1157</f>
        <v>0</v>
      </c>
      <c r="S1157" s="176">
        <v>1E-3</v>
      </c>
      <c r="T1157" s="177">
        <f>S1157*H1157</f>
        <v>0.48533999999999999</v>
      </c>
      <c r="U1157" s="35"/>
      <c r="V1157" s="35"/>
      <c r="W1157" s="35"/>
      <c r="X1157" s="35"/>
      <c r="Y1157" s="35"/>
      <c r="Z1157" s="35"/>
      <c r="AA1157" s="35"/>
      <c r="AB1157" s="35"/>
      <c r="AC1157" s="35"/>
      <c r="AD1157" s="35"/>
      <c r="AE1157" s="35"/>
      <c r="AR1157" s="178" t="s">
        <v>292</v>
      </c>
      <c r="AT1157" s="178" t="s">
        <v>192</v>
      </c>
      <c r="AU1157" s="178" t="s">
        <v>91</v>
      </c>
      <c r="AY1157" s="18" t="s">
        <v>190</v>
      </c>
      <c r="BE1157" s="98">
        <f>IF(N1157="základná",J1157,0)</f>
        <v>0</v>
      </c>
      <c r="BF1157" s="98">
        <f>IF(N1157="znížená",J1157,0)</f>
        <v>0</v>
      </c>
      <c r="BG1157" s="98">
        <f>IF(N1157="zákl. prenesená",J1157,0)</f>
        <v>0</v>
      </c>
      <c r="BH1157" s="98">
        <f>IF(N1157="zníž. prenesená",J1157,0)</f>
        <v>0</v>
      </c>
      <c r="BI1157" s="98">
        <f>IF(N1157="nulová",J1157,0)</f>
        <v>0</v>
      </c>
      <c r="BJ1157" s="18" t="s">
        <v>91</v>
      </c>
      <c r="BK1157" s="98">
        <f>ROUND(I1157*H1157,2)</f>
        <v>0</v>
      </c>
      <c r="BL1157" s="18" t="s">
        <v>292</v>
      </c>
      <c r="BM1157" s="178" t="s">
        <v>1310</v>
      </c>
    </row>
    <row r="1158" spans="1:65" s="14" customFormat="1" ht="33.75" x14ac:dyDescent="0.2">
      <c r="B1158" s="187"/>
      <c r="D1158" s="180" t="s">
        <v>198</v>
      </c>
      <c r="E1158" s="188" t="s">
        <v>1</v>
      </c>
      <c r="F1158" s="189" t="s">
        <v>1311</v>
      </c>
      <c r="H1158" s="190">
        <v>434.43</v>
      </c>
      <c r="I1158" s="191"/>
      <c r="L1158" s="187"/>
      <c r="M1158" s="192"/>
      <c r="N1158" s="193"/>
      <c r="O1158" s="193"/>
      <c r="P1158" s="193"/>
      <c r="Q1158" s="193"/>
      <c r="R1158" s="193"/>
      <c r="S1158" s="193"/>
      <c r="T1158" s="194"/>
      <c r="AT1158" s="188" t="s">
        <v>198</v>
      </c>
      <c r="AU1158" s="188" t="s">
        <v>91</v>
      </c>
      <c r="AV1158" s="14" t="s">
        <v>91</v>
      </c>
      <c r="AW1158" s="14" t="s">
        <v>27</v>
      </c>
      <c r="AX1158" s="14" t="s">
        <v>72</v>
      </c>
      <c r="AY1158" s="188" t="s">
        <v>190</v>
      </c>
    </row>
    <row r="1159" spans="1:65" s="14" customFormat="1" x14ac:dyDescent="0.2">
      <c r="B1159" s="187"/>
      <c r="D1159" s="180" t="s">
        <v>198</v>
      </c>
      <c r="E1159" s="188" t="s">
        <v>1</v>
      </c>
      <c r="F1159" s="189" t="s">
        <v>1312</v>
      </c>
      <c r="H1159" s="190">
        <v>45.19</v>
      </c>
      <c r="I1159" s="191"/>
      <c r="L1159" s="187"/>
      <c r="M1159" s="192"/>
      <c r="N1159" s="193"/>
      <c r="O1159" s="193"/>
      <c r="P1159" s="193"/>
      <c r="Q1159" s="193"/>
      <c r="R1159" s="193"/>
      <c r="S1159" s="193"/>
      <c r="T1159" s="194"/>
      <c r="AT1159" s="188" t="s">
        <v>198</v>
      </c>
      <c r="AU1159" s="188" t="s">
        <v>91</v>
      </c>
      <c r="AV1159" s="14" t="s">
        <v>91</v>
      </c>
      <c r="AW1159" s="14" t="s">
        <v>27</v>
      </c>
      <c r="AX1159" s="14" t="s">
        <v>72</v>
      </c>
      <c r="AY1159" s="188" t="s">
        <v>190</v>
      </c>
    </row>
    <row r="1160" spans="1:65" s="14" customFormat="1" x14ac:dyDescent="0.2">
      <c r="B1160" s="187"/>
      <c r="D1160" s="180" t="s">
        <v>198</v>
      </c>
      <c r="E1160" s="188" t="s">
        <v>1</v>
      </c>
      <c r="F1160" s="189" t="s">
        <v>1313</v>
      </c>
      <c r="H1160" s="190">
        <v>5.72</v>
      </c>
      <c r="I1160" s="191"/>
      <c r="L1160" s="187"/>
      <c r="M1160" s="192"/>
      <c r="N1160" s="193"/>
      <c r="O1160" s="193"/>
      <c r="P1160" s="193"/>
      <c r="Q1160" s="193"/>
      <c r="R1160" s="193"/>
      <c r="S1160" s="193"/>
      <c r="T1160" s="194"/>
      <c r="AT1160" s="188" t="s">
        <v>198</v>
      </c>
      <c r="AU1160" s="188" t="s">
        <v>91</v>
      </c>
      <c r="AV1160" s="14" t="s">
        <v>91</v>
      </c>
      <c r="AW1160" s="14" t="s">
        <v>27</v>
      </c>
      <c r="AX1160" s="14" t="s">
        <v>72</v>
      </c>
      <c r="AY1160" s="188" t="s">
        <v>190</v>
      </c>
    </row>
    <row r="1161" spans="1:65" s="15" customFormat="1" x14ac:dyDescent="0.2">
      <c r="B1161" s="195"/>
      <c r="D1161" s="180" t="s">
        <v>198</v>
      </c>
      <c r="E1161" s="196" t="s">
        <v>1</v>
      </c>
      <c r="F1161" s="197" t="s">
        <v>204</v>
      </c>
      <c r="H1161" s="198">
        <v>485.34</v>
      </c>
      <c r="I1161" s="199"/>
      <c r="L1161" s="195"/>
      <c r="M1161" s="200"/>
      <c r="N1161" s="201"/>
      <c r="O1161" s="201"/>
      <c r="P1161" s="201"/>
      <c r="Q1161" s="201"/>
      <c r="R1161" s="201"/>
      <c r="S1161" s="201"/>
      <c r="T1161" s="202"/>
      <c r="AT1161" s="196" t="s">
        <v>198</v>
      </c>
      <c r="AU1161" s="196" t="s">
        <v>91</v>
      </c>
      <c r="AV1161" s="15" t="s">
        <v>196</v>
      </c>
      <c r="AW1161" s="15" t="s">
        <v>27</v>
      </c>
      <c r="AX1161" s="15" t="s">
        <v>78</v>
      </c>
      <c r="AY1161" s="196" t="s">
        <v>190</v>
      </c>
    </row>
    <row r="1162" spans="1:65" s="2" customFormat="1" ht="24" x14ac:dyDescent="0.2">
      <c r="A1162" s="35"/>
      <c r="B1162" s="134"/>
      <c r="C1162" s="166" t="s">
        <v>1314</v>
      </c>
      <c r="D1162" s="166" t="s">
        <v>192</v>
      </c>
      <c r="E1162" s="167" t="s">
        <v>1315</v>
      </c>
      <c r="F1162" s="168" t="s">
        <v>1316</v>
      </c>
      <c r="G1162" s="169" t="s">
        <v>195</v>
      </c>
      <c r="H1162" s="170">
        <v>16.05</v>
      </c>
      <c r="I1162" s="171"/>
      <c r="J1162" s="172">
        <f>ROUND(I1162*H1162,2)</f>
        <v>0</v>
      </c>
      <c r="K1162" s="173"/>
      <c r="L1162" s="36"/>
      <c r="M1162" s="174" t="s">
        <v>1</v>
      </c>
      <c r="N1162" s="175" t="s">
        <v>38</v>
      </c>
      <c r="O1162" s="61"/>
      <c r="P1162" s="176">
        <f>O1162*H1162</f>
        <v>0</v>
      </c>
      <c r="Q1162" s="176">
        <v>0</v>
      </c>
      <c r="R1162" s="176">
        <f>Q1162*H1162</f>
        <v>0</v>
      </c>
      <c r="S1162" s="176">
        <v>1E-3</v>
      </c>
      <c r="T1162" s="177">
        <f>S1162*H1162</f>
        <v>1.6050000000000002E-2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78" t="s">
        <v>292</v>
      </c>
      <c r="AT1162" s="178" t="s">
        <v>192</v>
      </c>
      <c r="AU1162" s="178" t="s">
        <v>91</v>
      </c>
      <c r="AY1162" s="18" t="s">
        <v>190</v>
      </c>
      <c r="BE1162" s="98">
        <f>IF(N1162="základná",J1162,0)</f>
        <v>0</v>
      </c>
      <c r="BF1162" s="98">
        <f>IF(N1162="znížená",J1162,0)</f>
        <v>0</v>
      </c>
      <c r="BG1162" s="98">
        <f>IF(N1162="zákl. prenesená",J1162,0)</f>
        <v>0</v>
      </c>
      <c r="BH1162" s="98">
        <f>IF(N1162="zníž. prenesená",J1162,0)</f>
        <v>0</v>
      </c>
      <c r="BI1162" s="98">
        <f>IF(N1162="nulová",J1162,0)</f>
        <v>0</v>
      </c>
      <c r="BJ1162" s="18" t="s">
        <v>91</v>
      </c>
      <c r="BK1162" s="98">
        <f>ROUND(I1162*H1162,2)</f>
        <v>0</v>
      </c>
      <c r="BL1162" s="18" t="s">
        <v>292</v>
      </c>
      <c r="BM1162" s="178" t="s">
        <v>1317</v>
      </c>
    </row>
    <row r="1163" spans="1:65" s="14" customFormat="1" x14ac:dyDescent="0.2">
      <c r="B1163" s="187"/>
      <c r="D1163" s="180" t="s">
        <v>198</v>
      </c>
      <c r="E1163" s="188" t="s">
        <v>1</v>
      </c>
      <c r="F1163" s="189" t="s">
        <v>1318</v>
      </c>
      <c r="H1163" s="190">
        <v>16.05</v>
      </c>
      <c r="I1163" s="191"/>
      <c r="L1163" s="187"/>
      <c r="M1163" s="192"/>
      <c r="N1163" s="193"/>
      <c r="O1163" s="193"/>
      <c r="P1163" s="193"/>
      <c r="Q1163" s="193"/>
      <c r="R1163" s="193"/>
      <c r="S1163" s="193"/>
      <c r="T1163" s="194"/>
      <c r="AT1163" s="188" t="s">
        <v>198</v>
      </c>
      <c r="AU1163" s="188" t="s">
        <v>91</v>
      </c>
      <c r="AV1163" s="14" t="s">
        <v>91</v>
      </c>
      <c r="AW1163" s="14" t="s">
        <v>27</v>
      </c>
      <c r="AX1163" s="14" t="s">
        <v>72</v>
      </c>
      <c r="AY1163" s="188" t="s">
        <v>190</v>
      </c>
    </row>
    <row r="1164" spans="1:65" s="15" customFormat="1" x14ac:dyDescent="0.2">
      <c r="B1164" s="195"/>
      <c r="D1164" s="180" t="s">
        <v>198</v>
      </c>
      <c r="E1164" s="196" t="s">
        <v>1</v>
      </c>
      <c r="F1164" s="197" t="s">
        <v>204</v>
      </c>
      <c r="H1164" s="198">
        <v>16.05</v>
      </c>
      <c r="I1164" s="199"/>
      <c r="L1164" s="195"/>
      <c r="M1164" s="200"/>
      <c r="N1164" s="201"/>
      <c r="O1164" s="201"/>
      <c r="P1164" s="201"/>
      <c r="Q1164" s="201"/>
      <c r="R1164" s="201"/>
      <c r="S1164" s="201"/>
      <c r="T1164" s="202"/>
      <c r="AT1164" s="196" t="s">
        <v>198</v>
      </c>
      <c r="AU1164" s="196" t="s">
        <v>91</v>
      </c>
      <c r="AV1164" s="15" t="s">
        <v>196</v>
      </c>
      <c r="AW1164" s="15" t="s">
        <v>27</v>
      </c>
      <c r="AX1164" s="15" t="s">
        <v>78</v>
      </c>
      <c r="AY1164" s="196" t="s">
        <v>190</v>
      </c>
    </row>
    <row r="1165" spans="1:65" s="2" customFormat="1" ht="48" x14ac:dyDescent="0.2">
      <c r="A1165" s="35"/>
      <c r="B1165" s="134"/>
      <c r="C1165" s="166" t="s">
        <v>1319</v>
      </c>
      <c r="D1165" s="166" t="s">
        <v>192</v>
      </c>
      <c r="E1165" s="167" t="s">
        <v>1320</v>
      </c>
      <c r="F1165" s="168" t="s">
        <v>1321</v>
      </c>
      <c r="G1165" s="169" t="s">
        <v>195</v>
      </c>
      <c r="H1165" s="170">
        <v>10.019</v>
      </c>
      <c r="I1165" s="171"/>
      <c r="J1165" s="172">
        <f>ROUND(I1165*H1165,2)</f>
        <v>0</v>
      </c>
      <c r="K1165" s="173"/>
      <c r="L1165" s="36"/>
      <c r="M1165" s="174" t="s">
        <v>1</v>
      </c>
      <c r="N1165" s="175" t="s">
        <v>38</v>
      </c>
      <c r="O1165" s="61"/>
      <c r="P1165" s="176">
        <f>O1165*H1165</f>
        <v>0</v>
      </c>
      <c r="Q1165" s="176">
        <v>0</v>
      </c>
      <c r="R1165" s="176">
        <f>Q1165*H1165</f>
        <v>0</v>
      </c>
      <c r="S1165" s="176">
        <v>1E-3</v>
      </c>
      <c r="T1165" s="177">
        <f>S1165*H1165</f>
        <v>1.0019E-2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78" t="s">
        <v>292</v>
      </c>
      <c r="AT1165" s="178" t="s">
        <v>192</v>
      </c>
      <c r="AU1165" s="178" t="s">
        <v>91</v>
      </c>
      <c r="AY1165" s="18" t="s">
        <v>190</v>
      </c>
      <c r="BE1165" s="98">
        <f>IF(N1165="základná",J1165,0)</f>
        <v>0</v>
      </c>
      <c r="BF1165" s="98">
        <f>IF(N1165="znížená",J1165,0)</f>
        <v>0</v>
      </c>
      <c r="BG1165" s="98">
        <f>IF(N1165="zákl. prenesená",J1165,0)</f>
        <v>0</v>
      </c>
      <c r="BH1165" s="98">
        <f>IF(N1165="zníž. prenesená",J1165,0)</f>
        <v>0</v>
      </c>
      <c r="BI1165" s="98">
        <f>IF(N1165="nulová",J1165,0)</f>
        <v>0</v>
      </c>
      <c r="BJ1165" s="18" t="s">
        <v>91</v>
      </c>
      <c r="BK1165" s="98">
        <f>ROUND(I1165*H1165,2)</f>
        <v>0</v>
      </c>
      <c r="BL1165" s="18" t="s">
        <v>292</v>
      </c>
      <c r="BM1165" s="178" t="s">
        <v>1322</v>
      </c>
    </row>
    <row r="1166" spans="1:65" s="13" customFormat="1" x14ac:dyDescent="0.2">
      <c r="B1166" s="179"/>
      <c r="D1166" s="180" t="s">
        <v>198</v>
      </c>
      <c r="E1166" s="181" t="s">
        <v>1</v>
      </c>
      <c r="F1166" s="182" t="s">
        <v>1323</v>
      </c>
      <c r="H1166" s="181" t="s">
        <v>1</v>
      </c>
      <c r="I1166" s="183"/>
      <c r="L1166" s="179"/>
      <c r="M1166" s="184"/>
      <c r="N1166" s="185"/>
      <c r="O1166" s="185"/>
      <c r="P1166" s="185"/>
      <c r="Q1166" s="185"/>
      <c r="R1166" s="185"/>
      <c r="S1166" s="185"/>
      <c r="T1166" s="186"/>
      <c r="AT1166" s="181" t="s">
        <v>198</v>
      </c>
      <c r="AU1166" s="181" t="s">
        <v>91</v>
      </c>
      <c r="AV1166" s="13" t="s">
        <v>78</v>
      </c>
      <c r="AW1166" s="13" t="s">
        <v>27</v>
      </c>
      <c r="AX1166" s="13" t="s">
        <v>72</v>
      </c>
      <c r="AY1166" s="181" t="s">
        <v>190</v>
      </c>
    </row>
    <row r="1167" spans="1:65" s="14" customFormat="1" ht="22.5" x14ac:dyDescent="0.2">
      <c r="B1167" s="187"/>
      <c r="D1167" s="180" t="s">
        <v>198</v>
      </c>
      <c r="E1167" s="188" t="s">
        <v>1</v>
      </c>
      <c r="F1167" s="189" t="s">
        <v>1324</v>
      </c>
      <c r="H1167" s="190">
        <v>10.019</v>
      </c>
      <c r="I1167" s="191"/>
      <c r="L1167" s="187"/>
      <c r="M1167" s="192"/>
      <c r="N1167" s="193"/>
      <c r="O1167" s="193"/>
      <c r="P1167" s="193"/>
      <c r="Q1167" s="193"/>
      <c r="R1167" s="193"/>
      <c r="S1167" s="193"/>
      <c r="T1167" s="194"/>
      <c r="AT1167" s="188" t="s">
        <v>198</v>
      </c>
      <c r="AU1167" s="188" t="s">
        <v>91</v>
      </c>
      <c r="AV1167" s="14" t="s">
        <v>91</v>
      </c>
      <c r="AW1167" s="14" t="s">
        <v>27</v>
      </c>
      <c r="AX1167" s="14" t="s">
        <v>72</v>
      </c>
      <c r="AY1167" s="188" t="s">
        <v>190</v>
      </c>
    </row>
    <row r="1168" spans="1:65" s="15" customFormat="1" x14ac:dyDescent="0.2">
      <c r="B1168" s="195"/>
      <c r="D1168" s="180" t="s">
        <v>198</v>
      </c>
      <c r="E1168" s="196" t="s">
        <v>1</v>
      </c>
      <c r="F1168" s="197" t="s">
        <v>204</v>
      </c>
      <c r="H1168" s="198">
        <v>10.019</v>
      </c>
      <c r="I1168" s="199"/>
      <c r="L1168" s="195"/>
      <c r="M1168" s="200"/>
      <c r="N1168" s="201"/>
      <c r="O1168" s="201"/>
      <c r="P1168" s="201"/>
      <c r="Q1168" s="201"/>
      <c r="R1168" s="201"/>
      <c r="S1168" s="201"/>
      <c r="T1168" s="202"/>
      <c r="AT1168" s="196" t="s">
        <v>198</v>
      </c>
      <c r="AU1168" s="196" t="s">
        <v>91</v>
      </c>
      <c r="AV1168" s="15" t="s">
        <v>196</v>
      </c>
      <c r="AW1168" s="15" t="s">
        <v>27</v>
      </c>
      <c r="AX1168" s="15" t="s">
        <v>78</v>
      </c>
      <c r="AY1168" s="196" t="s">
        <v>190</v>
      </c>
    </row>
    <row r="1169" spans="1:65" s="2" customFormat="1" ht="24" x14ac:dyDescent="0.2">
      <c r="A1169" s="35"/>
      <c r="B1169" s="134"/>
      <c r="C1169" s="166" t="s">
        <v>1325</v>
      </c>
      <c r="D1169" s="166" t="s">
        <v>192</v>
      </c>
      <c r="E1169" s="167" t="s">
        <v>1326</v>
      </c>
      <c r="F1169" s="168" t="s">
        <v>1327</v>
      </c>
      <c r="G1169" s="169" t="s">
        <v>195</v>
      </c>
      <c r="H1169" s="170">
        <v>272.97899999999998</v>
      </c>
      <c r="I1169" s="171"/>
      <c r="J1169" s="172">
        <f>ROUND(I1169*H1169,2)</f>
        <v>0</v>
      </c>
      <c r="K1169" s="173"/>
      <c r="L1169" s="36"/>
      <c r="M1169" s="174" t="s">
        <v>1</v>
      </c>
      <c r="N1169" s="175" t="s">
        <v>38</v>
      </c>
      <c r="O1169" s="61"/>
      <c r="P1169" s="176">
        <f>O1169*H1169</f>
        <v>0</v>
      </c>
      <c r="Q1169" s="176">
        <v>2.9999999999999997E-4</v>
      </c>
      <c r="R1169" s="176">
        <f>Q1169*H1169</f>
        <v>8.1893699999999986E-2</v>
      </c>
      <c r="S1169" s="176">
        <v>0</v>
      </c>
      <c r="T1169" s="177">
        <f>S1169*H1169</f>
        <v>0</v>
      </c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R1169" s="178" t="s">
        <v>292</v>
      </c>
      <c r="AT1169" s="178" t="s">
        <v>192</v>
      </c>
      <c r="AU1169" s="178" t="s">
        <v>91</v>
      </c>
      <c r="AY1169" s="18" t="s">
        <v>190</v>
      </c>
      <c r="BE1169" s="98">
        <f>IF(N1169="základná",J1169,0)</f>
        <v>0</v>
      </c>
      <c r="BF1169" s="98">
        <f>IF(N1169="znížená",J1169,0)</f>
        <v>0</v>
      </c>
      <c r="BG1169" s="98">
        <f>IF(N1169="zákl. prenesená",J1169,0)</f>
        <v>0</v>
      </c>
      <c r="BH1169" s="98">
        <f>IF(N1169="zníž. prenesená",J1169,0)</f>
        <v>0</v>
      </c>
      <c r="BI1169" s="98">
        <f>IF(N1169="nulová",J1169,0)</f>
        <v>0</v>
      </c>
      <c r="BJ1169" s="18" t="s">
        <v>91</v>
      </c>
      <c r="BK1169" s="98">
        <f>ROUND(I1169*H1169,2)</f>
        <v>0</v>
      </c>
      <c r="BL1169" s="18" t="s">
        <v>292</v>
      </c>
      <c r="BM1169" s="178" t="s">
        <v>1328</v>
      </c>
    </row>
    <row r="1170" spans="1:65" s="13" customFormat="1" x14ac:dyDescent="0.2">
      <c r="B1170" s="179"/>
      <c r="D1170" s="180" t="s">
        <v>198</v>
      </c>
      <c r="E1170" s="181" t="s">
        <v>1</v>
      </c>
      <c r="F1170" s="182" t="s">
        <v>1329</v>
      </c>
      <c r="H1170" s="181" t="s">
        <v>1</v>
      </c>
      <c r="I1170" s="183"/>
      <c r="L1170" s="179"/>
      <c r="M1170" s="184"/>
      <c r="N1170" s="185"/>
      <c r="O1170" s="185"/>
      <c r="P1170" s="185"/>
      <c r="Q1170" s="185"/>
      <c r="R1170" s="185"/>
      <c r="S1170" s="185"/>
      <c r="T1170" s="186"/>
      <c r="AT1170" s="181" t="s">
        <v>198</v>
      </c>
      <c r="AU1170" s="181" t="s">
        <v>91</v>
      </c>
      <c r="AV1170" s="13" t="s">
        <v>78</v>
      </c>
      <c r="AW1170" s="13" t="s">
        <v>27</v>
      </c>
      <c r="AX1170" s="13" t="s">
        <v>72</v>
      </c>
      <c r="AY1170" s="181" t="s">
        <v>190</v>
      </c>
    </row>
    <row r="1171" spans="1:65" s="13" customFormat="1" x14ac:dyDescent="0.2">
      <c r="B1171" s="179"/>
      <c r="D1171" s="180" t="s">
        <v>198</v>
      </c>
      <c r="E1171" s="181" t="s">
        <v>1</v>
      </c>
      <c r="F1171" s="182" t="s">
        <v>458</v>
      </c>
      <c r="H1171" s="181" t="s">
        <v>1</v>
      </c>
      <c r="I1171" s="183"/>
      <c r="L1171" s="179"/>
      <c r="M1171" s="184"/>
      <c r="N1171" s="185"/>
      <c r="O1171" s="185"/>
      <c r="P1171" s="185"/>
      <c r="Q1171" s="185"/>
      <c r="R1171" s="185"/>
      <c r="S1171" s="185"/>
      <c r="T1171" s="186"/>
      <c r="AT1171" s="181" t="s">
        <v>198</v>
      </c>
      <c r="AU1171" s="181" t="s">
        <v>91</v>
      </c>
      <c r="AV1171" s="13" t="s">
        <v>78</v>
      </c>
      <c r="AW1171" s="13" t="s">
        <v>27</v>
      </c>
      <c r="AX1171" s="13" t="s">
        <v>72</v>
      </c>
      <c r="AY1171" s="181" t="s">
        <v>190</v>
      </c>
    </row>
    <row r="1172" spans="1:65" s="14" customFormat="1" x14ac:dyDescent="0.2">
      <c r="B1172" s="187"/>
      <c r="D1172" s="180" t="s">
        <v>198</v>
      </c>
      <c r="E1172" s="188" t="s">
        <v>1</v>
      </c>
      <c r="F1172" s="189" t="s">
        <v>1013</v>
      </c>
      <c r="H1172" s="190">
        <v>25.95</v>
      </c>
      <c r="I1172" s="191"/>
      <c r="L1172" s="187"/>
      <c r="M1172" s="192"/>
      <c r="N1172" s="193"/>
      <c r="O1172" s="193"/>
      <c r="P1172" s="193"/>
      <c r="Q1172" s="193"/>
      <c r="R1172" s="193"/>
      <c r="S1172" s="193"/>
      <c r="T1172" s="194"/>
      <c r="AT1172" s="188" t="s">
        <v>198</v>
      </c>
      <c r="AU1172" s="188" t="s">
        <v>91</v>
      </c>
      <c r="AV1172" s="14" t="s">
        <v>91</v>
      </c>
      <c r="AW1172" s="14" t="s">
        <v>27</v>
      </c>
      <c r="AX1172" s="14" t="s">
        <v>72</v>
      </c>
      <c r="AY1172" s="188" t="s">
        <v>190</v>
      </c>
    </row>
    <row r="1173" spans="1:65" s="14" customFormat="1" x14ac:dyDescent="0.2">
      <c r="B1173" s="187"/>
      <c r="D1173" s="180" t="s">
        <v>198</v>
      </c>
      <c r="E1173" s="188" t="s">
        <v>1</v>
      </c>
      <c r="F1173" s="189" t="s">
        <v>1014</v>
      </c>
      <c r="H1173" s="190">
        <v>-4.05</v>
      </c>
      <c r="I1173" s="191"/>
      <c r="L1173" s="187"/>
      <c r="M1173" s="192"/>
      <c r="N1173" s="193"/>
      <c r="O1173" s="193"/>
      <c r="P1173" s="193"/>
      <c r="Q1173" s="193"/>
      <c r="R1173" s="193"/>
      <c r="S1173" s="193"/>
      <c r="T1173" s="194"/>
      <c r="AT1173" s="188" t="s">
        <v>198</v>
      </c>
      <c r="AU1173" s="188" t="s">
        <v>91</v>
      </c>
      <c r="AV1173" s="14" t="s">
        <v>91</v>
      </c>
      <c r="AW1173" s="14" t="s">
        <v>27</v>
      </c>
      <c r="AX1173" s="14" t="s">
        <v>72</v>
      </c>
      <c r="AY1173" s="188" t="s">
        <v>190</v>
      </c>
    </row>
    <row r="1174" spans="1:65" s="14" customFormat="1" x14ac:dyDescent="0.2">
      <c r="B1174" s="187"/>
      <c r="D1174" s="180" t="s">
        <v>198</v>
      </c>
      <c r="E1174" s="188" t="s">
        <v>1</v>
      </c>
      <c r="F1174" s="189" t="s">
        <v>1015</v>
      </c>
      <c r="H1174" s="190">
        <v>-0.6</v>
      </c>
      <c r="I1174" s="191"/>
      <c r="L1174" s="187"/>
      <c r="M1174" s="192"/>
      <c r="N1174" s="193"/>
      <c r="O1174" s="193"/>
      <c r="P1174" s="193"/>
      <c r="Q1174" s="193"/>
      <c r="R1174" s="193"/>
      <c r="S1174" s="193"/>
      <c r="T1174" s="194"/>
      <c r="AT1174" s="188" t="s">
        <v>198</v>
      </c>
      <c r="AU1174" s="188" t="s">
        <v>91</v>
      </c>
      <c r="AV1174" s="14" t="s">
        <v>91</v>
      </c>
      <c r="AW1174" s="14" t="s">
        <v>27</v>
      </c>
      <c r="AX1174" s="14" t="s">
        <v>72</v>
      </c>
      <c r="AY1174" s="188" t="s">
        <v>190</v>
      </c>
    </row>
    <row r="1175" spans="1:65" s="14" customFormat="1" x14ac:dyDescent="0.2">
      <c r="B1175" s="187"/>
      <c r="D1175" s="180" t="s">
        <v>198</v>
      </c>
      <c r="E1175" s="188" t="s">
        <v>1</v>
      </c>
      <c r="F1175" s="189" t="s">
        <v>1016</v>
      </c>
      <c r="H1175" s="190">
        <v>0.15</v>
      </c>
      <c r="I1175" s="191"/>
      <c r="L1175" s="187"/>
      <c r="M1175" s="192"/>
      <c r="N1175" s="193"/>
      <c r="O1175" s="193"/>
      <c r="P1175" s="193"/>
      <c r="Q1175" s="193"/>
      <c r="R1175" s="193"/>
      <c r="S1175" s="193"/>
      <c r="T1175" s="194"/>
      <c r="AT1175" s="188" t="s">
        <v>198</v>
      </c>
      <c r="AU1175" s="188" t="s">
        <v>91</v>
      </c>
      <c r="AV1175" s="14" t="s">
        <v>91</v>
      </c>
      <c r="AW1175" s="14" t="s">
        <v>27</v>
      </c>
      <c r="AX1175" s="14" t="s">
        <v>72</v>
      </c>
      <c r="AY1175" s="188" t="s">
        <v>190</v>
      </c>
    </row>
    <row r="1176" spans="1:65" s="13" customFormat="1" x14ac:dyDescent="0.2">
      <c r="B1176" s="179"/>
      <c r="D1176" s="180" t="s">
        <v>198</v>
      </c>
      <c r="E1176" s="181" t="s">
        <v>1</v>
      </c>
      <c r="F1176" s="182" t="s">
        <v>463</v>
      </c>
      <c r="H1176" s="181" t="s">
        <v>1</v>
      </c>
      <c r="I1176" s="183"/>
      <c r="L1176" s="179"/>
      <c r="M1176" s="184"/>
      <c r="N1176" s="185"/>
      <c r="O1176" s="185"/>
      <c r="P1176" s="185"/>
      <c r="Q1176" s="185"/>
      <c r="R1176" s="185"/>
      <c r="S1176" s="185"/>
      <c r="T1176" s="186"/>
      <c r="AT1176" s="181" t="s">
        <v>198</v>
      </c>
      <c r="AU1176" s="181" t="s">
        <v>91</v>
      </c>
      <c r="AV1176" s="13" t="s">
        <v>78</v>
      </c>
      <c r="AW1176" s="13" t="s">
        <v>27</v>
      </c>
      <c r="AX1176" s="13" t="s">
        <v>72</v>
      </c>
      <c r="AY1176" s="181" t="s">
        <v>190</v>
      </c>
    </row>
    <row r="1177" spans="1:65" s="14" customFormat="1" x14ac:dyDescent="0.2">
      <c r="B1177" s="187"/>
      <c r="D1177" s="180" t="s">
        <v>198</v>
      </c>
      <c r="E1177" s="188" t="s">
        <v>1</v>
      </c>
      <c r="F1177" s="189" t="s">
        <v>1017</v>
      </c>
      <c r="H1177" s="190">
        <v>31.274999999999999</v>
      </c>
      <c r="I1177" s="191"/>
      <c r="L1177" s="187"/>
      <c r="M1177" s="192"/>
      <c r="N1177" s="193"/>
      <c r="O1177" s="193"/>
      <c r="P1177" s="193"/>
      <c r="Q1177" s="193"/>
      <c r="R1177" s="193"/>
      <c r="S1177" s="193"/>
      <c r="T1177" s="194"/>
      <c r="AT1177" s="188" t="s">
        <v>198</v>
      </c>
      <c r="AU1177" s="188" t="s">
        <v>91</v>
      </c>
      <c r="AV1177" s="14" t="s">
        <v>91</v>
      </c>
      <c r="AW1177" s="14" t="s">
        <v>27</v>
      </c>
      <c r="AX1177" s="14" t="s">
        <v>72</v>
      </c>
      <c r="AY1177" s="188" t="s">
        <v>190</v>
      </c>
    </row>
    <row r="1178" spans="1:65" s="14" customFormat="1" x14ac:dyDescent="0.2">
      <c r="B1178" s="187"/>
      <c r="D1178" s="180" t="s">
        <v>198</v>
      </c>
      <c r="E1178" s="188" t="s">
        <v>1</v>
      </c>
      <c r="F1178" s="189" t="s">
        <v>1018</v>
      </c>
      <c r="H1178" s="190">
        <v>-2.7</v>
      </c>
      <c r="I1178" s="191"/>
      <c r="L1178" s="187"/>
      <c r="M1178" s="192"/>
      <c r="N1178" s="193"/>
      <c r="O1178" s="193"/>
      <c r="P1178" s="193"/>
      <c r="Q1178" s="193"/>
      <c r="R1178" s="193"/>
      <c r="S1178" s="193"/>
      <c r="T1178" s="194"/>
      <c r="AT1178" s="188" t="s">
        <v>198</v>
      </c>
      <c r="AU1178" s="188" t="s">
        <v>91</v>
      </c>
      <c r="AV1178" s="14" t="s">
        <v>91</v>
      </c>
      <c r="AW1178" s="14" t="s">
        <v>27</v>
      </c>
      <c r="AX1178" s="14" t="s">
        <v>72</v>
      </c>
      <c r="AY1178" s="188" t="s">
        <v>190</v>
      </c>
    </row>
    <row r="1179" spans="1:65" s="14" customFormat="1" x14ac:dyDescent="0.2">
      <c r="B1179" s="187"/>
      <c r="D1179" s="180" t="s">
        <v>198</v>
      </c>
      <c r="E1179" s="188" t="s">
        <v>1</v>
      </c>
      <c r="F1179" s="189" t="s">
        <v>1015</v>
      </c>
      <c r="H1179" s="190">
        <v>-0.6</v>
      </c>
      <c r="I1179" s="191"/>
      <c r="L1179" s="187"/>
      <c r="M1179" s="192"/>
      <c r="N1179" s="193"/>
      <c r="O1179" s="193"/>
      <c r="P1179" s="193"/>
      <c r="Q1179" s="193"/>
      <c r="R1179" s="193"/>
      <c r="S1179" s="193"/>
      <c r="T1179" s="194"/>
      <c r="AT1179" s="188" t="s">
        <v>198</v>
      </c>
      <c r="AU1179" s="188" t="s">
        <v>91</v>
      </c>
      <c r="AV1179" s="14" t="s">
        <v>91</v>
      </c>
      <c r="AW1179" s="14" t="s">
        <v>27</v>
      </c>
      <c r="AX1179" s="14" t="s">
        <v>72</v>
      </c>
      <c r="AY1179" s="188" t="s">
        <v>190</v>
      </c>
    </row>
    <row r="1180" spans="1:65" s="14" customFormat="1" x14ac:dyDescent="0.2">
      <c r="B1180" s="187"/>
      <c r="D1180" s="180" t="s">
        <v>198</v>
      </c>
      <c r="E1180" s="188" t="s">
        <v>1</v>
      </c>
      <c r="F1180" s="189" t="s">
        <v>1016</v>
      </c>
      <c r="H1180" s="190">
        <v>0.15</v>
      </c>
      <c r="I1180" s="191"/>
      <c r="L1180" s="187"/>
      <c r="M1180" s="192"/>
      <c r="N1180" s="193"/>
      <c r="O1180" s="193"/>
      <c r="P1180" s="193"/>
      <c r="Q1180" s="193"/>
      <c r="R1180" s="193"/>
      <c r="S1180" s="193"/>
      <c r="T1180" s="194"/>
      <c r="AT1180" s="188" t="s">
        <v>198</v>
      </c>
      <c r="AU1180" s="188" t="s">
        <v>91</v>
      </c>
      <c r="AV1180" s="14" t="s">
        <v>91</v>
      </c>
      <c r="AW1180" s="14" t="s">
        <v>27</v>
      </c>
      <c r="AX1180" s="14" t="s">
        <v>72</v>
      </c>
      <c r="AY1180" s="188" t="s">
        <v>190</v>
      </c>
    </row>
    <row r="1181" spans="1:65" s="13" customFormat="1" x14ac:dyDescent="0.2">
      <c r="B1181" s="179"/>
      <c r="D1181" s="180" t="s">
        <v>198</v>
      </c>
      <c r="E1181" s="181" t="s">
        <v>1</v>
      </c>
      <c r="F1181" s="182" t="s">
        <v>493</v>
      </c>
      <c r="H1181" s="181" t="s">
        <v>1</v>
      </c>
      <c r="I1181" s="183"/>
      <c r="L1181" s="179"/>
      <c r="M1181" s="184"/>
      <c r="N1181" s="185"/>
      <c r="O1181" s="185"/>
      <c r="P1181" s="185"/>
      <c r="Q1181" s="185"/>
      <c r="R1181" s="185"/>
      <c r="S1181" s="185"/>
      <c r="T1181" s="186"/>
      <c r="AT1181" s="181" t="s">
        <v>198</v>
      </c>
      <c r="AU1181" s="181" t="s">
        <v>91</v>
      </c>
      <c r="AV1181" s="13" t="s">
        <v>78</v>
      </c>
      <c r="AW1181" s="13" t="s">
        <v>27</v>
      </c>
      <c r="AX1181" s="13" t="s">
        <v>72</v>
      </c>
      <c r="AY1181" s="181" t="s">
        <v>190</v>
      </c>
    </row>
    <row r="1182" spans="1:65" s="14" customFormat="1" x14ac:dyDescent="0.2">
      <c r="B1182" s="187"/>
      <c r="D1182" s="180" t="s">
        <v>198</v>
      </c>
      <c r="E1182" s="188" t="s">
        <v>1</v>
      </c>
      <c r="F1182" s="189" t="s">
        <v>1330</v>
      </c>
      <c r="H1182" s="190">
        <v>33.863</v>
      </c>
      <c r="I1182" s="191"/>
      <c r="L1182" s="187"/>
      <c r="M1182" s="192"/>
      <c r="N1182" s="193"/>
      <c r="O1182" s="193"/>
      <c r="P1182" s="193"/>
      <c r="Q1182" s="193"/>
      <c r="R1182" s="193"/>
      <c r="S1182" s="193"/>
      <c r="T1182" s="194"/>
      <c r="AT1182" s="188" t="s">
        <v>198</v>
      </c>
      <c r="AU1182" s="188" t="s">
        <v>91</v>
      </c>
      <c r="AV1182" s="14" t="s">
        <v>91</v>
      </c>
      <c r="AW1182" s="14" t="s">
        <v>27</v>
      </c>
      <c r="AX1182" s="14" t="s">
        <v>72</v>
      </c>
      <c r="AY1182" s="188" t="s">
        <v>190</v>
      </c>
    </row>
    <row r="1183" spans="1:65" s="14" customFormat="1" x14ac:dyDescent="0.2">
      <c r="B1183" s="187"/>
      <c r="D1183" s="180" t="s">
        <v>198</v>
      </c>
      <c r="E1183" s="188" t="s">
        <v>1</v>
      </c>
      <c r="F1183" s="189" t="s">
        <v>1331</v>
      </c>
      <c r="H1183" s="190">
        <v>-8.1</v>
      </c>
      <c r="I1183" s="191"/>
      <c r="L1183" s="187"/>
      <c r="M1183" s="192"/>
      <c r="N1183" s="193"/>
      <c r="O1183" s="193"/>
      <c r="P1183" s="193"/>
      <c r="Q1183" s="193"/>
      <c r="R1183" s="193"/>
      <c r="S1183" s="193"/>
      <c r="T1183" s="194"/>
      <c r="AT1183" s="188" t="s">
        <v>198</v>
      </c>
      <c r="AU1183" s="188" t="s">
        <v>91</v>
      </c>
      <c r="AV1183" s="14" t="s">
        <v>91</v>
      </c>
      <c r="AW1183" s="14" t="s">
        <v>27</v>
      </c>
      <c r="AX1183" s="14" t="s">
        <v>72</v>
      </c>
      <c r="AY1183" s="188" t="s">
        <v>190</v>
      </c>
    </row>
    <row r="1184" spans="1:65" s="13" customFormat="1" x14ac:dyDescent="0.2">
      <c r="B1184" s="179"/>
      <c r="D1184" s="180" t="s">
        <v>198</v>
      </c>
      <c r="E1184" s="181" t="s">
        <v>1</v>
      </c>
      <c r="F1184" s="182" t="s">
        <v>514</v>
      </c>
      <c r="H1184" s="181" t="s">
        <v>1</v>
      </c>
      <c r="I1184" s="183"/>
      <c r="L1184" s="179"/>
      <c r="M1184" s="184"/>
      <c r="N1184" s="185"/>
      <c r="O1184" s="185"/>
      <c r="P1184" s="185"/>
      <c r="Q1184" s="185"/>
      <c r="R1184" s="185"/>
      <c r="S1184" s="185"/>
      <c r="T1184" s="186"/>
      <c r="AT1184" s="181" t="s">
        <v>198</v>
      </c>
      <c r="AU1184" s="181" t="s">
        <v>91</v>
      </c>
      <c r="AV1184" s="13" t="s">
        <v>78</v>
      </c>
      <c r="AW1184" s="13" t="s">
        <v>27</v>
      </c>
      <c r="AX1184" s="13" t="s">
        <v>72</v>
      </c>
      <c r="AY1184" s="181" t="s">
        <v>190</v>
      </c>
    </row>
    <row r="1185" spans="2:51" s="14" customFormat="1" x14ac:dyDescent="0.2">
      <c r="B1185" s="187"/>
      <c r="D1185" s="180" t="s">
        <v>198</v>
      </c>
      <c r="E1185" s="188" t="s">
        <v>1</v>
      </c>
      <c r="F1185" s="189" t="s">
        <v>1332</v>
      </c>
      <c r="H1185" s="190">
        <v>96.75</v>
      </c>
      <c r="I1185" s="191"/>
      <c r="L1185" s="187"/>
      <c r="M1185" s="192"/>
      <c r="N1185" s="193"/>
      <c r="O1185" s="193"/>
      <c r="P1185" s="193"/>
      <c r="Q1185" s="193"/>
      <c r="R1185" s="193"/>
      <c r="S1185" s="193"/>
      <c r="T1185" s="194"/>
      <c r="AT1185" s="188" t="s">
        <v>198</v>
      </c>
      <c r="AU1185" s="188" t="s">
        <v>91</v>
      </c>
      <c r="AV1185" s="14" t="s">
        <v>91</v>
      </c>
      <c r="AW1185" s="14" t="s">
        <v>27</v>
      </c>
      <c r="AX1185" s="14" t="s">
        <v>72</v>
      </c>
      <c r="AY1185" s="188" t="s">
        <v>190</v>
      </c>
    </row>
    <row r="1186" spans="2:51" s="14" customFormat="1" x14ac:dyDescent="0.2">
      <c r="B1186" s="187"/>
      <c r="D1186" s="180" t="s">
        <v>198</v>
      </c>
      <c r="E1186" s="188" t="s">
        <v>1</v>
      </c>
      <c r="F1186" s="189" t="s">
        <v>1333</v>
      </c>
      <c r="H1186" s="190">
        <v>-20.925000000000001</v>
      </c>
      <c r="I1186" s="191"/>
      <c r="L1186" s="187"/>
      <c r="M1186" s="192"/>
      <c r="N1186" s="193"/>
      <c r="O1186" s="193"/>
      <c r="P1186" s="193"/>
      <c r="Q1186" s="193"/>
      <c r="R1186" s="193"/>
      <c r="S1186" s="193"/>
      <c r="T1186" s="194"/>
      <c r="AT1186" s="188" t="s">
        <v>198</v>
      </c>
      <c r="AU1186" s="188" t="s">
        <v>91</v>
      </c>
      <c r="AV1186" s="14" t="s">
        <v>91</v>
      </c>
      <c r="AW1186" s="14" t="s">
        <v>27</v>
      </c>
      <c r="AX1186" s="14" t="s">
        <v>72</v>
      </c>
      <c r="AY1186" s="188" t="s">
        <v>190</v>
      </c>
    </row>
    <row r="1187" spans="2:51" s="13" customFormat="1" x14ac:dyDescent="0.2">
      <c r="B1187" s="179"/>
      <c r="D1187" s="180" t="s">
        <v>198</v>
      </c>
      <c r="E1187" s="181" t="s">
        <v>1</v>
      </c>
      <c r="F1187" s="182" t="s">
        <v>526</v>
      </c>
      <c r="H1187" s="181" t="s">
        <v>1</v>
      </c>
      <c r="I1187" s="183"/>
      <c r="L1187" s="179"/>
      <c r="M1187" s="184"/>
      <c r="N1187" s="185"/>
      <c r="O1187" s="185"/>
      <c r="P1187" s="185"/>
      <c r="Q1187" s="185"/>
      <c r="R1187" s="185"/>
      <c r="S1187" s="185"/>
      <c r="T1187" s="186"/>
      <c r="AT1187" s="181" t="s">
        <v>198</v>
      </c>
      <c r="AU1187" s="181" t="s">
        <v>91</v>
      </c>
      <c r="AV1187" s="13" t="s">
        <v>78</v>
      </c>
      <c r="AW1187" s="13" t="s">
        <v>27</v>
      </c>
      <c r="AX1187" s="13" t="s">
        <v>72</v>
      </c>
      <c r="AY1187" s="181" t="s">
        <v>190</v>
      </c>
    </row>
    <row r="1188" spans="2:51" s="14" customFormat="1" x14ac:dyDescent="0.2">
      <c r="B1188" s="187"/>
      <c r="D1188" s="180" t="s">
        <v>198</v>
      </c>
      <c r="E1188" s="188" t="s">
        <v>1</v>
      </c>
      <c r="F1188" s="189" t="s">
        <v>1019</v>
      </c>
      <c r="H1188" s="190">
        <v>20.55</v>
      </c>
      <c r="I1188" s="191"/>
      <c r="L1188" s="187"/>
      <c r="M1188" s="192"/>
      <c r="N1188" s="193"/>
      <c r="O1188" s="193"/>
      <c r="P1188" s="193"/>
      <c r="Q1188" s="193"/>
      <c r="R1188" s="193"/>
      <c r="S1188" s="193"/>
      <c r="T1188" s="194"/>
      <c r="AT1188" s="188" t="s">
        <v>198</v>
      </c>
      <c r="AU1188" s="188" t="s">
        <v>91</v>
      </c>
      <c r="AV1188" s="14" t="s">
        <v>91</v>
      </c>
      <c r="AW1188" s="14" t="s">
        <v>27</v>
      </c>
      <c r="AX1188" s="14" t="s">
        <v>72</v>
      </c>
      <c r="AY1188" s="188" t="s">
        <v>190</v>
      </c>
    </row>
    <row r="1189" spans="2:51" s="14" customFormat="1" x14ac:dyDescent="0.2">
      <c r="B1189" s="187"/>
      <c r="D1189" s="180" t="s">
        <v>198</v>
      </c>
      <c r="E1189" s="188" t="s">
        <v>1</v>
      </c>
      <c r="F1189" s="189" t="s">
        <v>936</v>
      </c>
      <c r="H1189" s="190">
        <v>-1.35</v>
      </c>
      <c r="I1189" s="191"/>
      <c r="L1189" s="187"/>
      <c r="M1189" s="192"/>
      <c r="N1189" s="193"/>
      <c r="O1189" s="193"/>
      <c r="P1189" s="193"/>
      <c r="Q1189" s="193"/>
      <c r="R1189" s="193"/>
      <c r="S1189" s="193"/>
      <c r="T1189" s="194"/>
      <c r="AT1189" s="188" t="s">
        <v>198</v>
      </c>
      <c r="AU1189" s="188" t="s">
        <v>91</v>
      </c>
      <c r="AV1189" s="14" t="s">
        <v>91</v>
      </c>
      <c r="AW1189" s="14" t="s">
        <v>27</v>
      </c>
      <c r="AX1189" s="14" t="s">
        <v>72</v>
      </c>
      <c r="AY1189" s="188" t="s">
        <v>190</v>
      </c>
    </row>
    <row r="1190" spans="2:51" s="14" customFormat="1" x14ac:dyDescent="0.2">
      <c r="B1190" s="187"/>
      <c r="D1190" s="180" t="s">
        <v>198</v>
      </c>
      <c r="E1190" s="188" t="s">
        <v>1</v>
      </c>
      <c r="F1190" s="189" t="s">
        <v>940</v>
      </c>
      <c r="H1190" s="190">
        <v>-0.3</v>
      </c>
      <c r="I1190" s="191"/>
      <c r="L1190" s="187"/>
      <c r="M1190" s="192"/>
      <c r="N1190" s="193"/>
      <c r="O1190" s="193"/>
      <c r="P1190" s="193"/>
      <c r="Q1190" s="193"/>
      <c r="R1190" s="193"/>
      <c r="S1190" s="193"/>
      <c r="T1190" s="194"/>
      <c r="AT1190" s="188" t="s">
        <v>198</v>
      </c>
      <c r="AU1190" s="188" t="s">
        <v>91</v>
      </c>
      <c r="AV1190" s="14" t="s">
        <v>91</v>
      </c>
      <c r="AW1190" s="14" t="s">
        <v>27</v>
      </c>
      <c r="AX1190" s="14" t="s">
        <v>72</v>
      </c>
      <c r="AY1190" s="188" t="s">
        <v>190</v>
      </c>
    </row>
    <row r="1191" spans="2:51" s="14" customFormat="1" x14ac:dyDescent="0.2">
      <c r="B1191" s="187"/>
      <c r="D1191" s="180" t="s">
        <v>198</v>
      </c>
      <c r="E1191" s="188" t="s">
        <v>1</v>
      </c>
      <c r="F1191" s="189" t="s">
        <v>941</v>
      </c>
      <c r="H1191" s="190">
        <v>7.4999999999999997E-2</v>
      </c>
      <c r="I1191" s="191"/>
      <c r="L1191" s="187"/>
      <c r="M1191" s="192"/>
      <c r="N1191" s="193"/>
      <c r="O1191" s="193"/>
      <c r="P1191" s="193"/>
      <c r="Q1191" s="193"/>
      <c r="R1191" s="193"/>
      <c r="S1191" s="193"/>
      <c r="T1191" s="194"/>
      <c r="AT1191" s="188" t="s">
        <v>198</v>
      </c>
      <c r="AU1191" s="188" t="s">
        <v>91</v>
      </c>
      <c r="AV1191" s="14" t="s">
        <v>91</v>
      </c>
      <c r="AW1191" s="14" t="s">
        <v>27</v>
      </c>
      <c r="AX1191" s="14" t="s">
        <v>72</v>
      </c>
      <c r="AY1191" s="188" t="s">
        <v>190</v>
      </c>
    </row>
    <row r="1192" spans="2:51" s="13" customFormat="1" x14ac:dyDescent="0.2">
      <c r="B1192" s="179"/>
      <c r="D1192" s="180" t="s">
        <v>198</v>
      </c>
      <c r="E1192" s="181" t="s">
        <v>1</v>
      </c>
      <c r="F1192" s="182" t="s">
        <v>1334</v>
      </c>
      <c r="H1192" s="181" t="s">
        <v>1</v>
      </c>
      <c r="I1192" s="183"/>
      <c r="L1192" s="179"/>
      <c r="M1192" s="184"/>
      <c r="N1192" s="185"/>
      <c r="O1192" s="185"/>
      <c r="P1192" s="185"/>
      <c r="Q1192" s="185"/>
      <c r="R1192" s="185"/>
      <c r="S1192" s="185"/>
      <c r="T1192" s="186"/>
      <c r="AT1192" s="181" t="s">
        <v>198</v>
      </c>
      <c r="AU1192" s="181" t="s">
        <v>91</v>
      </c>
      <c r="AV1192" s="13" t="s">
        <v>78</v>
      </c>
      <c r="AW1192" s="13" t="s">
        <v>27</v>
      </c>
      <c r="AX1192" s="13" t="s">
        <v>72</v>
      </c>
      <c r="AY1192" s="181" t="s">
        <v>190</v>
      </c>
    </row>
    <row r="1193" spans="2:51" s="14" customFormat="1" x14ac:dyDescent="0.2">
      <c r="B1193" s="187"/>
      <c r="D1193" s="180" t="s">
        <v>198</v>
      </c>
      <c r="E1193" s="188" t="s">
        <v>1</v>
      </c>
      <c r="F1193" s="189" t="s">
        <v>1335</v>
      </c>
      <c r="H1193" s="190">
        <v>34.65</v>
      </c>
      <c r="I1193" s="191"/>
      <c r="L1193" s="187"/>
      <c r="M1193" s="192"/>
      <c r="N1193" s="193"/>
      <c r="O1193" s="193"/>
      <c r="P1193" s="193"/>
      <c r="Q1193" s="193"/>
      <c r="R1193" s="193"/>
      <c r="S1193" s="193"/>
      <c r="T1193" s="194"/>
      <c r="AT1193" s="188" t="s">
        <v>198</v>
      </c>
      <c r="AU1193" s="188" t="s">
        <v>91</v>
      </c>
      <c r="AV1193" s="14" t="s">
        <v>91</v>
      </c>
      <c r="AW1193" s="14" t="s">
        <v>27</v>
      </c>
      <c r="AX1193" s="14" t="s">
        <v>72</v>
      </c>
      <c r="AY1193" s="188" t="s">
        <v>190</v>
      </c>
    </row>
    <row r="1194" spans="2:51" s="14" customFormat="1" x14ac:dyDescent="0.2">
      <c r="B1194" s="187"/>
      <c r="D1194" s="180" t="s">
        <v>198</v>
      </c>
      <c r="E1194" s="188" t="s">
        <v>1</v>
      </c>
      <c r="F1194" s="189" t="s">
        <v>1021</v>
      </c>
      <c r="H1194" s="190">
        <v>-3.6</v>
      </c>
      <c r="I1194" s="191"/>
      <c r="L1194" s="187"/>
      <c r="M1194" s="192"/>
      <c r="N1194" s="193"/>
      <c r="O1194" s="193"/>
      <c r="P1194" s="193"/>
      <c r="Q1194" s="193"/>
      <c r="R1194" s="193"/>
      <c r="S1194" s="193"/>
      <c r="T1194" s="194"/>
      <c r="AT1194" s="188" t="s">
        <v>198</v>
      </c>
      <c r="AU1194" s="188" t="s">
        <v>91</v>
      </c>
      <c r="AV1194" s="14" t="s">
        <v>91</v>
      </c>
      <c r="AW1194" s="14" t="s">
        <v>27</v>
      </c>
      <c r="AX1194" s="14" t="s">
        <v>72</v>
      </c>
      <c r="AY1194" s="188" t="s">
        <v>190</v>
      </c>
    </row>
    <row r="1195" spans="2:51" s="14" customFormat="1" x14ac:dyDescent="0.2">
      <c r="B1195" s="187"/>
      <c r="D1195" s="180" t="s">
        <v>198</v>
      </c>
      <c r="E1195" s="188" t="s">
        <v>1</v>
      </c>
      <c r="F1195" s="189" t="s">
        <v>1022</v>
      </c>
      <c r="H1195" s="190">
        <v>-1.2749999999999999</v>
      </c>
      <c r="I1195" s="191"/>
      <c r="L1195" s="187"/>
      <c r="M1195" s="192"/>
      <c r="N1195" s="193"/>
      <c r="O1195" s="193"/>
      <c r="P1195" s="193"/>
      <c r="Q1195" s="193"/>
      <c r="R1195" s="193"/>
      <c r="S1195" s="193"/>
      <c r="T1195" s="194"/>
      <c r="AT1195" s="188" t="s">
        <v>198</v>
      </c>
      <c r="AU1195" s="188" t="s">
        <v>91</v>
      </c>
      <c r="AV1195" s="14" t="s">
        <v>91</v>
      </c>
      <c r="AW1195" s="14" t="s">
        <v>27</v>
      </c>
      <c r="AX1195" s="14" t="s">
        <v>72</v>
      </c>
      <c r="AY1195" s="188" t="s">
        <v>190</v>
      </c>
    </row>
    <row r="1196" spans="2:51" s="14" customFormat="1" x14ac:dyDescent="0.2">
      <c r="B1196" s="187"/>
      <c r="D1196" s="180" t="s">
        <v>198</v>
      </c>
      <c r="E1196" s="188" t="s">
        <v>1</v>
      </c>
      <c r="F1196" s="189" t="s">
        <v>1023</v>
      </c>
      <c r="H1196" s="190">
        <v>-1.19</v>
      </c>
      <c r="I1196" s="191"/>
      <c r="L1196" s="187"/>
      <c r="M1196" s="192"/>
      <c r="N1196" s="193"/>
      <c r="O1196" s="193"/>
      <c r="P1196" s="193"/>
      <c r="Q1196" s="193"/>
      <c r="R1196" s="193"/>
      <c r="S1196" s="193"/>
      <c r="T1196" s="194"/>
      <c r="AT1196" s="188" t="s">
        <v>198</v>
      </c>
      <c r="AU1196" s="188" t="s">
        <v>91</v>
      </c>
      <c r="AV1196" s="14" t="s">
        <v>91</v>
      </c>
      <c r="AW1196" s="14" t="s">
        <v>27</v>
      </c>
      <c r="AX1196" s="14" t="s">
        <v>72</v>
      </c>
      <c r="AY1196" s="188" t="s">
        <v>190</v>
      </c>
    </row>
    <row r="1197" spans="2:51" s="14" customFormat="1" x14ac:dyDescent="0.2">
      <c r="B1197" s="187"/>
      <c r="D1197" s="180" t="s">
        <v>198</v>
      </c>
      <c r="E1197" s="188" t="s">
        <v>1</v>
      </c>
      <c r="F1197" s="189" t="s">
        <v>1024</v>
      </c>
      <c r="H1197" s="190">
        <v>0.51</v>
      </c>
      <c r="I1197" s="191"/>
      <c r="L1197" s="187"/>
      <c r="M1197" s="192"/>
      <c r="N1197" s="193"/>
      <c r="O1197" s="193"/>
      <c r="P1197" s="193"/>
      <c r="Q1197" s="193"/>
      <c r="R1197" s="193"/>
      <c r="S1197" s="193"/>
      <c r="T1197" s="194"/>
      <c r="AT1197" s="188" t="s">
        <v>198</v>
      </c>
      <c r="AU1197" s="188" t="s">
        <v>91</v>
      </c>
      <c r="AV1197" s="14" t="s">
        <v>91</v>
      </c>
      <c r="AW1197" s="14" t="s">
        <v>27</v>
      </c>
      <c r="AX1197" s="14" t="s">
        <v>72</v>
      </c>
      <c r="AY1197" s="188" t="s">
        <v>190</v>
      </c>
    </row>
    <row r="1198" spans="2:51" s="13" customFormat="1" x14ac:dyDescent="0.2">
      <c r="B1198" s="179"/>
      <c r="D1198" s="180" t="s">
        <v>198</v>
      </c>
      <c r="E1198" s="181" t="s">
        <v>1</v>
      </c>
      <c r="F1198" s="182" t="s">
        <v>544</v>
      </c>
      <c r="H1198" s="181" t="s">
        <v>1</v>
      </c>
      <c r="I1198" s="183"/>
      <c r="L1198" s="179"/>
      <c r="M1198" s="184"/>
      <c r="N1198" s="185"/>
      <c r="O1198" s="185"/>
      <c r="P1198" s="185"/>
      <c r="Q1198" s="185"/>
      <c r="R1198" s="185"/>
      <c r="S1198" s="185"/>
      <c r="T1198" s="186"/>
      <c r="AT1198" s="181" t="s">
        <v>198</v>
      </c>
      <c r="AU1198" s="181" t="s">
        <v>91</v>
      </c>
      <c r="AV1198" s="13" t="s">
        <v>78</v>
      </c>
      <c r="AW1198" s="13" t="s">
        <v>27</v>
      </c>
      <c r="AX1198" s="13" t="s">
        <v>72</v>
      </c>
      <c r="AY1198" s="181" t="s">
        <v>190</v>
      </c>
    </row>
    <row r="1199" spans="2:51" s="14" customFormat="1" x14ac:dyDescent="0.2">
      <c r="B1199" s="187"/>
      <c r="D1199" s="180" t="s">
        <v>198</v>
      </c>
      <c r="E1199" s="188" t="s">
        <v>1</v>
      </c>
      <c r="F1199" s="189" t="s">
        <v>1025</v>
      </c>
      <c r="H1199" s="190">
        <v>21.524999999999999</v>
      </c>
      <c r="I1199" s="191"/>
      <c r="L1199" s="187"/>
      <c r="M1199" s="192"/>
      <c r="N1199" s="193"/>
      <c r="O1199" s="193"/>
      <c r="P1199" s="193"/>
      <c r="Q1199" s="193"/>
      <c r="R1199" s="193"/>
      <c r="S1199" s="193"/>
      <c r="T1199" s="194"/>
      <c r="AT1199" s="188" t="s">
        <v>198</v>
      </c>
      <c r="AU1199" s="188" t="s">
        <v>91</v>
      </c>
      <c r="AV1199" s="14" t="s">
        <v>91</v>
      </c>
      <c r="AW1199" s="14" t="s">
        <v>27</v>
      </c>
      <c r="AX1199" s="14" t="s">
        <v>72</v>
      </c>
      <c r="AY1199" s="188" t="s">
        <v>190</v>
      </c>
    </row>
    <row r="1200" spans="2:51" s="14" customFormat="1" x14ac:dyDescent="0.2">
      <c r="B1200" s="187"/>
      <c r="D1200" s="180" t="s">
        <v>198</v>
      </c>
      <c r="E1200" s="188" t="s">
        <v>1</v>
      </c>
      <c r="F1200" s="189" t="s">
        <v>1026</v>
      </c>
      <c r="H1200" s="190">
        <v>-3.6</v>
      </c>
      <c r="I1200" s="191"/>
      <c r="L1200" s="187"/>
      <c r="M1200" s="192"/>
      <c r="N1200" s="193"/>
      <c r="O1200" s="193"/>
      <c r="P1200" s="193"/>
      <c r="Q1200" s="193"/>
      <c r="R1200" s="193"/>
      <c r="S1200" s="193"/>
      <c r="T1200" s="194"/>
      <c r="AT1200" s="188" t="s">
        <v>198</v>
      </c>
      <c r="AU1200" s="188" t="s">
        <v>91</v>
      </c>
      <c r="AV1200" s="14" t="s">
        <v>91</v>
      </c>
      <c r="AW1200" s="14" t="s">
        <v>27</v>
      </c>
      <c r="AX1200" s="14" t="s">
        <v>72</v>
      </c>
      <c r="AY1200" s="188" t="s">
        <v>190</v>
      </c>
    </row>
    <row r="1201" spans="2:51" s="14" customFormat="1" x14ac:dyDescent="0.2">
      <c r="B1201" s="187"/>
      <c r="D1201" s="180" t="s">
        <v>198</v>
      </c>
      <c r="E1201" s="188" t="s">
        <v>1</v>
      </c>
      <c r="F1201" s="189" t="s">
        <v>1015</v>
      </c>
      <c r="H1201" s="190">
        <v>-0.6</v>
      </c>
      <c r="I1201" s="191"/>
      <c r="L1201" s="187"/>
      <c r="M1201" s="192"/>
      <c r="N1201" s="193"/>
      <c r="O1201" s="193"/>
      <c r="P1201" s="193"/>
      <c r="Q1201" s="193"/>
      <c r="R1201" s="193"/>
      <c r="S1201" s="193"/>
      <c r="T1201" s="194"/>
      <c r="AT1201" s="188" t="s">
        <v>198</v>
      </c>
      <c r="AU1201" s="188" t="s">
        <v>91</v>
      </c>
      <c r="AV1201" s="14" t="s">
        <v>91</v>
      </c>
      <c r="AW1201" s="14" t="s">
        <v>27</v>
      </c>
      <c r="AX1201" s="14" t="s">
        <v>72</v>
      </c>
      <c r="AY1201" s="188" t="s">
        <v>190</v>
      </c>
    </row>
    <row r="1202" spans="2:51" s="14" customFormat="1" x14ac:dyDescent="0.2">
      <c r="B1202" s="187"/>
      <c r="D1202" s="180" t="s">
        <v>198</v>
      </c>
      <c r="E1202" s="188" t="s">
        <v>1</v>
      </c>
      <c r="F1202" s="189" t="s">
        <v>1016</v>
      </c>
      <c r="H1202" s="190">
        <v>0.15</v>
      </c>
      <c r="I1202" s="191"/>
      <c r="L1202" s="187"/>
      <c r="M1202" s="192"/>
      <c r="N1202" s="193"/>
      <c r="O1202" s="193"/>
      <c r="P1202" s="193"/>
      <c r="Q1202" s="193"/>
      <c r="R1202" s="193"/>
      <c r="S1202" s="193"/>
      <c r="T1202" s="194"/>
      <c r="AT1202" s="188" t="s">
        <v>198</v>
      </c>
      <c r="AU1202" s="188" t="s">
        <v>91</v>
      </c>
      <c r="AV1202" s="14" t="s">
        <v>91</v>
      </c>
      <c r="AW1202" s="14" t="s">
        <v>27</v>
      </c>
      <c r="AX1202" s="14" t="s">
        <v>72</v>
      </c>
      <c r="AY1202" s="188" t="s">
        <v>190</v>
      </c>
    </row>
    <row r="1203" spans="2:51" s="13" customFormat="1" x14ac:dyDescent="0.2">
      <c r="B1203" s="179"/>
      <c r="D1203" s="180" t="s">
        <v>198</v>
      </c>
      <c r="E1203" s="181" t="s">
        <v>1</v>
      </c>
      <c r="F1203" s="182" t="s">
        <v>546</v>
      </c>
      <c r="H1203" s="181" t="s">
        <v>1</v>
      </c>
      <c r="I1203" s="183"/>
      <c r="L1203" s="179"/>
      <c r="M1203" s="184"/>
      <c r="N1203" s="185"/>
      <c r="O1203" s="185"/>
      <c r="P1203" s="185"/>
      <c r="Q1203" s="185"/>
      <c r="R1203" s="185"/>
      <c r="S1203" s="185"/>
      <c r="T1203" s="186"/>
      <c r="AT1203" s="181" t="s">
        <v>198</v>
      </c>
      <c r="AU1203" s="181" t="s">
        <v>91</v>
      </c>
      <c r="AV1203" s="13" t="s">
        <v>78</v>
      </c>
      <c r="AW1203" s="13" t="s">
        <v>27</v>
      </c>
      <c r="AX1203" s="13" t="s">
        <v>72</v>
      </c>
      <c r="AY1203" s="181" t="s">
        <v>190</v>
      </c>
    </row>
    <row r="1204" spans="2:51" s="14" customFormat="1" x14ac:dyDescent="0.2">
      <c r="B1204" s="187"/>
      <c r="D1204" s="180" t="s">
        <v>198</v>
      </c>
      <c r="E1204" s="188" t="s">
        <v>1</v>
      </c>
      <c r="F1204" s="189" t="s">
        <v>1027</v>
      </c>
      <c r="H1204" s="190">
        <v>16.274999999999999</v>
      </c>
      <c r="I1204" s="191"/>
      <c r="L1204" s="187"/>
      <c r="M1204" s="192"/>
      <c r="N1204" s="193"/>
      <c r="O1204" s="193"/>
      <c r="P1204" s="193"/>
      <c r="Q1204" s="193"/>
      <c r="R1204" s="193"/>
      <c r="S1204" s="193"/>
      <c r="T1204" s="194"/>
      <c r="AT1204" s="188" t="s">
        <v>198</v>
      </c>
      <c r="AU1204" s="188" t="s">
        <v>91</v>
      </c>
      <c r="AV1204" s="14" t="s">
        <v>91</v>
      </c>
      <c r="AW1204" s="14" t="s">
        <v>27</v>
      </c>
      <c r="AX1204" s="14" t="s">
        <v>72</v>
      </c>
      <c r="AY1204" s="188" t="s">
        <v>190</v>
      </c>
    </row>
    <row r="1205" spans="2:51" s="14" customFormat="1" x14ac:dyDescent="0.2">
      <c r="B1205" s="187"/>
      <c r="D1205" s="180" t="s">
        <v>198</v>
      </c>
      <c r="E1205" s="188" t="s">
        <v>1</v>
      </c>
      <c r="F1205" s="189" t="s">
        <v>1026</v>
      </c>
      <c r="H1205" s="190">
        <v>-3.6</v>
      </c>
      <c r="I1205" s="191"/>
      <c r="L1205" s="187"/>
      <c r="M1205" s="192"/>
      <c r="N1205" s="193"/>
      <c r="O1205" s="193"/>
      <c r="P1205" s="193"/>
      <c r="Q1205" s="193"/>
      <c r="R1205" s="193"/>
      <c r="S1205" s="193"/>
      <c r="T1205" s="194"/>
      <c r="AT1205" s="188" t="s">
        <v>198</v>
      </c>
      <c r="AU1205" s="188" t="s">
        <v>91</v>
      </c>
      <c r="AV1205" s="14" t="s">
        <v>91</v>
      </c>
      <c r="AW1205" s="14" t="s">
        <v>27</v>
      </c>
      <c r="AX1205" s="14" t="s">
        <v>72</v>
      </c>
      <c r="AY1205" s="188" t="s">
        <v>190</v>
      </c>
    </row>
    <row r="1206" spans="2:51" s="14" customFormat="1" x14ac:dyDescent="0.2">
      <c r="B1206" s="187"/>
      <c r="D1206" s="180" t="s">
        <v>198</v>
      </c>
      <c r="E1206" s="188" t="s">
        <v>1</v>
      </c>
      <c r="F1206" s="189" t="s">
        <v>940</v>
      </c>
      <c r="H1206" s="190">
        <v>-0.3</v>
      </c>
      <c r="I1206" s="191"/>
      <c r="L1206" s="187"/>
      <c r="M1206" s="192"/>
      <c r="N1206" s="193"/>
      <c r="O1206" s="193"/>
      <c r="P1206" s="193"/>
      <c r="Q1206" s="193"/>
      <c r="R1206" s="193"/>
      <c r="S1206" s="193"/>
      <c r="T1206" s="194"/>
      <c r="AT1206" s="188" t="s">
        <v>198</v>
      </c>
      <c r="AU1206" s="188" t="s">
        <v>91</v>
      </c>
      <c r="AV1206" s="14" t="s">
        <v>91</v>
      </c>
      <c r="AW1206" s="14" t="s">
        <v>27</v>
      </c>
      <c r="AX1206" s="14" t="s">
        <v>72</v>
      </c>
      <c r="AY1206" s="188" t="s">
        <v>190</v>
      </c>
    </row>
    <row r="1207" spans="2:51" s="14" customFormat="1" x14ac:dyDescent="0.2">
      <c r="B1207" s="187"/>
      <c r="D1207" s="180" t="s">
        <v>198</v>
      </c>
      <c r="E1207" s="188" t="s">
        <v>1</v>
      </c>
      <c r="F1207" s="189" t="s">
        <v>1028</v>
      </c>
      <c r="H1207" s="190">
        <v>7.4999999999999997E-2</v>
      </c>
      <c r="I1207" s="191"/>
      <c r="L1207" s="187"/>
      <c r="M1207" s="192"/>
      <c r="N1207" s="193"/>
      <c r="O1207" s="193"/>
      <c r="P1207" s="193"/>
      <c r="Q1207" s="193"/>
      <c r="R1207" s="193"/>
      <c r="S1207" s="193"/>
      <c r="T1207" s="194"/>
      <c r="AT1207" s="188" t="s">
        <v>198</v>
      </c>
      <c r="AU1207" s="188" t="s">
        <v>91</v>
      </c>
      <c r="AV1207" s="14" t="s">
        <v>91</v>
      </c>
      <c r="AW1207" s="14" t="s">
        <v>27</v>
      </c>
      <c r="AX1207" s="14" t="s">
        <v>72</v>
      </c>
      <c r="AY1207" s="188" t="s">
        <v>190</v>
      </c>
    </row>
    <row r="1208" spans="2:51" s="13" customFormat="1" x14ac:dyDescent="0.2">
      <c r="B1208" s="179"/>
      <c r="D1208" s="180" t="s">
        <v>198</v>
      </c>
      <c r="E1208" s="181" t="s">
        <v>1</v>
      </c>
      <c r="F1208" s="182" t="s">
        <v>628</v>
      </c>
      <c r="H1208" s="181" t="s">
        <v>1</v>
      </c>
      <c r="I1208" s="183"/>
      <c r="L1208" s="179"/>
      <c r="M1208" s="184"/>
      <c r="N1208" s="185"/>
      <c r="O1208" s="185"/>
      <c r="P1208" s="185"/>
      <c r="Q1208" s="185"/>
      <c r="R1208" s="185"/>
      <c r="S1208" s="185"/>
      <c r="T1208" s="186"/>
      <c r="AT1208" s="181" t="s">
        <v>198</v>
      </c>
      <c r="AU1208" s="181" t="s">
        <v>91</v>
      </c>
      <c r="AV1208" s="13" t="s">
        <v>78</v>
      </c>
      <c r="AW1208" s="13" t="s">
        <v>27</v>
      </c>
      <c r="AX1208" s="13" t="s">
        <v>72</v>
      </c>
      <c r="AY1208" s="181" t="s">
        <v>190</v>
      </c>
    </row>
    <row r="1209" spans="2:51" s="14" customFormat="1" x14ac:dyDescent="0.2">
      <c r="B1209" s="187"/>
      <c r="D1209" s="180" t="s">
        <v>198</v>
      </c>
      <c r="E1209" s="188" t="s">
        <v>1</v>
      </c>
      <c r="F1209" s="189" t="s">
        <v>1336</v>
      </c>
      <c r="H1209" s="190">
        <v>34.799999999999997</v>
      </c>
      <c r="I1209" s="191"/>
      <c r="L1209" s="187"/>
      <c r="M1209" s="192"/>
      <c r="N1209" s="193"/>
      <c r="O1209" s="193"/>
      <c r="P1209" s="193"/>
      <c r="Q1209" s="193"/>
      <c r="R1209" s="193"/>
      <c r="S1209" s="193"/>
      <c r="T1209" s="194"/>
      <c r="AT1209" s="188" t="s">
        <v>198</v>
      </c>
      <c r="AU1209" s="188" t="s">
        <v>91</v>
      </c>
      <c r="AV1209" s="14" t="s">
        <v>91</v>
      </c>
      <c r="AW1209" s="14" t="s">
        <v>27</v>
      </c>
      <c r="AX1209" s="14" t="s">
        <v>72</v>
      </c>
      <c r="AY1209" s="188" t="s">
        <v>190</v>
      </c>
    </row>
    <row r="1210" spans="2:51" s="14" customFormat="1" x14ac:dyDescent="0.2">
      <c r="B1210" s="187"/>
      <c r="D1210" s="180" t="s">
        <v>198</v>
      </c>
      <c r="E1210" s="188" t="s">
        <v>1</v>
      </c>
      <c r="F1210" s="189" t="s">
        <v>1026</v>
      </c>
      <c r="H1210" s="190">
        <v>-3.6</v>
      </c>
      <c r="I1210" s="191"/>
      <c r="L1210" s="187"/>
      <c r="M1210" s="192"/>
      <c r="N1210" s="193"/>
      <c r="O1210" s="193"/>
      <c r="P1210" s="193"/>
      <c r="Q1210" s="193"/>
      <c r="R1210" s="193"/>
      <c r="S1210" s="193"/>
      <c r="T1210" s="194"/>
      <c r="AT1210" s="188" t="s">
        <v>198</v>
      </c>
      <c r="AU1210" s="188" t="s">
        <v>91</v>
      </c>
      <c r="AV1210" s="14" t="s">
        <v>91</v>
      </c>
      <c r="AW1210" s="14" t="s">
        <v>27</v>
      </c>
      <c r="AX1210" s="14" t="s">
        <v>72</v>
      </c>
      <c r="AY1210" s="188" t="s">
        <v>190</v>
      </c>
    </row>
    <row r="1211" spans="2:51" s="14" customFormat="1" x14ac:dyDescent="0.2">
      <c r="B1211" s="187"/>
      <c r="D1211" s="180" t="s">
        <v>198</v>
      </c>
      <c r="E1211" s="188" t="s">
        <v>1</v>
      </c>
      <c r="F1211" s="189" t="s">
        <v>1015</v>
      </c>
      <c r="H1211" s="190">
        <v>-0.6</v>
      </c>
      <c r="I1211" s="191"/>
      <c r="L1211" s="187"/>
      <c r="M1211" s="192"/>
      <c r="N1211" s="193"/>
      <c r="O1211" s="193"/>
      <c r="P1211" s="193"/>
      <c r="Q1211" s="193"/>
      <c r="R1211" s="193"/>
      <c r="S1211" s="193"/>
      <c r="T1211" s="194"/>
      <c r="AT1211" s="188" t="s">
        <v>198</v>
      </c>
      <c r="AU1211" s="188" t="s">
        <v>91</v>
      </c>
      <c r="AV1211" s="14" t="s">
        <v>91</v>
      </c>
      <c r="AW1211" s="14" t="s">
        <v>27</v>
      </c>
      <c r="AX1211" s="14" t="s">
        <v>72</v>
      </c>
      <c r="AY1211" s="188" t="s">
        <v>190</v>
      </c>
    </row>
    <row r="1212" spans="2:51" s="14" customFormat="1" x14ac:dyDescent="0.2">
      <c r="B1212" s="187"/>
      <c r="D1212" s="180" t="s">
        <v>198</v>
      </c>
      <c r="E1212" s="188" t="s">
        <v>1</v>
      </c>
      <c r="F1212" s="189" t="s">
        <v>1016</v>
      </c>
      <c r="H1212" s="190">
        <v>0.15</v>
      </c>
      <c r="I1212" s="191"/>
      <c r="L1212" s="187"/>
      <c r="M1212" s="192"/>
      <c r="N1212" s="193"/>
      <c r="O1212" s="193"/>
      <c r="P1212" s="193"/>
      <c r="Q1212" s="193"/>
      <c r="R1212" s="193"/>
      <c r="S1212" s="193"/>
      <c r="T1212" s="194"/>
      <c r="AT1212" s="188" t="s">
        <v>198</v>
      </c>
      <c r="AU1212" s="188" t="s">
        <v>91</v>
      </c>
      <c r="AV1212" s="14" t="s">
        <v>91</v>
      </c>
      <c r="AW1212" s="14" t="s">
        <v>27</v>
      </c>
      <c r="AX1212" s="14" t="s">
        <v>72</v>
      </c>
      <c r="AY1212" s="188" t="s">
        <v>190</v>
      </c>
    </row>
    <row r="1213" spans="2:51" s="14" customFormat="1" x14ac:dyDescent="0.2">
      <c r="B1213" s="187"/>
      <c r="D1213" s="180" t="s">
        <v>198</v>
      </c>
      <c r="E1213" s="188" t="s">
        <v>1</v>
      </c>
      <c r="F1213" s="189" t="s">
        <v>1337</v>
      </c>
      <c r="H1213" s="190">
        <v>-5.4</v>
      </c>
      <c r="I1213" s="191"/>
      <c r="L1213" s="187"/>
      <c r="M1213" s="192"/>
      <c r="N1213" s="193"/>
      <c r="O1213" s="193"/>
      <c r="P1213" s="193"/>
      <c r="Q1213" s="193"/>
      <c r="R1213" s="193"/>
      <c r="S1213" s="193"/>
      <c r="T1213" s="194"/>
      <c r="AT1213" s="188" t="s">
        <v>198</v>
      </c>
      <c r="AU1213" s="188" t="s">
        <v>91</v>
      </c>
      <c r="AV1213" s="14" t="s">
        <v>91</v>
      </c>
      <c r="AW1213" s="14" t="s">
        <v>27</v>
      </c>
      <c r="AX1213" s="14" t="s">
        <v>72</v>
      </c>
      <c r="AY1213" s="188" t="s">
        <v>190</v>
      </c>
    </row>
    <row r="1214" spans="2:51" s="13" customFormat="1" x14ac:dyDescent="0.2">
      <c r="B1214" s="179"/>
      <c r="D1214" s="180" t="s">
        <v>198</v>
      </c>
      <c r="E1214" s="181" t="s">
        <v>1</v>
      </c>
      <c r="F1214" s="182" t="s">
        <v>570</v>
      </c>
      <c r="H1214" s="181" t="s">
        <v>1</v>
      </c>
      <c r="I1214" s="183"/>
      <c r="L1214" s="179"/>
      <c r="M1214" s="184"/>
      <c r="N1214" s="185"/>
      <c r="O1214" s="185"/>
      <c r="P1214" s="185"/>
      <c r="Q1214" s="185"/>
      <c r="R1214" s="185"/>
      <c r="S1214" s="185"/>
      <c r="T1214" s="186"/>
      <c r="AT1214" s="181" t="s">
        <v>198</v>
      </c>
      <c r="AU1214" s="181" t="s">
        <v>91</v>
      </c>
      <c r="AV1214" s="13" t="s">
        <v>78</v>
      </c>
      <c r="AW1214" s="13" t="s">
        <v>27</v>
      </c>
      <c r="AX1214" s="13" t="s">
        <v>72</v>
      </c>
      <c r="AY1214" s="181" t="s">
        <v>190</v>
      </c>
    </row>
    <row r="1215" spans="2:51" s="14" customFormat="1" x14ac:dyDescent="0.2">
      <c r="B1215" s="187"/>
      <c r="D1215" s="180" t="s">
        <v>198</v>
      </c>
      <c r="E1215" s="188" t="s">
        <v>1</v>
      </c>
      <c r="F1215" s="189" t="s">
        <v>1338</v>
      </c>
      <c r="H1215" s="190">
        <v>28.295999999999999</v>
      </c>
      <c r="I1215" s="191"/>
      <c r="L1215" s="187"/>
      <c r="M1215" s="192"/>
      <c r="N1215" s="193"/>
      <c r="O1215" s="193"/>
      <c r="P1215" s="193"/>
      <c r="Q1215" s="193"/>
      <c r="R1215" s="193"/>
      <c r="S1215" s="193"/>
      <c r="T1215" s="194"/>
      <c r="AT1215" s="188" t="s">
        <v>198</v>
      </c>
      <c r="AU1215" s="188" t="s">
        <v>91</v>
      </c>
      <c r="AV1215" s="14" t="s">
        <v>91</v>
      </c>
      <c r="AW1215" s="14" t="s">
        <v>27</v>
      </c>
      <c r="AX1215" s="14" t="s">
        <v>72</v>
      </c>
      <c r="AY1215" s="188" t="s">
        <v>190</v>
      </c>
    </row>
    <row r="1216" spans="2:51" s="14" customFormat="1" x14ac:dyDescent="0.2">
      <c r="B1216" s="187"/>
      <c r="D1216" s="180" t="s">
        <v>198</v>
      </c>
      <c r="E1216" s="188" t="s">
        <v>1</v>
      </c>
      <c r="F1216" s="189" t="s">
        <v>1339</v>
      </c>
      <c r="H1216" s="190">
        <v>-9.8249999999999993</v>
      </c>
      <c r="I1216" s="191"/>
      <c r="L1216" s="187"/>
      <c r="M1216" s="192"/>
      <c r="N1216" s="193"/>
      <c r="O1216" s="193"/>
      <c r="P1216" s="193"/>
      <c r="Q1216" s="193"/>
      <c r="R1216" s="193"/>
      <c r="S1216" s="193"/>
      <c r="T1216" s="194"/>
      <c r="AT1216" s="188" t="s">
        <v>198</v>
      </c>
      <c r="AU1216" s="188" t="s">
        <v>91</v>
      </c>
      <c r="AV1216" s="14" t="s">
        <v>91</v>
      </c>
      <c r="AW1216" s="14" t="s">
        <v>27</v>
      </c>
      <c r="AX1216" s="14" t="s">
        <v>72</v>
      </c>
      <c r="AY1216" s="188" t="s">
        <v>190</v>
      </c>
    </row>
    <row r="1217" spans="1:65" s="15" customFormat="1" x14ac:dyDescent="0.2">
      <c r="B1217" s="195"/>
      <c r="D1217" s="180" t="s">
        <v>198</v>
      </c>
      <c r="E1217" s="196" t="s">
        <v>98</v>
      </c>
      <c r="F1217" s="197" t="s">
        <v>204</v>
      </c>
      <c r="H1217" s="198">
        <v>272.97899999999998</v>
      </c>
      <c r="I1217" s="199"/>
      <c r="L1217" s="195"/>
      <c r="M1217" s="200"/>
      <c r="N1217" s="201"/>
      <c r="O1217" s="201"/>
      <c r="P1217" s="201"/>
      <c r="Q1217" s="201"/>
      <c r="R1217" s="201"/>
      <c r="S1217" s="201"/>
      <c r="T1217" s="202"/>
      <c r="AT1217" s="196" t="s">
        <v>198</v>
      </c>
      <c r="AU1217" s="196" t="s">
        <v>91</v>
      </c>
      <c r="AV1217" s="15" t="s">
        <v>196</v>
      </c>
      <c r="AW1217" s="15" t="s">
        <v>27</v>
      </c>
      <c r="AX1217" s="15" t="s">
        <v>78</v>
      </c>
      <c r="AY1217" s="196" t="s">
        <v>190</v>
      </c>
    </row>
    <row r="1218" spans="1:65" s="13" customFormat="1" ht="22.5" x14ac:dyDescent="0.2">
      <c r="B1218" s="179"/>
      <c r="D1218" s="180" t="s">
        <v>198</v>
      </c>
      <c r="E1218" s="181" t="s">
        <v>1</v>
      </c>
      <c r="F1218" s="182" t="s">
        <v>1340</v>
      </c>
      <c r="H1218" s="181" t="s">
        <v>1</v>
      </c>
      <c r="I1218" s="183"/>
      <c r="L1218" s="179"/>
      <c r="M1218" s="184"/>
      <c r="N1218" s="185"/>
      <c r="O1218" s="185"/>
      <c r="P1218" s="185"/>
      <c r="Q1218" s="185"/>
      <c r="R1218" s="185"/>
      <c r="S1218" s="185"/>
      <c r="T1218" s="186"/>
      <c r="AT1218" s="181" t="s">
        <v>198</v>
      </c>
      <c r="AU1218" s="181" t="s">
        <v>91</v>
      </c>
      <c r="AV1218" s="13" t="s">
        <v>78</v>
      </c>
      <c r="AW1218" s="13" t="s">
        <v>27</v>
      </c>
      <c r="AX1218" s="13" t="s">
        <v>72</v>
      </c>
      <c r="AY1218" s="181" t="s">
        <v>190</v>
      </c>
    </row>
    <row r="1219" spans="1:65" s="13" customFormat="1" ht="22.5" x14ac:dyDescent="0.2">
      <c r="B1219" s="179"/>
      <c r="D1219" s="180" t="s">
        <v>198</v>
      </c>
      <c r="E1219" s="181" t="s">
        <v>1</v>
      </c>
      <c r="F1219" s="182" t="s">
        <v>1341</v>
      </c>
      <c r="H1219" s="181" t="s">
        <v>1</v>
      </c>
      <c r="I1219" s="183"/>
      <c r="L1219" s="179"/>
      <c r="M1219" s="184"/>
      <c r="N1219" s="185"/>
      <c r="O1219" s="185"/>
      <c r="P1219" s="185"/>
      <c r="Q1219" s="185"/>
      <c r="R1219" s="185"/>
      <c r="S1219" s="185"/>
      <c r="T1219" s="186"/>
      <c r="AT1219" s="181" t="s">
        <v>198</v>
      </c>
      <c r="AU1219" s="181" t="s">
        <v>91</v>
      </c>
      <c r="AV1219" s="13" t="s">
        <v>78</v>
      </c>
      <c r="AW1219" s="13" t="s">
        <v>27</v>
      </c>
      <c r="AX1219" s="13" t="s">
        <v>72</v>
      </c>
      <c r="AY1219" s="181" t="s">
        <v>190</v>
      </c>
    </row>
    <row r="1220" spans="1:65" s="2" customFormat="1" ht="24" x14ac:dyDescent="0.2">
      <c r="A1220" s="35"/>
      <c r="B1220" s="134"/>
      <c r="C1220" s="203" t="s">
        <v>1342</v>
      </c>
      <c r="D1220" s="203" t="s">
        <v>338</v>
      </c>
      <c r="E1220" s="204" t="s">
        <v>1343</v>
      </c>
      <c r="F1220" s="205" t="s">
        <v>1344</v>
      </c>
      <c r="G1220" s="206" t="s">
        <v>195</v>
      </c>
      <c r="H1220" s="207">
        <v>286.62799999999999</v>
      </c>
      <c r="I1220" s="208"/>
      <c r="J1220" s="209">
        <f>ROUND(I1220*H1220,2)</f>
        <v>0</v>
      </c>
      <c r="K1220" s="210"/>
      <c r="L1220" s="211"/>
      <c r="M1220" s="212" t="s">
        <v>1</v>
      </c>
      <c r="N1220" s="213" t="s">
        <v>38</v>
      </c>
      <c r="O1220" s="61"/>
      <c r="P1220" s="176">
        <f>O1220*H1220</f>
        <v>0</v>
      </c>
      <c r="Q1220" s="176">
        <v>3.7000000000000002E-3</v>
      </c>
      <c r="R1220" s="176">
        <f>Q1220*H1220</f>
        <v>1.0605236</v>
      </c>
      <c r="S1220" s="176">
        <v>0</v>
      </c>
      <c r="T1220" s="177">
        <f>S1220*H1220</f>
        <v>0</v>
      </c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R1220" s="178" t="s">
        <v>244</v>
      </c>
      <c r="AT1220" s="178" t="s">
        <v>338</v>
      </c>
      <c r="AU1220" s="178" t="s">
        <v>91</v>
      </c>
      <c r="AY1220" s="18" t="s">
        <v>190</v>
      </c>
      <c r="BE1220" s="98">
        <f>IF(N1220="základná",J1220,0)</f>
        <v>0</v>
      </c>
      <c r="BF1220" s="98">
        <f>IF(N1220="znížená",J1220,0)</f>
        <v>0</v>
      </c>
      <c r="BG1220" s="98">
        <f>IF(N1220="zákl. prenesená",J1220,0)</f>
        <v>0</v>
      </c>
      <c r="BH1220" s="98">
        <f>IF(N1220="zníž. prenesená",J1220,0)</f>
        <v>0</v>
      </c>
      <c r="BI1220" s="98">
        <f>IF(N1220="nulová",J1220,0)</f>
        <v>0</v>
      </c>
      <c r="BJ1220" s="18" t="s">
        <v>91</v>
      </c>
      <c r="BK1220" s="98">
        <f>ROUND(I1220*H1220,2)</f>
        <v>0</v>
      </c>
      <c r="BL1220" s="18" t="s">
        <v>196</v>
      </c>
      <c r="BM1220" s="178" t="s">
        <v>1345</v>
      </c>
    </row>
    <row r="1221" spans="1:65" s="14" customFormat="1" x14ac:dyDescent="0.2">
      <c r="B1221" s="187"/>
      <c r="D1221" s="180" t="s">
        <v>198</v>
      </c>
      <c r="E1221" s="188" t="s">
        <v>1</v>
      </c>
      <c r="F1221" s="189" t="s">
        <v>1346</v>
      </c>
      <c r="H1221" s="190">
        <v>286.62799999999999</v>
      </c>
      <c r="I1221" s="191"/>
      <c r="L1221" s="187"/>
      <c r="M1221" s="192"/>
      <c r="N1221" s="193"/>
      <c r="O1221" s="193"/>
      <c r="P1221" s="193"/>
      <c r="Q1221" s="193"/>
      <c r="R1221" s="193"/>
      <c r="S1221" s="193"/>
      <c r="T1221" s="194"/>
      <c r="AT1221" s="188" t="s">
        <v>198</v>
      </c>
      <c r="AU1221" s="188" t="s">
        <v>91</v>
      </c>
      <c r="AV1221" s="14" t="s">
        <v>91</v>
      </c>
      <c r="AW1221" s="14" t="s">
        <v>27</v>
      </c>
      <c r="AX1221" s="14" t="s">
        <v>72</v>
      </c>
      <c r="AY1221" s="188" t="s">
        <v>190</v>
      </c>
    </row>
    <row r="1222" spans="1:65" s="15" customFormat="1" x14ac:dyDescent="0.2">
      <c r="B1222" s="195"/>
      <c r="D1222" s="180" t="s">
        <v>198</v>
      </c>
      <c r="E1222" s="196" t="s">
        <v>1</v>
      </c>
      <c r="F1222" s="197" t="s">
        <v>204</v>
      </c>
      <c r="H1222" s="198">
        <v>286.62799999999999</v>
      </c>
      <c r="I1222" s="199"/>
      <c r="L1222" s="195"/>
      <c r="M1222" s="200"/>
      <c r="N1222" s="201"/>
      <c r="O1222" s="201"/>
      <c r="P1222" s="201"/>
      <c r="Q1222" s="201"/>
      <c r="R1222" s="201"/>
      <c r="S1222" s="201"/>
      <c r="T1222" s="202"/>
      <c r="AT1222" s="196" t="s">
        <v>198</v>
      </c>
      <c r="AU1222" s="196" t="s">
        <v>91</v>
      </c>
      <c r="AV1222" s="15" t="s">
        <v>196</v>
      </c>
      <c r="AW1222" s="15" t="s">
        <v>27</v>
      </c>
      <c r="AX1222" s="15" t="s">
        <v>78</v>
      </c>
      <c r="AY1222" s="196" t="s">
        <v>190</v>
      </c>
    </row>
    <row r="1223" spans="1:65" s="2" customFormat="1" ht="24" x14ac:dyDescent="0.2">
      <c r="A1223" s="35"/>
      <c r="B1223" s="134"/>
      <c r="C1223" s="166" t="s">
        <v>1347</v>
      </c>
      <c r="D1223" s="166" t="s">
        <v>192</v>
      </c>
      <c r="E1223" s="167" t="s">
        <v>1348</v>
      </c>
      <c r="F1223" s="168" t="s">
        <v>1349</v>
      </c>
      <c r="G1223" s="169" t="s">
        <v>195</v>
      </c>
      <c r="H1223" s="170">
        <v>461.15</v>
      </c>
      <c r="I1223" s="171"/>
      <c r="J1223" s="172">
        <f>ROUND(I1223*H1223,2)</f>
        <v>0</v>
      </c>
      <c r="K1223" s="173"/>
      <c r="L1223" s="36"/>
      <c r="M1223" s="174" t="s">
        <v>1</v>
      </c>
      <c r="N1223" s="175" t="s">
        <v>38</v>
      </c>
      <c r="O1223" s="61"/>
      <c r="P1223" s="176">
        <f>O1223*H1223</f>
        <v>0</v>
      </c>
      <c r="Q1223" s="176">
        <v>0</v>
      </c>
      <c r="R1223" s="176">
        <f>Q1223*H1223</f>
        <v>0</v>
      </c>
      <c r="S1223" s="176">
        <v>0</v>
      </c>
      <c r="T1223" s="177">
        <f>S1223*H1223</f>
        <v>0</v>
      </c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R1223" s="178" t="s">
        <v>292</v>
      </c>
      <c r="AT1223" s="178" t="s">
        <v>192</v>
      </c>
      <c r="AU1223" s="178" t="s">
        <v>91</v>
      </c>
      <c r="AY1223" s="18" t="s">
        <v>190</v>
      </c>
      <c r="BE1223" s="98">
        <f>IF(N1223="základná",J1223,0)</f>
        <v>0</v>
      </c>
      <c r="BF1223" s="98">
        <f>IF(N1223="znížená",J1223,0)</f>
        <v>0</v>
      </c>
      <c r="BG1223" s="98">
        <f>IF(N1223="zákl. prenesená",J1223,0)</f>
        <v>0</v>
      </c>
      <c r="BH1223" s="98">
        <f>IF(N1223="zníž. prenesená",J1223,0)</f>
        <v>0</v>
      </c>
      <c r="BI1223" s="98">
        <f>IF(N1223="nulová",J1223,0)</f>
        <v>0</v>
      </c>
      <c r="BJ1223" s="18" t="s">
        <v>91</v>
      </c>
      <c r="BK1223" s="98">
        <f>ROUND(I1223*H1223,2)</f>
        <v>0</v>
      </c>
      <c r="BL1223" s="18" t="s">
        <v>292</v>
      </c>
      <c r="BM1223" s="178" t="s">
        <v>1350</v>
      </c>
    </row>
    <row r="1224" spans="1:65" s="14" customFormat="1" x14ac:dyDescent="0.2">
      <c r="B1224" s="187"/>
      <c r="D1224" s="180" t="s">
        <v>198</v>
      </c>
      <c r="E1224" s="188" t="s">
        <v>1</v>
      </c>
      <c r="F1224" s="189" t="s">
        <v>1351</v>
      </c>
      <c r="H1224" s="190">
        <v>461.15</v>
      </c>
      <c r="I1224" s="191"/>
      <c r="L1224" s="187"/>
      <c r="M1224" s="192"/>
      <c r="N1224" s="193"/>
      <c r="O1224" s="193"/>
      <c r="P1224" s="193"/>
      <c r="Q1224" s="193"/>
      <c r="R1224" s="193"/>
      <c r="S1224" s="193"/>
      <c r="T1224" s="194"/>
      <c r="AT1224" s="188" t="s">
        <v>198</v>
      </c>
      <c r="AU1224" s="188" t="s">
        <v>91</v>
      </c>
      <c r="AV1224" s="14" t="s">
        <v>91</v>
      </c>
      <c r="AW1224" s="14" t="s">
        <v>27</v>
      </c>
      <c r="AX1224" s="14" t="s">
        <v>72</v>
      </c>
      <c r="AY1224" s="188" t="s">
        <v>190</v>
      </c>
    </row>
    <row r="1225" spans="1:65" s="15" customFormat="1" x14ac:dyDescent="0.2">
      <c r="B1225" s="195"/>
      <c r="D1225" s="180" t="s">
        <v>198</v>
      </c>
      <c r="E1225" s="196" t="s">
        <v>109</v>
      </c>
      <c r="F1225" s="197" t="s">
        <v>204</v>
      </c>
      <c r="H1225" s="198">
        <v>461.15</v>
      </c>
      <c r="I1225" s="199"/>
      <c r="L1225" s="195"/>
      <c r="M1225" s="200"/>
      <c r="N1225" s="201"/>
      <c r="O1225" s="201"/>
      <c r="P1225" s="201"/>
      <c r="Q1225" s="201"/>
      <c r="R1225" s="201"/>
      <c r="S1225" s="201"/>
      <c r="T1225" s="202"/>
      <c r="AT1225" s="196" t="s">
        <v>198</v>
      </c>
      <c r="AU1225" s="196" t="s">
        <v>91</v>
      </c>
      <c r="AV1225" s="15" t="s">
        <v>196</v>
      </c>
      <c r="AW1225" s="15" t="s">
        <v>27</v>
      </c>
      <c r="AX1225" s="15" t="s">
        <v>78</v>
      </c>
      <c r="AY1225" s="196" t="s">
        <v>190</v>
      </c>
    </row>
    <row r="1226" spans="1:65" s="2" customFormat="1" ht="24" x14ac:dyDescent="0.2">
      <c r="A1226" s="35"/>
      <c r="B1226" s="134"/>
      <c r="C1226" s="203" t="s">
        <v>1352</v>
      </c>
      <c r="D1226" s="203" t="s">
        <v>338</v>
      </c>
      <c r="E1226" s="204" t="s">
        <v>1353</v>
      </c>
      <c r="F1226" s="205" t="s">
        <v>1354</v>
      </c>
      <c r="G1226" s="206" t="s">
        <v>195</v>
      </c>
      <c r="H1226" s="207">
        <v>474.98500000000001</v>
      </c>
      <c r="I1226" s="208"/>
      <c r="J1226" s="209">
        <f>ROUND(I1226*H1226,2)</f>
        <v>0</v>
      </c>
      <c r="K1226" s="210"/>
      <c r="L1226" s="211"/>
      <c r="M1226" s="212" t="s">
        <v>1</v>
      </c>
      <c r="N1226" s="213" t="s">
        <v>38</v>
      </c>
      <c r="O1226" s="61"/>
      <c r="P1226" s="176">
        <f>O1226*H1226</f>
        <v>0</v>
      </c>
      <c r="Q1226" s="176">
        <v>1.8E-3</v>
      </c>
      <c r="R1226" s="176">
        <f>Q1226*H1226</f>
        <v>0.85497299999999998</v>
      </c>
      <c r="S1226" s="176">
        <v>0</v>
      </c>
      <c r="T1226" s="177">
        <f>S1226*H1226</f>
        <v>0</v>
      </c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R1226" s="178" t="s">
        <v>401</v>
      </c>
      <c r="AT1226" s="178" t="s">
        <v>338</v>
      </c>
      <c r="AU1226" s="178" t="s">
        <v>91</v>
      </c>
      <c r="AY1226" s="18" t="s">
        <v>190</v>
      </c>
      <c r="BE1226" s="98">
        <f>IF(N1226="základná",J1226,0)</f>
        <v>0</v>
      </c>
      <c r="BF1226" s="98">
        <f>IF(N1226="znížená",J1226,0)</f>
        <v>0</v>
      </c>
      <c r="BG1226" s="98">
        <f>IF(N1226="zákl. prenesená",J1226,0)</f>
        <v>0</v>
      </c>
      <c r="BH1226" s="98">
        <f>IF(N1226="zníž. prenesená",J1226,0)</f>
        <v>0</v>
      </c>
      <c r="BI1226" s="98">
        <f>IF(N1226="nulová",J1226,0)</f>
        <v>0</v>
      </c>
      <c r="BJ1226" s="18" t="s">
        <v>91</v>
      </c>
      <c r="BK1226" s="98">
        <f>ROUND(I1226*H1226,2)</f>
        <v>0</v>
      </c>
      <c r="BL1226" s="18" t="s">
        <v>292</v>
      </c>
      <c r="BM1226" s="178" t="s">
        <v>1355</v>
      </c>
    </row>
    <row r="1227" spans="1:65" s="14" customFormat="1" x14ac:dyDescent="0.2">
      <c r="B1227" s="187"/>
      <c r="D1227" s="180" t="s">
        <v>198</v>
      </c>
      <c r="E1227" s="188" t="s">
        <v>1</v>
      </c>
      <c r="F1227" s="189" t="s">
        <v>1356</v>
      </c>
      <c r="H1227" s="190">
        <v>474.98500000000001</v>
      </c>
      <c r="I1227" s="191"/>
      <c r="L1227" s="187"/>
      <c r="M1227" s="192"/>
      <c r="N1227" s="193"/>
      <c r="O1227" s="193"/>
      <c r="P1227" s="193"/>
      <c r="Q1227" s="193"/>
      <c r="R1227" s="193"/>
      <c r="S1227" s="193"/>
      <c r="T1227" s="194"/>
      <c r="AT1227" s="188" t="s">
        <v>198</v>
      </c>
      <c r="AU1227" s="188" t="s">
        <v>91</v>
      </c>
      <c r="AV1227" s="14" t="s">
        <v>91</v>
      </c>
      <c r="AW1227" s="14" t="s">
        <v>27</v>
      </c>
      <c r="AX1227" s="14" t="s">
        <v>72</v>
      </c>
      <c r="AY1227" s="188" t="s">
        <v>190</v>
      </c>
    </row>
    <row r="1228" spans="1:65" s="15" customFormat="1" x14ac:dyDescent="0.2">
      <c r="B1228" s="195"/>
      <c r="D1228" s="180" t="s">
        <v>198</v>
      </c>
      <c r="E1228" s="196" t="s">
        <v>1</v>
      </c>
      <c r="F1228" s="197" t="s">
        <v>204</v>
      </c>
      <c r="H1228" s="198">
        <v>474.98500000000001</v>
      </c>
      <c r="I1228" s="199"/>
      <c r="L1228" s="195"/>
      <c r="M1228" s="200"/>
      <c r="N1228" s="201"/>
      <c r="O1228" s="201"/>
      <c r="P1228" s="201"/>
      <c r="Q1228" s="201"/>
      <c r="R1228" s="201"/>
      <c r="S1228" s="201"/>
      <c r="T1228" s="202"/>
      <c r="AT1228" s="196" t="s">
        <v>198</v>
      </c>
      <c r="AU1228" s="196" t="s">
        <v>91</v>
      </c>
      <c r="AV1228" s="15" t="s">
        <v>196</v>
      </c>
      <c r="AW1228" s="15" t="s">
        <v>27</v>
      </c>
      <c r="AX1228" s="15" t="s">
        <v>78</v>
      </c>
      <c r="AY1228" s="196" t="s">
        <v>190</v>
      </c>
    </row>
    <row r="1229" spans="1:65" s="2" customFormat="1" ht="24" x14ac:dyDescent="0.2">
      <c r="A1229" s="35"/>
      <c r="B1229" s="134"/>
      <c r="C1229" s="166" t="s">
        <v>1357</v>
      </c>
      <c r="D1229" s="166" t="s">
        <v>192</v>
      </c>
      <c r="E1229" s="167" t="s">
        <v>1358</v>
      </c>
      <c r="F1229" s="168" t="s">
        <v>1359</v>
      </c>
      <c r="G1229" s="169" t="s">
        <v>1034</v>
      </c>
      <c r="H1229" s="222"/>
      <c r="I1229" s="171"/>
      <c r="J1229" s="172">
        <f>ROUND(I1229*H1229,2)</f>
        <v>0</v>
      </c>
      <c r="K1229" s="173"/>
      <c r="L1229" s="36"/>
      <c r="M1229" s="174" t="s">
        <v>1</v>
      </c>
      <c r="N1229" s="175" t="s">
        <v>38</v>
      </c>
      <c r="O1229" s="61"/>
      <c r="P1229" s="176">
        <f>O1229*H1229</f>
        <v>0</v>
      </c>
      <c r="Q1229" s="176">
        <v>0</v>
      </c>
      <c r="R1229" s="176">
        <f>Q1229*H1229</f>
        <v>0</v>
      </c>
      <c r="S1229" s="176">
        <v>0</v>
      </c>
      <c r="T1229" s="177">
        <f>S1229*H1229</f>
        <v>0</v>
      </c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R1229" s="178" t="s">
        <v>292</v>
      </c>
      <c r="AT1229" s="178" t="s">
        <v>192</v>
      </c>
      <c r="AU1229" s="178" t="s">
        <v>91</v>
      </c>
      <c r="AY1229" s="18" t="s">
        <v>190</v>
      </c>
      <c r="BE1229" s="98">
        <f>IF(N1229="základná",J1229,0)</f>
        <v>0</v>
      </c>
      <c r="BF1229" s="98">
        <f>IF(N1229="znížená",J1229,0)</f>
        <v>0</v>
      </c>
      <c r="BG1229" s="98">
        <f>IF(N1229="zákl. prenesená",J1229,0)</f>
        <v>0</v>
      </c>
      <c r="BH1229" s="98">
        <f>IF(N1229="zníž. prenesená",J1229,0)</f>
        <v>0</v>
      </c>
      <c r="BI1229" s="98">
        <f>IF(N1229="nulová",J1229,0)</f>
        <v>0</v>
      </c>
      <c r="BJ1229" s="18" t="s">
        <v>91</v>
      </c>
      <c r="BK1229" s="98">
        <f>ROUND(I1229*H1229,2)</f>
        <v>0</v>
      </c>
      <c r="BL1229" s="18" t="s">
        <v>292</v>
      </c>
      <c r="BM1229" s="178" t="s">
        <v>1360</v>
      </c>
    </row>
    <row r="1230" spans="1:65" s="12" customFormat="1" ht="12.75" x14ac:dyDescent="0.2">
      <c r="B1230" s="153"/>
      <c r="D1230" s="154" t="s">
        <v>71</v>
      </c>
      <c r="E1230" s="164" t="s">
        <v>1361</v>
      </c>
      <c r="F1230" s="164" t="s">
        <v>1362</v>
      </c>
      <c r="I1230" s="156"/>
      <c r="J1230" s="165">
        <f>BK1230</f>
        <v>0</v>
      </c>
      <c r="L1230" s="153"/>
      <c r="M1230" s="158"/>
      <c r="N1230" s="159"/>
      <c r="O1230" s="159"/>
      <c r="P1230" s="160">
        <f>SUM(P1231:P1273)</f>
        <v>0</v>
      </c>
      <c r="Q1230" s="159"/>
      <c r="R1230" s="160">
        <f>SUM(R1231:R1273)</f>
        <v>2.4080743</v>
      </c>
      <c r="S1230" s="159"/>
      <c r="T1230" s="161">
        <f>SUM(T1231:T1273)</f>
        <v>0</v>
      </c>
      <c r="AR1230" s="154" t="s">
        <v>91</v>
      </c>
      <c r="AT1230" s="162" t="s">
        <v>71</v>
      </c>
      <c r="AU1230" s="162" t="s">
        <v>78</v>
      </c>
      <c r="AY1230" s="154" t="s">
        <v>190</v>
      </c>
      <c r="BK1230" s="163">
        <f>SUM(BK1231:BK1273)</f>
        <v>0</v>
      </c>
    </row>
    <row r="1231" spans="1:65" s="2" customFormat="1" ht="24" x14ac:dyDescent="0.2">
      <c r="A1231" s="35"/>
      <c r="B1231" s="134"/>
      <c r="C1231" s="166" t="s">
        <v>1363</v>
      </c>
      <c r="D1231" s="166" t="s">
        <v>192</v>
      </c>
      <c r="E1231" s="167" t="s">
        <v>1364</v>
      </c>
      <c r="F1231" s="168" t="s">
        <v>1365</v>
      </c>
      <c r="G1231" s="169" t="s">
        <v>195</v>
      </c>
      <c r="H1231" s="170">
        <v>130.30000000000001</v>
      </c>
      <c r="I1231" s="171"/>
      <c r="J1231" s="172">
        <f>ROUND(I1231*H1231,2)</f>
        <v>0</v>
      </c>
      <c r="K1231" s="173"/>
      <c r="L1231" s="36"/>
      <c r="M1231" s="174" t="s">
        <v>1</v>
      </c>
      <c r="N1231" s="175" t="s">
        <v>38</v>
      </c>
      <c r="O1231" s="61"/>
      <c r="P1231" s="176">
        <f>O1231*H1231</f>
        <v>0</v>
      </c>
      <c r="Q1231" s="176">
        <v>3.3400000000000001E-3</v>
      </c>
      <c r="R1231" s="176">
        <f>Q1231*H1231</f>
        <v>0.43520200000000003</v>
      </c>
      <c r="S1231" s="176">
        <v>0</v>
      </c>
      <c r="T1231" s="177">
        <f>S1231*H1231</f>
        <v>0</v>
      </c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/>
      <c r="AR1231" s="178" t="s">
        <v>292</v>
      </c>
      <c r="AT1231" s="178" t="s">
        <v>192</v>
      </c>
      <c r="AU1231" s="178" t="s">
        <v>91</v>
      </c>
      <c r="AY1231" s="18" t="s">
        <v>190</v>
      </c>
      <c r="BE1231" s="98">
        <f>IF(N1231="základná",J1231,0)</f>
        <v>0</v>
      </c>
      <c r="BF1231" s="98">
        <f>IF(N1231="znížená",J1231,0)</f>
        <v>0</v>
      </c>
      <c r="BG1231" s="98">
        <f>IF(N1231="zákl. prenesená",J1231,0)</f>
        <v>0</v>
      </c>
      <c r="BH1231" s="98">
        <f>IF(N1231="zníž. prenesená",J1231,0)</f>
        <v>0</v>
      </c>
      <c r="BI1231" s="98">
        <f>IF(N1231="nulová",J1231,0)</f>
        <v>0</v>
      </c>
      <c r="BJ1231" s="18" t="s">
        <v>91</v>
      </c>
      <c r="BK1231" s="98">
        <f>ROUND(I1231*H1231,2)</f>
        <v>0</v>
      </c>
      <c r="BL1231" s="18" t="s">
        <v>292</v>
      </c>
      <c r="BM1231" s="178" t="s">
        <v>1366</v>
      </c>
    </row>
    <row r="1232" spans="1:65" s="13" customFormat="1" x14ac:dyDescent="0.2">
      <c r="B1232" s="179"/>
      <c r="D1232" s="180" t="s">
        <v>198</v>
      </c>
      <c r="E1232" s="181" t="s">
        <v>1</v>
      </c>
      <c r="F1232" s="182" t="s">
        <v>1367</v>
      </c>
      <c r="H1232" s="181" t="s">
        <v>1</v>
      </c>
      <c r="I1232" s="183"/>
      <c r="L1232" s="179"/>
      <c r="M1232" s="184"/>
      <c r="N1232" s="185"/>
      <c r="O1232" s="185"/>
      <c r="P1232" s="185"/>
      <c r="Q1232" s="185"/>
      <c r="R1232" s="185"/>
      <c r="S1232" s="185"/>
      <c r="T1232" s="186"/>
      <c r="AT1232" s="181" t="s">
        <v>198</v>
      </c>
      <c r="AU1232" s="181" t="s">
        <v>91</v>
      </c>
      <c r="AV1232" s="13" t="s">
        <v>78</v>
      </c>
      <c r="AW1232" s="13" t="s">
        <v>27</v>
      </c>
      <c r="AX1232" s="13" t="s">
        <v>72</v>
      </c>
      <c r="AY1232" s="181" t="s">
        <v>190</v>
      </c>
    </row>
    <row r="1233" spans="2:51" s="14" customFormat="1" x14ac:dyDescent="0.2">
      <c r="B1233" s="187"/>
      <c r="D1233" s="180" t="s">
        <v>198</v>
      </c>
      <c r="E1233" s="188" t="s">
        <v>1</v>
      </c>
      <c r="F1233" s="189" t="s">
        <v>1368</v>
      </c>
      <c r="H1233" s="190">
        <v>10.815</v>
      </c>
      <c r="I1233" s="191"/>
      <c r="L1233" s="187"/>
      <c r="M1233" s="192"/>
      <c r="N1233" s="193"/>
      <c r="O1233" s="193"/>
      <c r="P1233" s="193"/>
      <c r="Q1233" s="193"/>
      <c r="R1233" s="193"/>
      <c r="S1233" s="193"/>
      <c r="T1233" s="194"/>
      <c r="AT1233" s="188" t="s">
        <v>198</v>
      </c>
      <c r="AU1233" s="188" t="s">
        <v>91</v>
      </c>
      <c r="AV1233" s="14" t="s">
        <v>91</v>
      </c>
      <c r="AW1233" s="14" t="s">
        <v>27</v>
      </c>
      <c r="AX1233" s="14" t="s">
        <v>72</v>
      </c>
      <c r="AY1233" s="188" t="s">
        <v>190</v>
      </c>
    </row>
    <row r="1234" spans="2:51" s="14" customFormat="1" x14ac:dyDescent="0.2">
      <c r="B1234" s="187"/>
      <c r="D1234" s="180" t="s">
        <v>198</v>
      </c>
      <c r="E1234" s="188" t="s">
        <v>1</v>
      </c>
      <c r="F1234" s="189" t="s">
        <v>930</v>
      </c>
      <c r="H1234" s="190">
        <v>-1.4350000000000001</v>
      </c>
      <c r="I1234" s="191"/>
      <c r="L1234" s="187"/>
      <c r="M1234" s="192"/>
      <c r="N1234" s="193"/>
      <c r="O1234" s="193"/>
      <c r="P1234" s="193"/>
      <c r="Q1234" s="193"/>
      <c r="R1234" s="193"/>
      <c r="S1234" s="193"/>
      <c r="T1234" s="194"/>
      <c r="AT1234" s="188" t="s">
        <v>198</v>
      </c>
      <c r="AU1234" s="188" t="s">
        <v>91</v>
      </c>
      <c r="AV1234" s="14" t="s">
        <v>91</v>
      </c>
      <c r="AW1234" s="14" t="s">
        <v>27</v>
      </c>
      <c r="AX1234" s="14" t="s">
        <v>72</v>
      </c>
      <c r="AY1234" s="188" t="s">
        <v>190</v>
      </c>
    </row>
    <row r="1235" spans="2:51" s="13" customFormat="1" x14ac:dyDescent="0.2">
      <c r="B1235" s="179"/>
      <c r="D1235" s="180" t="s">
        <v>198</v>
      </c>
      <c r="E1235" s="181" t="s">
        <v>1</v>
      </c>
      <c r="F1235" s="182" t="s">
        <v>1369</v>
      </c>
      <c r="H1235" s="181" t="s">
        <v>1</v>
      </c>
      <c r="I1235" s="183"/>
      <c r="L1235" s="179"/>
      <c r="M1235" s="184"/>
      <c r="N1235" s="185"/>
      <c r="O1235" s="185"/>
      <c r="P1235" s="185"/>
      <c r="Q1235" s="185"/>
      <c r="R1235" s="185"/>
      <c r="S1235" s="185"/>
      <c r="T1235" s="186"/>
      <c r="AT1235" s="181" t="s">
        <v>198</v>
      </c>
      <c r="AU1235" s="181" t="s">
        <v>91</v>
      </c>
      <c r="AV1235" s="13" t="s">
        <v>78</v>
      </c>
      <c r="AW1235" s="13" t="s">
        <v>27</v>
      </c>
      <c r="AX1235" s="13" t="s">
        <v>72</v>
      </c>
      <c r="AY1235" s="181" t="s">
        <v>190</v>
      </c>
    </row>
    <row r="1236" spans="2:51" s="14" customFormat="1" x14ac:dyDescent="0.2">
      <c r="B1236" s="187"/>
      <c r="D1236" s="180" t="s">
        <v>198</v>
      </c>
      <c r="E1236" s="188" t="s">
        <v>1</v>
      </c>
      <c r="F1236" s="189" t="s">
        <v>1370</v>
      </c>
      <c r="H1236" s="190">
        <v>11.025</v>
      </c>
      <c r="I1236" s="191"/>
      <c r="L1236" s="187"/>
      <c r="M1236" s="192"/>
      <c r="N1236" s="193"/>
      <c r="O1236" s="193"/>
      <c r="P1236" s="193"/>
      <c r="Q1236" s="193"/>
      <c r="R1236" s="193"/>
      <c r="S1236" s="193"/>
      <c r="T1236" s="194"/>
      <c r="AT1236" s="188" t="s">
        <v>198</v>
      </c>
      <c r="AU1236" s="188" t="s">
        <v>91</v>
      </c>
      <c r="AV1236" s="14" t="s">
        <v>91</v>
      </c>
      <c r="AW1236" s="14" t="s">
        <v>27</v>
      </c>
      <c r="AX1236" s="14" t="s">
        <v>72</v>
      </c>
      <c r="AY1236" s="188" t="s">
        <v>190</v>
      </c>
    </row>
    <row r="1237" spans="2:51" s="14" customFormat="1" x14ac:dyDescent="0.2">
      <c r="B1237" s="187"/>
      <c r="D1237" s="180" t="s">
        <v>198</v>
      </c>
      <c r="E1237" s="188" t="s">
        <v>1</v>
      </c>
      <c r="F1237" s="189" t="s">
        <v>1371</v>
      </c>
      <c r="H1237" s="190">
        <v>-2.87</v>
      </c>
      <c r="I1237" s="191"/>
      <c r="L1237" s="187"/>
      <c r="M1237" s="192"/>
      <c r="N1237" s="193"/>
      <c r="O1237" s="193"/>
      <c r="P1237" s="193"/>
      <c r="Q1237" s="193"/>
      <c r="R1237" s="193"/>
      <c r="S1237" s="193"/>
      <c r="T1237" s="194"/>
      <c r="AT1237" s="188" t="s">
        <v>198</v>
      </c>
      <c r="AU1237" s="188" t="s">
        <v>91</v>
      </c>
      <c r="AV1237" s="14" t="s">
        <v>91</v>
      </c>
      <c r="AW1237" s="14" t="s">
        <v>27</v>
      </c>
      <c r="AX1237" s="14" t="s">
        <v>72</v>
      </c>
      <c r="AY1237" s="188" t="s">
        <v>190</v>
      </c>
    </row>
    <row r="1238" spans="2:51" s="13" customFormat="1" x14ac:dyDescent="0.2">
      <c r="B1238" s="179"/>
      <c r="D1238" s="180" t="s">
        <v>198</v>
      </c>
      <c r="E1238" s="181" t="s">
        <v>1</v>
      </c>
      <c r="F1238" s="182" t="s">
        <v>1372</v>
      </c>
      <c r="H1238" s="181" t="s">
        <v>1</v>
      </c>
      <c r="I1238" s="183"/>
      <c r="L1238" s="179"/>
      <c r="M1238" s="184"/>
      <c r="N1238" s="185"/>
      <c r="O1238" s="185"/>
      <c r="P1238" s="185"/>
      <c r="Q1238" s="185"/>
      <c r="R1238" s="185"/>
      <c r="S1238" s="185"/>
      <c r="T1238" s="186"/>
      <c r="AT1238" s="181" t="s">
        <v>198</v>
      </c>
      <c r="AU1238" s="181" t="s">
        <v>91</v>
      </c>
      <c r="AV1238" s="13" t="s">
        <v>78</v>
      </c>
      <c r="AW1238" s="13" t="s">
        <v>27</v>
      </c>
      <c r="AX1238" s="13" t="s">
        <v>72</v>
      </c>
      <c r="AY1238" s="181" t="s">
        <v>190</v>
      </c>
    </row>
    <row r="1239" spans="2:51" s="14" customFormat="1" x14ac:dyDescent="0.2">
      <c r="B1239" s="187"/>
      <c r="D1239" s="180" t="s">
        <v>198</v>
      </c>
      <c r="E1239" s="188" t="s">
        <v>1</v>
      </c>
      <c r="F1239" s="189" t="s">
        <v>1373</v>
      </c>
      <c r="H1239" s="190">
        <v>12.285</v>
      </c>
      <c r="I1239" s="191"/>
      <c r="L1239" s="187"/>
      <c r="M1239" s="192"/>
      <c r="N1239" s="193"/>
      <c r="O1239" s="193"/>
      <c r="P1239" s="193"/>
      <c r="Q1239" s="193"/>
      <c r="R1239" s="193"/>
      <c r="S1239" s="193"/>
      <c r="T1239" s="194"/>
      <c r="AT1239" s="188" t="s">
        <v>198</v>
      </c>
      <c r="AU1239" s="188" t="s">
        <v>91</v>
      </c>
      <c r="AV1239" s="14" t="s">
        <v>91</v>
      </c>
      <c r="AW1239" s="14" t="s">
        <v>27</v>
      </c>
      <c r="AX1239" s="14" t="s">
        <v>72</v>
      </c>
      <c r="AY1239" s="188" t="s">
        <v>190</v>
      </c>
    </row>
    <row r="1240" spans="2:51" s="14" customFormat="1" x14ac:dyDescent="0.2">
      <c r="B1240" s="187"/>
      <c r="D1240" s="180" t="s">
        <v>198</v>
      </c>
      <c r="E1240" s="188" t="s">
        <v>1</v>
      </c>
      <c r="F1240" s="189" t="s">
        <v>1374</v>
      </c>
      <c r="H1240" s="190">
        <v>-1.845</v>
      </c>
      <c r="I1240" s="191"/>
      <c r="L1240" s="187"/>
      <c r="M1240" s="192"/>
      <c r="N1240" s="193"/>
      <c r="O1240" s="193"/>
      <c r="P1240" s="193"/>
      <c r="Q1240" s="193"/>
      <c r="R1240" s="193"/>
      <c r="S1240" s="193"/>
      <c r="T1240" s="194"/>
      <c r="AT1240" s="188" t="s">
        <v>198</v>
      </c>
      <c r="AU1240" s="188" t="s">
        <v>91</v>
      </c>
      <c r="AV1240" s="14" t="s">
        <v>91</v>
      </c>
      <c r="AW1240" s="14" t="s">
        <v>27</v>
      </c>
      <c r="AX1240" s="14" t="s">
        <v>72</v>
      </c>
      <c r="AY1240" s="188" t="s">
        <v>190</v>
      </c>
    </row>
    <row r="1241" spans="2:51" s="13" customFormat="1" x14ac:dyDescent="0.2">
      <c r="B1241" s="179"/>
      <c r="D1241" s="180" t="s">
        <v>198</v>
      </c>
      <c r="E1241" s="181" t="s">
        <v>1</v>
      </c>
      <c r="F1241" s="182" t="s">
        <v>1375</v>
      </c>
      <c r="H1241" s="181" t="s">
        <v>1</v>
      </c>
      <c r="I1241" s="183"/>
      <c r="L1241" s="179"/>
      <c r="M1241" s="184"/>
      <c r="N1241" s="185"/>
      <c r="O1241" s="185"/>
      <c r="P1241" s="185"/>
      <c r="Q1241" s="185"/>
      <c r="R1241" s="185"/>
      <c r="S1241" s="185"/>
      <c r="T1241" s="186"/>
      <c r="AT1241" s="181" t="s">
        <v>198</v>
      </c>
      <c r="AU1241" s="181" t="s">
        <v>91</v>
      </c>
      <c r="AV1241" s="13" t="s">
        <v>78</v>
      </c>
      <c r="AW1241" s="13" t="s">
        <v>27</v>
      </c>
      <c r="AX1241" s="13" t="s">
        <v>72</v>
      </c>
      <c r="AY1241" s="181" t="s">
        <v>190</v>
      </c>
    </row>
    <row r="1242" spans="2:51" s="14" customFormat="1" x14ac:dyDescent="0.2">
      <c r="B1242" s="187"/>
      <c r="D1242" s="180" t="s">
        <v>198</v>
      </c>
      <c r="E1242" s="188" t="s">
        <v>1</v>
      </c>
      <c r="F1242" s="189" t="s">
        <v>1376</v>
      </c>
      <c r="H1242" s="190">
        <v>22.364999999999998</v>
      </c>
      <c r="I1242" s="191"/>
      <c r="L1242" s="187"/>
      <c r="M1242" s="192"/>
      <c r="N1242" s="193"/>
      <c r="O1242" s="193"/>
      <c r="P1242" s="193"/>
      <c r="Q1242" s="193"/>
      <c r="R1242" s="193"/>
      <c r="S1242" s="193"/>
      <c r="T1242" s="194"/>
      <c r="AT1242" s="188" t="s">
        <v>198</v>
      </c>
      <c r="AU1242" s="188" t="s">
        <v>91</v>
      </c>
      <c r="AV1242" s="14" t="s">
        <v>91</v>
      </c>
      <c r="AW1242" s="14" t="s">
        <v>27</v>
      </c>
      <c r="AX1242" s="14" t="s">
        <v>72</v>
      </c>
      <c r="AY1242" s="188" t="s">
        <v>190</v>
      </c>
    </row>
    <row r="1243" spans="2:51" s="14" customFormat="1" x14ac:dyDescent="0.2">
      <c r="B1243" s="187"/>
      <c r="D1243" s="180" t="s">
        <v>198</v>
      </c>
      <c r="E1243" s="188" t="s">
        <v>1</v>
      </c>
      <c r="F1243" s="189" t="s">
        <v>1374</v>
      </c>
      <c r="H1243" s="190">
        <v>-1.845</v>
      </c>
      <c r="I1243" s="191"/>
      <c r="L1243" s="187"/>
      <c r="M1243" s="192"/>
      <c r="N1243" s="193"/>
      <c r="O1243" s="193"/>
      <c r="P1243" s="193"/>
      <c r="Q1243" s="193"/>
      <c r="R1243" s="193"/>
      <c r="S1243" s="193"/>
      <c r="T1243" s="194"/>
      <c r="AT1243" s="188" t="s">
        <v>198</v>
      </c>
      <c r="AU1243" s="188" t="s">
        <v>91</v>
      </c>
      <c r="AV1243" s="14" t="s">
        <v>91</v>
      </c>
      <c r="AW1243" s="14" t="s">
        <v>27</v>
      </c>
      <c r="AX1243" s="14" t="s">
        <v>72</v>
      </c>
      <c r="AY1243" s="188" t="s">
        <v>190</v>
      </c>
    </row>
    <row r="1244" spans="2:51" s="14" customFormat="1" x14ac:dyDescent="0.2">
      <c r="B1244" s="187"/>
      <c r="D1244" s="180" t="s">
        <v>198</v>
      </c>
      <c r="E1244" s="188" t="s">
        <v>1</v>
      </c>
      <c r="F1244" s="189" t="s">
        <v>1377</v>
      </c>
      <c r="H1244" s="190">
        <v>-1.2749999999999999</v>
      </c>
      <c r="I1244" s="191"/>
      <c r="L1244" s="187"/>
      <c r="M1244" s="192"/>
      <c r="N1244" s="193"/>
      <c r="O1244" s="193"/>
      <c r="P1244" s="193"/>
      <c r="Q1244" s="193"/>
      <c r="R1244" s="193"/>
      <c r="S1244" s="193"/>
      <c r="T1244" s="194"/>
      <c r="AT1244" s="188" t="s">
        <v>198</v>
      </c>
      <c r="AU1244" s="188" t="s">
        <v>91</v>
      </c>
      <c r="AV1244" s="14" t="s">
        <v>91</v>
      </c>
      <c r="AW1244" s="14" t="s">
        <v>27</v>
      </c>
      <c r="AX1244" s="14" t="s">
        <v>72</v>
      </c>
      <c r="AY1244" s="188" t="s">
        <v>190</v>
      </c>
    </row>
    <row r="1245" spans="2:51" s="14" customFormat="1" x14ac:dyDescent="0.2">
      <c r="B1245" s="187"/>
      <c r="D1245" s="180" t="s">
        <v>198</v>
      </c>
      <c r="E1245" s="188" t="s">
        <v>1</v>
      </c>
      <c r="F1245" s="189" t="s">
        <v>1378</v>
      </c>
      <c r="H1245" s="190">
        <v>0.255</v>
      </c>
      <c r="I1245" s="191"/>
      <c r="L1245" s="187"/>
      <c r="M1245" s="192"/>
      <c r="N1245" s="193"/>
      <c r="O1245" s="193"/>
      <c r="P1245" s="193"/>
      <c r="Q1245" s="193"/>
      <c r="R1245" s="193"/>
      <c r="S1245" s="193"/>
      <c r="T1245" s="194"/>
      <c r="AT1245" s="188" t="s">
        <v>198</v>
      </c>
      <c r="AU1245" s="188" t="s">
        <v>91</v>
      </c>
      <c r="AV1245" s="14" t="s">
        <v>91</v>
      </c>
      <c r="AW1245" s="14" t="s">
        <v>27</v>
      </c>
      <c r="AX1245" s="14" t="s">
        <v>72</v>
      </c>
      <c r="AY1245" s="188" t="s">
        <v>190</v>
      </c>
    </row>
    <row r="1246" spans="2:51" s="13" customFormat="1" x14ac:dyDescent="0.2">
      <c r="B1246" s="179"/>
      <c r="D1246" s="180" t="s">
        <v>198</v>
      </c>
      <c r="E1246" s="181" t="s">
        <v>1</v>
      </c>
      <c r="F1246" s="182" t="s">
        <v>483</v>
      </c>
      <c r="H1246" s="181" t="s">
        <v>1</v>
      </c>
      <c r="I1246" s="183"/>
      <c r="L1246" s="179"/>
      <c r="M1246" s="184"/>
      <c r="N1246" s="185"/>
      <c r="O1246" s="185"/>
      <c r="P1246" s="185"/>
      <c r="Q1246" s="185"/>
      <c r="R1246" s="185"/>
      <c r="S1246" s="185"/>
      <c r="T1246" s="186"/>
      <c r="AT1246" s="181" t="s">
        <v>198</v>
      </c>
      <c r="AU1246" s="181" t="s">
        <v>91</v>
      </c>
      <c r="AV1246" s="13" t="s">
        <v>78</v>
      </c>
      <c r="AW1246" s="13" t="s">
        <v>27</v>
      </c>
      <c r="AX1246" s="13" t="s">
        <v>72</v>
      </c>
      <c r="AY1246" s="181" t="s">
        <v>190</v>
      </c>
    </row>
    <row r="1247" spans="2:51" s="14" customFormat="1" x14ac:dyDescent="0.2">
      <c r="B1247" s="187"/>
      <c r="D1247" s="180" t="s">
        <v>198</v>
      </c>
      <c r="E1247" s="188" t="s">
        <v>1</v>
      </c>
      <c r="F1247" s="189" t="s">
        <v>1379</v>
      </c>
      <c r="H1247" s="190">
        <v>22.995000000000001</v>
      </c>
      <c r="I1247" s="191"/>
      <c r="L1247" s="187"/>
      <c r="M1247" s="192"/>
      <c r="N1247" s="193"/>
      <c r="O1247" s="193"/>
      <c r="P1247" s="193"/>
      <c r="Q1247" s="193"/>
      <c r="R1247" s="193"/>
      <c r="S1247" s="193"/>
      <c r="T1247" s="194"/>
      <c r="AT1247" s="188" t="s">
        <v>198</v>
      </c>
      <c r="AU1247" s="188" t="s">
        <v>91</v>
      </c>
      <c r="AV1247" s="14" t="s">
        <v>91</v>
      </c>
      <c r="AW1247" s="14" t="s">
        <v>27</v>
      </c>
      <c r="AX1247" s="14" t="s">
        <v>72</v>
      </c>
      <c r="AY1247" s="188" t="s">
        <v>190</v>
      </c>
    </row>
    <row r="1248" spans="2:51" s="14" customFormat="1" x14ac:dyDescent="0.2">
      <c r="B1248" s="187"/>
      <c r="D1248" s="180" t="s">
        <v>198</v>
      </c>
      <c r="E1248" s="188" t="s">
        <v>1</v>
      </c>
      <c r="F1248" s="189" t="s">
        <v>1374</v>
      </c>
      <c r="H1248" s="190">
        <v>-1.845</v>
      </c>
      <c r="I1248" s="191"/>
      <c r="L1248" s="187"/>
      <c r="M1248" s="192"/>
      <c r="N1248" s="193"/>
      <c r="O1248" s="193"/>
      <c r="P1248" s="193"/>
      <c r="Q1248" s="193"/>
      <c r="R1248" s="193"/>
      <c r="S1248" s="193"/>
      <c r="T1248" s="194"/>
      <c r="AT1248" s="188" t="s">
        <v>198</v>
      </c>
      <c r="AU1248" s="188" t="s">
        <v>91</v>
      </c>
      <c r="AV1248" s="14" t="s">
        <v>91</v>
      </c>
      <c r="AW1248" s="14" t="s">
        <v>27</v>
      </c>
      <c r="AX1248" s="14" t="s">
        <v>72</v>
      </c>
      <c r="AY1248" s="188" t="s">
        <v>190</v>
      </c>
    </row>
    <row r="1249" spans="2:51" s="14" customFormat="1" x14ac:dyDescent="0.2">
      <c r="B1249" s="187"/>
      <c r="D1249" s="180" t="s">
        <v>198</v>
      </c>
      <c r="E1249" s="188" t="s">
        <v>1</v>
      </c>
      <c r="F1249" s="189" t="s">
        <v>1380</v>
      </c>
      <c r="H1249" s="190">
        <v>-1.02</v>
      </c>
      <c r="I1249" s="191"/>
      <c r="L1249" s="187"/>
      <c r="M1249" s="192"/>
      <c r="N1249" s="193"/>
      <c r="O1249" s="193"/>
      <c r="P1249" s="193"/>
      <c r="Q1249" s="193"/>
      <c r="R1249" s="193"/>
      <c r="S1249" s="193"/>
      <c r="T1249" s="194"/>
      <c r="AT1249" s="188" t="s">
        <v>198</v>
      </c>
      <c r="AU1249" s="188" t="s">
        <v>91</v>
      </c>
      <c r="AV1249" s="14" t="s">
        <v>91</v>
      </c>
      <c r="AW1249" s="14" t="s">
        <v>27</v>
      </c>
      <c r="AX1249" s="14" t="s">
        <v>72</v>
      </c>
      <c r="AY1249" s="188" t="s">
        <v>190</v>
      </c>
    </row>
    <row r="1250" spans="2:51" s="14" customFormat="1" x14ac:dyDescent="0.2">
      <c r="B1250" s="187"/>
      <c r="D1250" s="180" t="s">
        <v>198</v>
      </c>
      <c r="E1250" s="188" t="s">
        <v>1</v>
      </c>
      <c r="F1250" s="189" t="s">
        <v>1378</v>
      </c>
      <c r="H1250" s="190">
        <v>0.255</v>
      </c>
      <c r="I1250" s="191"/>
      <c r="L1250" s="187"/>
      <c r="M1250" s="192"/>
      <c r="N1250" s="193"/>
      <c r="O1250" s="193"/>
      <c r="P1250" s="193"/>
      <c r="Q1250" s="193"/>
      <c r="R1250" s="193"/>
      <c r="S1250" s="193"/>
      <c r="T1250" s="194"/>
      <c r="AT1250" s="188" t="s">
        <v>198</v>
      </c>
      <c r="AU1250" s="188" t="s">
        <v>91</v>
      </c>
      <c r="AV1250" s="14" t="s">
        <v>91</v>
      </c>
      <c r="AW1250" s="14" t="s">
        <v>27</v>
      </c>
      <c r="AX1250" s="14" t="s">
        <v>72</v>
      </c>
      <c r="AY1250" s="188" t="s">
        <v>190</v>
      </c>
    </row>
    <row r="1251" spans="2:51" s="13" customFormat="1" x14ac:dyDescent="0.2">
      <c r="B1251" s="179"/>
      <c r="D1251" s="180" t="s">
        <v>198</v>
      </c>
      <c r="E1251" s="181" t="s">
        <v>1</v>
      </c>
      <c r="F1251" s="182" t="s">
        <v>498</v>
      </c>
      <c r="H1251" s="181" t="s">
        <v>1</v>
      </c>
      <c r="I1251" s="183"/>
      <c r="L1251" s="179"/>
      <c r="M1251" s="184"/>
      <c r="N1251" s="185"/>
      <c r="O1251" s="185"/>
      <c r="P1251" s="185"/>
      <c r="Q1251" s="185"/>
      <c r="R1251" s="185"/>
      <c r="S1251" s="185"/>
      <c r="T1251" s="186"/>
      <c r="AT1251" s="181" t="s">
        <v>198</v>
      </c>
      <c r="AU1251" s="181" t="s">
        <v>91</v>
      </c>
      <c r="AV1251" s="13" t="s">
        <v>78</v>
      </c>
      <c r="AW1251" s="13" t="s">
        <v>27</v>
      </c>
      <c r="AX1251" s="13" t="s">
        <v>72</v>
      </c>
      <c r="AY1251" s="181" t="s">
        <v>190</v>
      </c>
    </row>
    <row r="1252" spans="2:51" s="14" customFormat="1" x14ac:dyDescent="0.2">
      <c r="B1252" s="187"/>
      <c r="D1252" s="180" t="s">
        <v>198</v>
      </c>
      <c r="E1252" s="188" t="s">
        <v>1</v>
      </c>
      <c r="F1252" s="189" t="s">
        <v>1381</v>
      </c>
      <c r="H1252" s="190">
        <v>40.215000000000003</v>
      </c>
      <c r="I1252" s="191"/>
      <c r="L1252" s="187"/>
      <c r="M1252" s="192"/>
      <c r="N1252" s="193"/>
      <c r="O1252" s="193"/>
      <c r="P1252" s="193"/>
      <c r="Q1252" s="193"/>
      <c r="R1252" s="193"/>
      <c r="S1252" s="193"/>
      <c r="T1252" s="194"/>
      <c r="AT1252" s="188" t="s">
        <v>198</v>
      </c>
      <c r="AU1252" s="188" t="s">
        <v>91</v>
      </c>
      <c r="AV1252" s="14" t="s">
        <v>91</v>
      </c>
      <c r="AW1252" s="14" t="s">
        <v>27</v>
      </c>
      <c r="AX1252" s="14" t="s">
        <v>72</v>
      </c>
      <c r="AY1252" s="188" t="s">
        <v>190</v>
      </c>
    </row>
    <row r="1253" spans="2:51" s="14" customFormat="1" x14ac:dyDescent="0.2">
      <c r="B1253" s="187"/>
      <c r="D1253" s="180" t="s">
        <v>198</v>
      </c>
      <c r="E1253" s="188" t="s">
        <v>1</v>
      </c>
      <c r="F1253" s="189" t="s">
        <v>1382</v>
      </c>
      <c r="H1253" s="190">
        <v>-3.69</v>
      </c>
      <c r="I1253" s="191"/>
      <c r="L1253" s="187"/>
      <c r="M1253" s="192"/>
      <c r="N1253" s="193"/>
      <c r="O1253" s="193"/>
      <c r="P1253" s="193"/>
      <c r="Q1253" s="193"/>
      <c r="R1253" s="193"/>
      <c r="S1253" s="193"/>
      <c r="T1253" s="194"/>
      <c r="AT1253" s="188" t="s">
        <v>198</v>
      </c>
      <c r="AU1253" s="188" t="s">
        <v>91</v>
      </c>
      <c r="AV1253" s="14" t="s">
        <v>91</v>
      </c>
      <c r="AW1253" s="14" t="s">
        <v>27</v>
      </c>
      <c r="AX1253" s="14" t="s">
        <v>72</v>
      </c>
      <c r="AY1253" s="188" t="s">
        <v>190</v>
      </c>
    </row>
    <row r="1254" spans="2:51" s="14" customFormat="1" x14ac:dyDescent="0.2">
      <c r="B1254" s="187"/>
      <c r="D1254" s="180" t="s">
        <v>198</v>
      </c>
      <c r="E1254" s="188" t="s">
        <v>1</v>
      </c>
      <c r="F1254" s="189" t="s">
        <v>506</v>
      </c>
      <c r="H1254" s="190">
        <v>-1.25</v>
      </c>
      <c r="I1254" s="191"/>
      <c r="L1254" s="187"/>
      <c r="M1254" s="192"/>
      <c r="N1254" s="193"/>
      <c r="O1254" s="193"/>
      <c r="P1254" s="193"/>
      <c r="Q1254" s="193"/>
      <c r="R1254" s="193"/>
      <c r="S1254" s="193"/>
      <c r="T1254" s="194"/>
      <c r="AT1254" s="188" t="s">
        <v>198</v>
      </c>
      <c r="AU1254" s="188" t="s">
        <v>91</v>
      </c>
      <c r="AV1254" s="14" t="s">
        <v>91</v>
      </c>
      <c r="AW1254" s="14" t="s">
        <v>27</v>
      </c>
      <c r="AX1254" s="14" t="s">
        <v>72</v>
      </c>
      <c r="AY1254" s="188" t="s">
        <v>190</v>
      </c>
    </row>
    <row r="1255" spans="2:51" s="14" customFormat="1" x14ac:dyDescent="0.2">
      <c r="B1255" s="187"/>
      <c r="D1255" s="180" t="s">
        <v>198</v>
      </c>
      <c r="E1255" s="188" t="s">
        <v>1</v>
      </c>
      <c r="F1255" s="189" t="s">
        <v>1380</v>
      </c>
      <c r="H1255" s="190">
        <v>-1.02</v>
      </c>
      <c r="I1255" s="191"/>
      <c r="L1255" s="187"/>
      <c r="M1255" s="192"/>
      <c r="N1255" s="193"/>
      <c r="O1255" s="193"/>
      <c r="P1255" s="193"/>
      <c r="Q1255" s="193"/>
      <c r="R1255" s="193"/>
      <c r="S1255" s="193"/>
      <c r="T1255" s="194"/>
      <c r="AT1255" s="188" t="s">
        <v>198</v>
      </c>
      <c r="AU1255" s="188" t="s">
        <v>91</v>
      </c>
      <c r="AV1255" s="14" t="s">
        <v>91</v>
      </c>
      <c r="AW1255" s="14" t="s">
        <v>27</v>
      </c>
      <c r="AX1255" s="14" t="s">
        <v>72</v>
      </c>
      <c r="AY1255" s="188" t="s">
        <v>190</v>
      </c>
    </row>
    <row r="1256" spans="2:51" s="14" customFormat="1" x14ac:dyDescent="0.2">
      <c r="B1256" s="187"/>
      <c r="D1256" s="180" t="s">
        <v>198</v>
      </c>
      <c r="E1256" s="188" t="s">
        <v>1</v>
      </c>
      <c r="F1256" s="189" t="s">
        <v>1378</v>
      </c>
      <c r="H1256" s="190">
        <v>0.255</v>
      </c>
      <c r="I1256" s="191"/>
      <c r="L1256" s="187"/>
      <c r="M1256" s="192"/>
      <c r="N1256" s="193"/>
      <c r="O1256" s="193"/>
      <c r="P1256" s="193"/>
      <c r="Q1256" s="193"/>
      <c r="R1256" s="193"/>
      <c r="S1256" s="193"/>
      <c r="T1256" s="194"/>
      <c r="AT1256" s="188" t="s">
        <v>198</v>
      </c>
      <c r="AU1256" s="188" t="s">
        <v>91</v>
      </c>
      <c r="AV1256" s="14" t="s">
        <v>91</v>
      </c>
      <c r="AW1256" s="14" t="s">
        <v>27</v>
      </c>
      <c r="AX1256" s="14" t="s">
        <v>72</v>
      </c>
      <c r="AY1256" s="188" t="s">
        <v>190</v>
      </c>
    </row>
    <row r="1257" spans="2:51" s="13" customFormat="1" x14ac:dyDescent="0.2">
      <c r="B1257" s="179"/>
      <c r="D1257" s="180" t="s">
        <v>198</v>
      </c>
      <c r="E1257" s="181" t="s">
        <v>1</v>
      </c>
      <c r="F1257" s="182" t="s">
        <v>576</v>
      </c>
      <c r="H1257" s="181" t="s">
        <v>1</v>
      </c>
      <c r="I1257" s="183"/>
      <c r="L1257" s="179"/>
      <c r="M1257" s="184"/>
      <c r="N1257" s="185"/>
      <c r="O1257" s="185"/>
      <c r="P1257" s="185"/>
      <c r="Q1257" s="185"/>
      <c r="R1257" s="185"/>
      <c r="S1257" s="185"/>
      <c r="T1257" s="186"/>
      <c r="AT1257" s="181" t="s">
        <v>198</v>
      </c>
      <c r="AU1257" s="181" t="s">
        <v>91</v>
      </c>
      <c r="AV1257" s="13" t="s">
        <v>78</v>
      </c>
      <c r="AW1257" s="13" t="s">
        <v>27</v>
      </c>
      <c r="AX1257" s="13" t="s">
        <v>72</v>
      </c>
      <c r="AY1257" s="181" t="s">
        <v>190</v>
      </c>
    </row>
    <row r="1258" spans="2:51" s="14" customFormat="1" x14ac:dyDescent="0.2">
      <c r="B1258" s="187"/>
      <c r="D1258" s="180" t="s">
        <v>198</v>
      </c>
      <c r="E1258" s="188" t="s">
        <v>1</v>
      </c>
      <c r="F1258" s="189" t="s">
        <v>1368</v>
      </c>
      <c r="H1258" s="190">
        <v>10.815</v>
      </c>
      <c r="I1258" s="191"/>
      <c r="L1258" s="187"/>
      <c r="M1258" s="192"/>
      <c r="N1258" s="193"/>
      <c r="O1258" s="193"/>
      <c r="P1258" s="193"/>
      <c r="Q1258" s="193"/>
      <c r="R1258" s="193"/>
      <c r="S1258" s="193"/>
      <c r="T1258" s="194"/>
      <c r="AT1258" s="188" t="s">
        <v>198</v>
      </c>
      <c r="AU1258" s="188" t="s">
        <v>91</v>
      </c>
      <c r="AV1258" s="14" t="s">
        <v>91</v>
      </c>
      <c r="AW1258" s="14" t="s">
        <v>27</v>
      </c>
      <c r="AX1258" s="14" t="s">
        <v>72</v>
      </c>
      <c r="AY1258" s="188" t="s">
        <v>190</v>
      </c>
    </row>
    <row r="1259" spans="2:51" s="14" customFormat="1" x14ac:dyDescent="0.2">
      <c r="B1259" s="187"/>
      <c r="D1259" s="180" t="s">
        <v>198</v>
      </c>
      <c r="E1259" s="188" t="s">
        <v>1</v>
      </c>
      <c r="F1259" s="189" t="s">
        <v>930</v>
      </c>
      <c r="H1259" s="190">
        <v>-1.4350000000000001</v>
      </c>
      <c r="I1259" s="191"/>
      <c r="L1259" s="187"/>
      <c r="M1259" s="192"/>
      <c r="N1259" s="193"/>
      <c r="O1259" s="193"/>
      <c r="P1259" s="193"/>
      <c r="Q1259" s="193"/>
      <c r="R1259" s="193"/>
      <c r="S1259" s="193"/>
      <c r="T1259" s="194"/>
      <c r="AT1259" s="188" t="s">
        <v>198</v>
      </c>
      <c r="AU1259" s="188" t="s">
        <v>91</v>
      </c>
      <c r="AV1259" s="14" t="s">
        <v>91</v>
      </c>
      <c r="AW1259" s="14" t="s">
        <v>27</v>
      </c>
      <c r="AX1259" s="14" t="s">
        <v>72</v>
      </c>
      <c r="AY1259" s="188" t="s">
        <v>190</v>
      </c>
    </row>
    <row r="1260" spans="2:51" s="13" customFormat="1" x14ac:dyDescent="0.2">
      <c r="B1260" s="179"/>
      <c r="D1260" s="180" t="s">
        <v>198</v>
      </c>
      <c r="E1260" s="181" t="s">
        <v>1</v>
      </c>
      <c r="F1260" s="182" t="s">
        <v>578</v>
      </c>
      <c r="H1260" s="181" t="s">
        <v>1</v>
      </c>
      <c r="I1260" s="183"/>
      <c r="L1260" s="179"/>
      <c r="M1260" s="184"/>
      <c r="N1260" s="185"/>
      <c r="O1260" s="185"/>
      <c r="P1260" s="185"/>
      <c r="Q1260" s="185"/>
      <c r="R1260" s="185"/>
      <c r="S1260" s="185"/>
      <c r="T1260" s="186"/>
      <c r="AT1260" s="181" t="s">
        <v>198</v>
      </c>
      <c r="AU1260" s="181" t="s">
        <v>91</v>
      </c>
      <c r="AV1260" s="13" t="s">
        <v>78</v>
      </c>
      <c r="AW1260" s="13" t="s">
        <v>27</v>
      </c>
      <c r="AX1260" s="13" t="s">
        <v>72</v>
      </c>
      <c r="AY1260" s="181" t="s">
        <v>190</v>
      </c>
    </row>
    <row r="1261" spans="2:51" s="14" customFormat="1" x14ac:dyDescent="0.2">
      <c r="B1261" s="187"/>
      <c r="D1261" s="180" t="s">
        <v>198</v>
      </c>
      <c r="E1261" s="188" t="s">
        <v>1</v>
      </c>
      <c r="F1261" s="189" t="s">
        <v>1370</v>
      </c>
      <c r="H1261" s="190">
        <v>11.025</v>
      </c>
      <c r="I1261" s="191"/>
      <c r="L1261" s="187"/>
      <c r="M1261" s="192"/>
      <c r="N1261" s="193"/>
      <c r="O1261" s="193"/>
      <c r="P1261" s="193"/>
      <c r="Q1261" s="193"/>
      <c r="R1261" s="193"/>
      <c r="S1261" s="193"/>
      <c r="T1261" s="194"/>
      <c r="AT1261" s="188" t="s">
        <v>198</v>
      </c>
      <c r="AU1261" s="188" t="s">
        <v>91</v>
      </c>
      <c r="AV1261" s="14" t="s">
        <v>91</v>
      </c>
      <c r="AW1261" s="14" t="s">
        <v>27</v>
      </c>
      <c r="AX1261" s="14" t="s">
        <v>72</v>
      </c>
      <c r="AY1261" s="188" t="s">
        <v>190</v>
      </c>
    </row>
    <row r="1262" spans="2:51" s="14" customFormat="1" x14ac:dyDescent="0.2">
      <c r="B1262" s="187"/>
      <c r="D1262" s="180" t="s">
        <v>198</v>
      </c>
      <c r="E1262" s="188" t="s">
        <v>1</v>
      </c>
      <c r="F1262" s="189" t="s">
        <v>1371</v>
      </c>
      <c r="H1262" s="190">
        <v>-2.87</v>
      </c>
      <c r="I1262" s="191"/>
      <c r="L1262" s="187"/>
      <c r="M1262" s="192"/>
      <c r="N1262" s="193"/>
      <c r="O1262" s="193"/>
      <c r="P1262" s="193"/>
      <c r="Q1262" s="193"/>
      <c r="R1262" s="193"/>
      <c r="S1262" s="193"/>
      <c r="T1262" s="194"/>
      <c r="AT1262" s="188" t="s">
        <v>198</v>
      </c>
      <c r="AU1262" s="188" t="s">
        <v>91</v>
      </c>
      <c r="AV1262" s="14" t="s">
        <v>91</v>
      </c>
      <c r="AW1262" s="14" t="s">
        <v>27</v>
      </c>
      <c r="AX1262" s="14" t="s">
        <v>72</v>
      </c>
      <c r="AY1262" s="188" t="s">
        <v>190</v>
      </c>
    </row>
    <row r="1263" spans="2:51" s="13" customFormat="1" x14ac:dyDescent="0.2">
      <c r="B1263" s="179"/>
      <c r="D1263" s="180" t="s">
        <v>198</v>
      </c>
      <c r="E1263" s="181" t="s">
        <v>1</v>
      </c>
      <c r="F1263" s="182" t="s">
        <v>580</v>
      </c>
      <c r="H1263" s="181" t="s">
        <v>1</v>
      </c>
      <c r="I1263" s="183"/>
      <c r="L1263" s="179"/>
      <c r="M1263" s="184"/>
      <c r="N1263" s="185"/>
      <c r="O1263" s="185"/>
      <c r="P1263" s="185"/>
      <c r="Q1263" s="185"/>
      <c r="R1263" s="185"/>
      <c r="S1263" s="185"/>
      <c r="T1263" s="186"/>
      <c r="AT1263" s="181" t="s">
        <v>198</v>
      </c>
      <c r="AU1263" s="181" t="s">
        <v>91</v>
      </c>
      <c r="AV1263" s="13" t="s">
        <v>78</v>
      </c>
      <c r="AW1263" s="13" t="s">
        <v>27</v>
      </c>
      <c r="AX1263" s="13" t="s">
        <v>72</v>
      </c>
      <c r="AY1263" s="181" t="s">
        <v>190</v>
      </c>
    </row>
    <row r="1264" spans="2:51" s="14" customFormat="1" x14ac:dyDescent="0.2">
      <c r="B1264" s="187"/>
      <c r="D1264" s="180" t="s">
        <v>198</v>
      </c>
      <c r="E1264" s="188" t="s">
        <v>1</v>
      </c>
      <c r="F1264" s="189" t="s">
        <v>1373</v>
      </c>
      <c r="H1264" s="190">
        <v>12.285</v>
      </c>
      <c r="I1264" s="191"/>
      <c r="L1264" s="187"/>
      <c r="M1264" s="192"/>
      <c r="N1264" s="193"/>
      <c r="O1264" s="193"/>
      <c r="P1264" s="193"/>
      <c r="Q1264" s="193"/>
      <c r="R1264" s="193"/>
      <c r="S1264" s="193"/>
      <c r="T1264" s="194"/>
      <c r="AT1264" s="188" t="s">
        <v>198</v>
      </c>
      <c r="AU1264" s="188" t="s">
        <v>91</v>
      </c>
      <c r="AV1264" s="14" t="s">
        <v>91</v>
      </c>
      <c r="AW1264" s="14" t="s">
        <v>27</v>
      </c>
      <c r="AX1264" s="14" t="s">
        <v>72</v>
      </c>
      <c r="AY1264" s="188" t="s">
        <v>190</v>
      </c>
    </row>
    <row r="1265" spans="1:65" s="14" customFormat="1" x14ac:dyDescent="0.2">
      <c r="B1265" s="187"/>
      <c r="D1265" s="180" t="s">
        <v>198</v>
      </c>
      <c r="E1265" s="188" t="s">
        <v>1</v>
      </c>
      <c r="F1265" s="189" t="s">
        <v>490</v>
      </c>
      <c r="H1265" s="190">
        <v>-1.89</v>
      </c>
      <c r="I1265" s="191"/>
      <c r="L1265" s="187"/>
      <c r="M1265" s="192"/>
      <c r="N1265" s="193"/>
      <c r="O1265" s="193"/>
      <c r="P1265" s="193"/>
      <c r="Q1265" s="193"/>
      <c r="R1265" s="193"/>
      <c r="S1265" s="193"/>
      <c r="T1265" s="194"/>
      <c r="AT1265" s="188" t="s">
        <v>198</v>
      </c>
      <c r="AU1265" s="188" t="s">
        <v>91</v>
      </c>
      <c r="AV1265" s="14" t="s">
        <v>91</v>
      </c>
      <c r="AW1265" s="14" t="s">
        <v>27</v>
      </c>
      <c r="AX1265" s="14" t="s">
        <v>72</v>
      </c>
      <c r="AY1265" s="188" t="s">
        <v>190</v>
      </c>
    </row>
    <row r="1266" spans="1:65" s="15" customFormat="1" x14ac:dyDescent="0.2">
      <c r="B1266" s="195"/>
      <c r="D1266" s="180" t="s">
        <v>198</v>
      </c>
      <c r="E1266" s="196" t="s">
        <v>89</v>
      </c>
      <c r="F1266" s="197" t="s">
        <v>204</v>
      </c>
      <c r="H1266" s="198">
        <v>130.30000000000001</v>
      </c>
      <c r="I1266" s="199"/>
      <c r="L1266" s="195"/>
      <c r="M1266" s="200"/>
      <c r="N1266" s="201"/>
      <c r="O1266" s="201"/>
      <c r="P1266" s="201"/>
      <c r="Q1266" s="201"/>
      <c r="R1266" s="201"/>
      <c r="S1266" s="201"/>
      <c r="T1266" s="202"/>
      <c r="AT1266" s="196" t="s">
        <v>198</v>
      </c>
      <c r="AU1266" s="196" t="s">
        <v>91</v>
      </c>
      <c r="AV1266" s="15" t="s">
        <v>196</v>
      </c>
      <c r="AW1266" s="15" t="s">
        <v>27</v>
      </c>
      <c r="AX1266" s="15" t="s">
        <v>78</v>
      </c>
      <c r="AY1266" s="196" t="s">
        <v>190</v>
      </c>
    </row>
    <row r="1267" spans="1:65" s="13" customFormat="1" x14ac:dyDescent="0.2">
      <c r="B1267" s="179"/>
      <c r="D1267" s="180" t="s">
        <v>198</v>
      </c>
      <c r="E1267" s="181" t="s">
        <v>1</v>
      </c>
      <c r="F1267" s="182" t="s">
        <v>1383</v>
      </c>
      <c r="H1267" s="181" t="s">
        <v>1</v>
      </c>
      <c r="I1267" s="183"/>
      <c r="L1267" s="179"/>
      <c r="M1267" s="184"/>
      <c r="N1267" s="185"/>
      <c r="O1267" s="185"/>
      <c r="P1267" s="185"/>
      <c r="Q1267" s="185"/>
      <c r="R1267" s="185"/>
      <c r="S1267" s="185"/>
      <c r="T1267" s="186"/>
      <c r="AT1267" s="181" t="s">
        <v>198</v>
      </c>
      <c r="AU1267" s="181" t="s">
        <v>91</v>
      </c>
      <c r="AV1267" s="13" t="s">
        <v>78</v>
      </c>
      <c r="AW1267" s="13" t="s">
        <v>27</v>
      </c>
      <c r="AX1267" s="13" t="s">
        <v>72</v>
      </c>
      <c r="AY1267" s="181" t="s">
        <v>190</v>
      </c>
    </row>
    <row r="1268" spans="1:65" s="13" customFormat="1" x14ac:dyDescent="0.2">
      <c r="B1268" s="179"/>
      <c r="D1268" s="180" t="s">
        <v>198</v>
      </c>
      <c r="E1268" s="181" t="s">
        <v>1</v>
      </c>
      <c r="F1268" s="182" t="s">
        <v>1384</v>
      </c>
      <c r="H1268" s="181" t="s">
        <v>1</v>
      </c>
      <c r="I1268" s="183"/>
      <c r="L1268" s="179"/>
      <c r="M1268" s="184"/>
      <c r="N1268" s="185"/>
      <c r="O1268" s="185"/>
      <c r="P1268" s="185"/>
      <c r="Q1268" s="185"/>
      <c r="R1268" s="185"/>
      <c r="S1268" s="185"/>
      <c r="T1268" s="186"/>
      <c r="AT1268" s="181" t="s">
        <v>198</v>
      </c>
      <c r="AU1268" s="181" t="s">
        <v>91</v>
      </c>
      <c r="AV1268" s="13" t="s">
        <v>78</v>
      </c>
      <c r="AW1268" s="13" t="s">
        <v>27</v>
      </c>
      <c r="AX1268" s="13" t="s">
        <v>72</v>
      </c>
      <c r="AY1268" s="181" t="s">
        <v>190</v>
      </c>
    </row>
    <row r="1269" spans="1:65" s="2" customFormat="1" ht="24" x14ac:dyDescent="0.2">
      <c r="A1269" s="35"/>
      <c r="B1269" s="134"/>
      <c r="C1269" s="203" t="s">
        <v>1385</v>
      </c>
      <c r="D1269" s="203" t="s">
        <v>338</v>
      </c>
      <c r="E1269" s="204" t="s">
        <v>1386</v>
      </c>
      <c r="F1269" s="205" t="s">
        <v>1387</v>
      </c>
      <c r="G1269" s="206" t="s">
        <v>195</v>
      </c>
      <c r="H1269" s="207">
        <v>134.209</v>
      </c>
      <c r="I1269" s="208"/>
      <c r="J1269" s="209">
        <f>ROUND(I1269*H1269,2)</f>
        <v>0</v>
      </c>
      <c r="K1269" s="210"/>
      <c r="L1269" s="211"/>
      <c r="M1269" s="212" t="s">
        <v>1</v>
      </c>
      <c r="N1269" s="213" t="s">
        <v>38</v>
      </c>
      <c r="O1269" s="61"/>
      <c r="P1269" s="176">
        <f>O1269*H1269</f>
        <v>0</v>
      </c>
      <c r="Q1269" s="176">
        <v>1.47E-2</v>
      </c>
      <c r="R1269" s="176">
        <f>Q1269*H1269</f>
        <v>1.9728722999999999</v>
      </c>
      <c r="S1269" s="176">
        <v>0</v>
      </c>
      <c r="T1269" s="177">
        <f>S1269*H1269</f>
        <v>0</v>
      </c>
      <c r="U1269" s="35"/>
      <c r="V1269" s="35"/>
      <c r="W1269" s="35"/>
      <c r="X1269" s="35"/>
      <c r="Y1269" s="35"/>
      <c r="Z1269" s="35"/>
      <c r="AA1269" s="35"/>
      <c r="AB1269" s="35"/>
      <c r="AC1269" s="35"/>
      <c r="AD1269" s="35"/>
      <c r="AE1269" s="35"/>
      <c r="AR1269" s="178" t="s">
        <v>401</v>
      </c>
      <c r="AT1269" s="178" t="s">
        <v>338</v>
      </c>
      <c r="AU1269" s="178" t="s">
        <v>91</v>
      </c>
      <c r="AY1269" s="18" t="s">
        <v>190</v>
      </c>
      <c r="BE1269" s="98">
        <f>IF(N1269="základná",J1269,0)</f>
        <v>0</v>
      </c>
      <c r="BF1269" s="98">
        <f>IF(N1269="znížená",J1269,0)</f>
        <v>0</v>
      </c>
      <c r="BG1269" s="98">
        <f>IF(N1269="zákl. prenesená",J1269,0)</f>
        <v>0</v>
      </c>
      <c r="BH1269" s="98">
        <f>IF(N1269="zníž. prenesená",J1269,0)</f>
        <v>0</v>
      </c>
      <c r="BI1269" s="98">
        <f>IF(N1269="nulová",J1269,0)</f>
        <v>0</v>
      </c>
      <c r="BJ1269" s="18" t="s">
        <v>91</v>
      </c>
      <c r="BK1269" s="98">
        <f>ROUND(I1269*H1269,2)</f>
        <v>0</v>
      </c>
      <c r="BL1269" s="18" t="s">
        <v>292</v>
      </c>
      <c r="BM1269" s="178" t="s">
        <v>1388</v>
      </c>
    </row>
    <row r="1270" spans="1:65" s="14" customFormat="1" x14ac:dyDescent="0.2">
      <c r="B1270" s="187"/>
      <c r="D1270" s="180" t="s">
        <v>198</v>
      </c>
      <c r="E1270" s="188" t="s">
        <v>1</v>
      </c>
      <c r="F1270" s="189" t="s">
        <v>1389</v>
      </c>
      <c r="H1270" s="190">
        <v>134.209</v>
      </c>
      <c r="I1270" s="191"/>
      <c r="L1270" s="187"/>
      <c r="M1270" s="192"/>
      <c r="N1270" s="193"/>
      <c r="O1270" s="193"/>
      <c r="P1270" s="193"/>
      <c r="Q1270" s="193"/>
      <c r="R1270" s="193"/>
      <c r="S1270" s="193"/>
      <c r="T1270" s="194"/>
      <c r="AT1270" s="188" t="s">
        <v>198</v>
      </c>
      <c r="AU1270" s="188" t="s">
        <v>91</v>
      </c>
      <c r="AV1270" s="14" t="s">
        <v>91</v>
      </c>
      <c r="AW1270" s="14" t="s">
        <v>27</v>
      </c>
      <c r="AX1270" s="14" t="s">
        <v>72</v>
      </c>
      <c r="AY1270" s="188" t="s">
        <v>190</v>
      </c>
    </row>
    <row r="1271" spans="1:65" s="15" customFormat="1" x14ac:dyDescent="0.2">
      <c r="B1271" s="195"/>
      <c r="D1271" s="180" t="s">
        <v>198</v>
      </c>
      <c r="E1271" s="196" t="s">
        <v>1</v>
      </c>
      <c r="F1271" s="197" t="s">
        <v>204</v>
      </c>
      <c r="H1271" s="198">
        <v>134.209</v>
      </c>
      <c r="I1271" s="199"/>
      <c r="L1271" s="195"/>
      <c r="M1271" s="200"/>
      <c r="N1271" s="201"/>
      <c r="O1271" s="201"/>
      <c r="P1271" s="201"/>
      <c r="Q1271" s="201"/>
      <c r="R1271" s="201"/>
      <c r="S1271" s="201"/>
      <c r="T1271" s="202"/>
      <c r="AT1271" s="196" t="s">
        <v>198</v>
      </c>
      <c r="AU1271" s="196" t="s">
        <v>91</v>
      </c>
      <c r="AV1271" s="15" t="s">
        <v>196</v>
      </c>
      <c r="AW1271" s="15" t="s">
        <v>27</v>
      </c>
      <c r="AX1271" s="15" t="s">
        <v>78</v>
      </c>
      <c r="AY1271" s="196" t="s">
        <v>190</v>
      </c>
    </row>
    <row r="1272" spans="1:65" s="13" customFormat="1" x14ac:dyDescent="0.2">
      <c r="B1272" s="179"/>
      <c r="D1272" s="180" t="s">
        <v>198</v>
      </c>
      <c r="E1272" s="181" t="s">
        <v>1</v>
      </c>
      <c r="F1272" s="182" t="s">
        <v>1390</v>
      </c>
      <c r="H1272" s="181" t="s">
        <v>1</v>
      </c>
      <c r="I1272" s="183"/>
      <c r="L1272" s="179"/>
      <c r="M1272" s="184"/>
      <c r="N1272" s="185"/>
      <c r="O1272" s="185"/>
      <c r="P1272" s="185"/>
      <c r="Q1272" s="185"/>
      <c r="R1272" s="185"/>
      <c r="S1272" s="185"/>
      <c r="T1272" s="186"/>
      <c r="AT1272" s="181" t="s">
        <v>198</v>
      </c>
      <c r="AU1272" s="181" t="s">
        <v>91</v>
      </c>
      <c r="AV1272" s="13" t="s">
        <v>78</v>
      </c>
      <c r="AW1272" s="13" t="s">
        <v>27</v>
      </c>
      <c r="AX1272" s="13" t="s">
        <v>72</v>
      </c>
      <c r="AY1272" s="181" t="s">
        <v>190</v>
      </c>
    </row>
    <row r="1273" spans="1:65" s="2" customFormat="1" ht="24" x14ac:dyDescent="0.2">
      <c r="A1273" s="35"/>
      <c r="B1273" s="134"/>
      <c r="C1273" s="166" t="s">
        <v>1391</v>
      </c>
      <c r="D1273" s="166" t="s">
        <v>192</v>
      </c>
      <c r="E1273" s="167" t="s">
        <v>1392</v>
      </c>
      <c r="F1273" s="168" t="s">
        <v>1393</v>
      </c>
      <c r="G1273" s="169" t="s">
        <v>1034</v>
      </c>
      <c r="H1273" s="222"/>
      <c r="I1273" s="171"/>
      <c r="J1273" s="172">
        <f>ROUND(I1273*H1273,2)</f>
        <v>0</v>
      </c>
      <c r="K1273" s="173"/>
      <c r="L1273" s="36"/>
      <c r="M1273" s="174" t="s">
        <v>1</v>
      </c>
      <c r="N1273" s="175" t="s">
        <v>38</v>
      </c>
      <c r="O1273" s="61"/>
      <c r="P1273" s="176">
        <f>O1273*H1273</f>
        <v>0</v>
      </c>
      <c r="Q1273" s="176">
        <v>0</v>
      </c>
      <c r="R1273" s="176">
        <f>Q1273*H1273</f>
        <v>0</v>
      </c>
      <c r="S1273" s="176">
        <v>0</v>
      </c>
      <c r="T1273" s="177">
        <f>S1273*H1273</f>
        <v>0</v>
      </c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R1273" s="178" t="s">
        <v>292</v>
      </c>
      <c r="AT1273" s="178" t="s">
        <v>192</v>
      </c>
      <c r="AU1273" s="178" t="s">
        <v>91</v>
      </c>
      <c r="AY1273" s="18" t="s">
        <v>190</v>
      </c>
      <c r="BE1273" s="98">
        <f>IF(N1273="základná",J1273,0)</f>
        <v>0</v>
      </c>
      <c r="BF1273" s="98">
        <f>IF(N1273="znížená",J1273,0)</f>
        <v>0</v>
      </c>
      <c r="BG1273" s="98">
        <f>IF(N1273="zákl. prenesená",J1273,0)</f>
        <v>0</v>
      </c>
      <c r="BH1273" s="98">
        <f>IF(N1273="zníž. prenesená",J1273,0)</f>
        <v>0</v>
      </c>
      <c r="BI1273" s="98">
        <f>IF(N1273="nulová",J1273,0)</f>
        <v>0</v>
      </c>
      <c r="BJ1273" s="18" t="s">
        <v>91</v>
      </c>
      <c r="BK1273" s="98">
        <f>ROUND(I1273*H1273,2)</f>
        <v>0</v>
      </c>
      <c r="BL1273" s="18" t="s">
        <v>292</v>
      </c>
      <c r="BM1273" s="178" t="s">
        <v>1394</v>
      </c>
    </row>
    <row r="1274" spans="1:65" s="12" customFormat="1" ht="12.75" x14ac:dyDescent="0.2">
      <c r="B1274" s="153"/>
      <c r="D1274" s="154" t="s">
        <v>71</v>
      </c>
      <c r="E1274" s="164" t="s">
        <v>1395</v>
      </c>
      <c r="F1274" s="164" t="s">
        <v>1396</v>
      </c>
      <c r="I1274" s="156"/>
      <c r="J1274" s="165">
        <f>BK1274</f>
        <v>0</v>
      </c>
      <c r="L1274" s="153"/>
      <c r="M1274" s="158"/>
      <c r="N1274" s="159"/>
      <c r="O1274" s="159"/>
      <c r="P1274" s="160">
        <f>SUM(P1275:P1304)</f>
        <v>0</v>
      </c>
      <c r="Q1274" s="159"/>
      <c r="R1274" s="160">
        <f>SUM(R1275:R1304)</f>
        <v>9.3671999999999991E-2</v>
      </c>
      <c r="S1274" s="159"/>
      <c r="T1274" s="161">
        <f>SUM(T1275:T1304)</f>
        <v>0</v>
      </c>
      <c r="AR1274" s="154" t="s">
        <v>91</v>
      </c>
      <c r="AT1274" s="162" t="s">
        <v>71</v>
      </c>
      <c r="AU1274" s="162" t="s">
        <v>78</v>
      </c>
      <c r="AY1274" s="154" t="s">
        <v>190</v>
      </c>
      <c r="BK1274" s="163">
        <f>SUM(BK1275:BK1304)</f>
        <v>0</v>
      </c>
    </row>
    <row r="1275" spans="1:65" s="2" customFormat="1" ht="24" x14ac:dyDescent="0.2">
      <c r="A1275" s="35"/>
      <c r="B1275" s="134"/>
      <c r="C1275" s="166" t="s">
        <v>1397</v>
      </c>
      <c r="D1275" s="166" t="s">
        <v>192</v>
      </c>
      <c r="E1275" s="167" t="s">
        <v>1398</v>
      </c>
      <c r="F1275" s="168" t="s">
        <v>1399</v>
      </c>
      <c r="G1275" s="169" t="s">
        <v>195</v>
      </c>
      <c r="H1275" s="170">
        <v>260.2</v>
      </c>
      <c r="I1275" s="171"/>
      <c r="J1275" s="172">
        <f>ROUND(I1275*H1275,2)</f>
        <v>0</v>
      </c>
      <c r="K1275" s="173"/>
      <c r="L1275" s="36"/>
      <c r="M1275" s="174" t="s">
        <v>1</v>
      </c>
      <c r="N1275" s="175" t="s">
        <v>38</v>
      </c>
      <c r="O1275" s="61"/>
      <c r="P1275" s="176">
        <f>O1275*H1275</f>
        <v>0</v>
      </c>
      <c r="Q1275" s="176">
        <v>0</v>
      </c>
      <c r="R1275" s="176">
        <f>Q1275*H1275</f>
        <v>0</v>
      </c>
      <c r="S1275" s="176">
        <v>0</v>
      </c>
      <c r="T1275" s="177">
        <f>S1275*H1275</f>
        <v>0</v>
      </c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R1275" s="178" t="s">
        <v>292</v>
      </c>
      <c r="AT1275" s="178" t="s">
        <v>192</v>
      </c>
      <c r="AU1275" s="178" t="s">
        <v>91</v>
      </c>
      <c r="AY1275" s="18" t="s">
        <v>190</v>
      </c>
      <c r="BE1275" s="98">
        <f>IF(N1275="základná",J1275,0)</f>
        <v>0</v>
      </c>
      <c r="BF1275" s="98">
        <f>IF(N1275="znížená",J1275,0)</f>
        <v>0</v>
      </c>
      <c r="BG1275" s="98">
        <f>IF(N1275="zákl. prenesená",J1275,0)</f>
        <v>0</v>
      </c>
      <c r="BH1275" s="98">
        <f>IF(N1275="zníž. prenesená",J1275,0)</f>
        <v>0</v>
      </c>
      <c r="BI1275" s="98">
        <f>IF(N1275="nulová",J1275,0)</f>
        <v>0</v>
      </c>
      <c r="BJ1275" s="18" t="s">
        <v>91</v>
      </c>
      <c r="BK1275" s="98">
        <f>ROUND(I1275*H1275,2)</f>
        <v>0</v>
      </c>
      <c r="BL1275" s="18" t="s">
        <v>292</v>
      </c>
      <c r="BM1275" s="178" t="s">
        <v>1400</v>
      </c>
    </row>
    <row r="1276" spans="1:65" s="13" customFormat="1" x14ac:dyDescent="0.2">
      <c r="B1276" s="179"/>
      <c r="D1276" s="180" t="s">
        <v>198</v>
      </c>
      <c r="E1276" s="181" t="s">
        <v>1</v>
      </c>
      <c r="F1276" s="182" t="s">
        <v>1401</v>
      </c>
      <c r="H1276" s="181" t="s">
        <v>1</v>
      </c>
      <c r="I1276" s="183"/>
      <c r="L1276" s="179"/>
      <c r="M1276" s="184"/>
      <c r="N1276" s="185"/>
      <c r="O1276" s="185"/>
      <c r="P1276" s="185"/>
      <c r="Q1276" s="185"/>
      <c r="R1276" s="185"/>
      <c r="S1276" s="185"/>
      <c r="T1276" s="186"/>
      <c r="AT1276" s="181" t="s">
        <v>198</v>
      </c>
      <c r="AU1276" s="181" t="s">
        <v>91</v>
      </c>
      <c r="AV1276" s="13" t="s">
        <v>78</v>
      </c>
      <c r="AW1276" s="13" t="s">
        <v>27</v>
      </c>
      <c r="AX1276" s="13" t="s">
        <v>72</v>
      </c>
      <c r="AY1276" s="181" t="s">
        <v>190</v>
      </c>
    </row>
    <row r="1277" spans="1:65" s="14" customFormat="1" x14ac:dyDescent="0.2">
      <c r="B1277" s="187"/>
      <c r="D1277" s="180" t="s">
        <v>198</v>
      </c>
      <c r="E1277" s="188" t="s">
        <v>1</v>
      </c>
      <c r="F1277" s="189" t="s">
        <v>1402</v>
      </c>
      <c r="H1277" s="190">
        <v>200</v>
      </c>
      <c r="I1277" s="191"/>
      <c r="L1277" s="187"/>
      <c r="M1277" s="192"/>
      <c r="N1277" s="193"/>
      <c r="O1277" s="193"/>
      <c r="P1277" s="193"/>
      <c r="Q1277" s="193"/>
      <c r="R1277" s="193"/>
      <c r="S1277" s="193"/>
      <c r="T1277" s="194"/>
      <c r="AT1277" s="188" t="s">
        <v>198</v>
      </c>
      <c r="AU1277" s="188" t="s">
        <v>91</v>
      </c>
      <c r="AV1277" s="14" t="s">
        <v>91</v>
      </c>
      <c r="AW1277" s="14" t="s">
        <v>27</v>
      </c>
      <c r="AX1277" s="14" t="s">
        <v>72</v>
      </c>
      <c r="AY1277" s="188" t="s">
        <v>190</v>
      </c>
    </row>
    <row r="1278" spans="1:65" s="13" customFormat="1" x14ac:dyDescent="0.2">
      <c r="B1278" s="179"/>
      <c r="D1278" s="180" t="s">
        <v>198</v>
      </c>
      <c r="E1278" s="181" t="s">
        <v>1</v>
      </c>
      <c r="F1278" s="182" t="s">
        <v>1195</v>
      </c>
      <c r="H1278" s="181" t="s">
        <v>1</v>
      </c>
      <c r="I1278" s="183"/>
      <c r="L1278" s="179"/>
      <c r="M1278" s="184"/>
      <c r="N1278" s="185"/>
      <c r="O1278" s="185"/>
      <c r="P1278" s="185"/>
      <c r="Q1278" s="185"/>
      <c r="R1278" s="185"/>
      <c r="S1278" s="185"/>
      <c r="T1278" s="186"/>
      <c r="AT1278" s="181" t="s">
        <v>198</v>
      </c>
      <c r="AU1278" s="181" t="s">
        <v>91</v>
      </c>
      <c r="AV1278" s="13" t="s">
        <v>78</v>
      </c>
      <c r="AW1278" s="13" t="s">
        <v>27</v>
      </c>
      <c r="AX1278" s="13" t="s">
        <v>72</v>
      </c>
      <c r="AY1278" s="181" t="s">
        <v>190</v>
      </c>
    </row>
    <row r="1279" spans="1:65" s="14" customFormat="1" x14ac:dyDescent="0.2">
      <c r="B1279" s="187"/>
      <c r="D1279" s="180" t="s">
        <v>198</v>
      </c>
      <c r="E1279" s="188" t="s">
        <v>1</v>
      </c>
      <c r="F1279" s="189" t="s">
        <v>1403</v>
      </c>
      <c r="H1279" s="190">
        <v>60.2</v>
      </c>
      <c r="I1279" s="191"/>
      <c r="L1279" s="187"/>
      <c r="M1279" s="192"/>
      <c r="N1279" s="193"/>
      <c r="O1279" s="193"/>
      <c r="P1279" s="193"/>
      <c r="Q1279" s="193"/>
      <c r="R1279" s="193"/>
      <c r="S1279" s="193"/>
      <c r="T1279" s="194"/>
      <c r="AT1279" s="188" t="s">
        <v>198</v>
      </c>
      <c r="AU1279" s="188" t="s">
        <v>91</v>
      </c>
      <c r="AV1279" s="14" t="s">
        <v>91</v>
      </c>
      <c r="AW1279" s="14" t="s">
        <v>27</v>
      </c>
      <c r="AX1279" s="14" t="s">
        <v>72</v>
      </c>
      <c r="AY1279" s="188" t="s">
        <v>190</v>
      </c>
    </row>
    <row r="1280" spans="1:65" s="15" customFormat="1" x14ac:dyDescent="0.2">
      <c r="B1280" s="195"/>
      <c r="D1280" s="180" t="s">
        <v>198</v>
      </c>
      <c r="E1280" s="196" t="s">
        <v>1</v>
      </c>
      <c r="F1280" s="197" t="s">
        <v>204</v>
      </c>
      <c r="H1280" s="198">
        <v>260.2</v>
      </c>
      <c r="I1280" s="199"/>
      <c r="L1280" s="195"/>
      <c r="M1280" s="200"/>
      <c r="N1280" s="201"/>
      <c r="O1280" s="201"/>
      <c r="P1280" s="201"/>
      <c r="Q1280" s="201"/>
      <c r="R1280" s="201"/>
      <c r="S1280" s="201"/>
      <c r="T1280" s="202"/>
      <c r="AT1280" s="196" t="s">
        <v>198</v>
      </c>
      <c r="AU1280" s="196" t="s">
        <v>91</v>
      </c>
      <c r="AV1280" s="15" t="s">
        <v>196</v>
      </c>
      <c r="AW1280" s="15" t="s">
        <v>27</v>
      </c>
      <c r="AX1280" s="15" t="s">
        <v>78</v>
      </c>
      <c r="AY1280" s="196" t="s">
        <v>190</v>
      </c>
    </row>
    <row r="1281" spans="1:65" s="2" customFormat="1" ht="24" x14ac:dyDescent="0.2">
      <c r="A1281" s="35"/>
      <c r="B1281" s="134"/>
      <c r="C1281" s="166" t="s">
        <v>1404</v>
      </c>
      <c r="D1281" s="166" t="s">
        <v>192</v>
      </c>
      <c r="E1281" s="167" t="s">
        <v>1405</v>
      </c>
      <c r="F1281" s="168" t="s">
        <v>1406</v>
      </c>
      <c r="G1281" s="169" t="s">
        <v>195</v>
      </c>
      <c r="H1281" s="170">
        <v>260.2</v>
      </c>
      <c r="I1281" s="171"/>
      <c r="J1281" s="172">
        <f>ROUND(I1281*H1281,2)</f>
        <v>0</v>
      </c>
      <c r="K1281" s="173"/>
      <c r="L1281" s="36"/>
      <c r="M1281" s="174" t="s">
        <v>1</v>
      </c>
      <c r="N1281" s="175" t="s">
        <v>38</v>
      </c>
      <c r="O1281" s="61"/>
      <c r="P1281" s="176">
        <f>O1281*H1281</f>
        <v>0</v>
      </c>
      <c r="Q1281" s="176">
        <v>2.7999999999999998E-4</v>
      </c>
      <c r="R1281" s="176">
        <f>Q1281*H1281</f>
        <v>7.285599999999999E-2</v>
      </c>
      <c r="S1281" s="176">
        <v>0</v>
      </c>
      <c r="T1281" s="177">
        <f>S1281*H1281</f>
        <v>0</v>
      </c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R1281" s="178" t="s">
        <v>292</v>
      </c>
      <c r="AT1281" s="178" t="s">
        <v>192</v>
      </c>
      <c r="AU1281" s="178" t="s">
        <v>91</v>
      </c>
      <c r="AY1281" s="18" t="s">
        <v>190</v>
      </c>
      <c r="BE1281" s="98">
        <f>IF(N1281="základná",J1281,0)</f>
        <v>0</v>
      </c>
      <c r="BF1281" s="98">
        <f>IF(N1281="znížená",J1281,0)</f>
        <v>0</v>
      </c>
      <c r="BG1281" s="98">
        <f>IF(N1281="zákl. prenesená",J1281,0)</f>
        <v>0</v>
      </c>
      <c r="BH1281" s="98">
        <f>IF(N1281="zníž. prenesená",J1281,0)</f>
        <v>0</v>
      </c>
      <c r="BI1281" s="98">
        <f>IF(N1281="nulová",J1281,0)</f>
        <v>0</v>
      </c>
      <c r="BJ1281" s="18" t="s">
        <v>91</v>
      </c>
      <c r="BK1281" s="98">
        <f>ROUND(I1281*H1281,2)</f>
        <v>0</v>
      </c>
      <c r="BL1281" s="18" t="s">
        <v>292</v>
      </c>
      <c r="BM1281" s="178" t="s">
        <v>1407</v>
      </c>
    </row>
    <row r="1282" spans="1:65" s="2" customFormat="1" ht="24" x14ac:dyDescent="0.2">
      <c r="A1282" s="35"/>
      <c r="B1282" s="134"/>
      <c r="C1282" s="166" t="s">
        <v>1408</v>
      </c>
      <c r="D1282" s="166" t="s">
        <v>192</v>
      </c>
      <c r="E1282" s="167" t="s">
        <v>1409</v>
      </c>
      <c r="F1282" s="168" t="s">
        <v>1410</v>
      </c>
      <c r="G1282" s="169" t="s">
        <v>195</v>
      </c>
      <c r="H1282" s="170">
        <v>260.2</v>
      </c>
      <c r="I1282" s="171"/>
      <c r="J1282" s="172">
        <f>ROUND(I1282*H1282,2)</f>
        <v>0</v>
      </c>
      <c r="K1282" s="173"/>
      <c r="L1282" s="36"/>
      <c r="M1282" s="174" t="s">
        <v>1</v>
      </c>
      <c r="N1282" s="175" t="s">
        <v>38</v>
      </c>
      <c r="O1282" s="61"/>
      <c r="P1282" s="176">
        <f>O1282*H1282</f>
        <v>0</v>
      </c>
      <c r="Q1282" s="176">
        <v>8.0000000000000007E-5</v>
      </c>
      <c r="R1282" s="176">
        <f>Q1282*H1282</f>
        <v>2.0816000000000001E-2</v>
      </c>
      <c r="S1282" s="176">
        <v>0</v>
      </c>
      <c r="T1282" s="177">
        <f>S1282*H1282</f>
        <v>0</v>
      </c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R1282" s="178" t="s">
        <v>292</v>
      </c>
      <c r="AT1282" s="178" t="s">
        <v>192</v>
      </c>
      <c r="AU1282" s="178" t="s">
        <v>91</v>
      </c>
      <c r="AY1282" s="18" t="s">
        <v>190</v>
      </c>
      <c r="BE1282" s="98">
        <f>IF(N1282="základná",J1282,0)</f>
        <v>0</v>
      </c>
      <c r="BF1282" s="98">
        <f>IF(N1282="znížená",J1282,0)</f>
        <v>0</v>
      </c>
      <c r="BG1282" s="98">
        <f>IF(N1282="zákl. prenesená",J1282,0)</f>
        <v>0</v>
      </c>
      <c r="BH1282" s="98">
        <f>IF(N1282="zníž. prenesená",J1282,0)</f>
        <v>0</v>
      </c>
      <c r="BI1282" s="98">
        <f>IF(N1282="nulová",J1282,0)</f>
        <v>0</v>
      </c>
      <c r="BJ1282" s="18" t="s">
        <v>91</v>
      </c>
      <c r="BK1282" s="98">
        <f>ROUND(I1282*H1282,2)</f>
        <v>0</v>
      </c>
      <c r="BL1282" s="18" t="s">
        <v>292</v>
      </c>
      <c r="BM1282" s="178" t="s">
        <v>1411</v>
      </c>
    </row>
    <row r="1283" spans="1:65" s="2" customFormat="1" ht="24" x14ac:dyDescent="0.2">
      <c r="A1283" s="35"/>
      <c r="B1283" s="134"/>
      <c r="C1283" s="166" t="s">
        <v>1412</v>
      </c>
      <c r="D1283" s="166" t="s">
        <v>192</v>
      </c>
      <c r="E1283" s="167" t="s">
        <v>1413</v>
      </c>
      <c r="F1283" s="168" t="s">
        <v>1414</v>
      </c>
      <c r="G1283" s="169" t="s">
        <v>195</v>
      </c>
      <c r="H1283" s="170">
        <v>123.714</v>
      </c>
      <c r="I1283" s="171"/>
      <c r="J1283" s="172">
        <f>ROUND(I1283*H1283,2)</f>
        <v>0</v>
      </c>
      <c r="K1283" s="173"/>
      <c r="L1283" s="36"/>
      <c r="M1283" s="174" t="s">
        <v>1</v>
      </c>
      <c r="N1283" s="175" t="s">
        <v>38</v>
      </c>
      <c r="O1283" s="61"/>
      <c r="P1283" s="176">
        <f>O1283*H1283</f>
        <v>0</v>
      </c>
      <c r="Q1283" s="176">
        <v>0</v>
      </c>
      <c r="R1283" s="176">
        <f>Q1283*H1283</f>
        <v>0</v>
      </c>
      <c r="S1283" s="176">
        <v>0</v>
      </c>
      <c r="T1283" s="177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78" t="s">
        <v>292</v>
      </c>
      <c r="AT1283" s="178" t="s">
        <v>192</v>
      </c>
      <c r="AU1283" s="178" t="s">
        <v>91</v>
      </c>
      <c r="AY1283" s="18" t="s">
        <v>190</v>
      </c>
      <c r="BE1283" s="98">
        <f>IF(N1283="základná",J1283,0)</f>
        <v>0</v>
      </c>
      <c r="BF1283" s="98">
        <f>IF(N1283="znížená",J1283,0)</f>
        <v>0</v>
      </c>
      <c r="BG1283" s="98">
        <f>IF(N1283="zákl. prenesená",J1283,0)</f>
        <v>0</v>
      </c>
      <c r="BH1283" s="98">
        <f>IF(N1283="zníž. prenesená",J1283,0)</f>
        <v>0</v>
      </c>
      <c r="BI1283" s="98">
        <f>IF(N1283="nulová",J1283,0)</f>
        <v>0</v>
      </c>
      <c r="BJ1283" s="18" t="s">
        <v>91</v>
      </c>
      <c r="BK1283" s="98">
        <f>ROUND(I1283*H1283,2)</f>
        <v>0</v>
      </c>
      <c r="BL1283" s="18" t="s">
        <v>292</v>
      </c>
      <c r="BM1283" s="178" t="s">
        <v>1415</v>
      </c>
    </row>
    <row r="1284" spans="1:65" s="13" customFormat="1" x14ac:dyDescent="0.2">
      <c r="B1284" s="179"/>
      <c r="D1284" s="180" t="s">
        <v>198</v>
      </c>
      <c r="E1284" s="181" t="s">
        <v>1</v>
      </c>
      <c r="F1284" s="182" t="s">
        <v>1416</v>
      </c>
      <c r="H1284" s="181" t="s">
        <v>1</v>
      </c>
      <c r="I1284" s="183"/>
      <c r="L1284" s="179"/>
      <c r="M1284" s="184"/>
      <c r="N1284" s="185"/>
      <c r="O1284" s="185"/>
      <c r="P1284" s="185"/>
      <c r="Q1284" s="185"/>
      <c r="R1284" s="185"/>
      <c r="S1284" s="185"/>
      <c r="T1284" s="186"/>
      <c r="AT1284" s="181" t="s">
        <v>198</v>
      </c>
      <c r="AU1284" s="181" t="s">
        <v>91</v>
      </c>
      <c r="AV1284" s="13" t="s">
        <v>78</v>
      </c>
      <c r="AW1284" s="13" t="s">
        <v>27</v>
      </c>
      <c r="AX1284" s="13" t="s">
        <v>72</v>
      </c>
      <c r="AY1284" s="181" t="s">
        <v>190</v>
      </c>
    </row>
    <row r="1285" spans="1:65" s="13" customFormat="1" x14ac:dyDescent="0.2">
      <c r="B1285" s="179"/>
      <c r="D1285" s="180" t="s">
        <v>198</v>
      </c>
      <c r="E1285" s="181" t="s">
        <v>1</v>
      </c>
      <c r="F1285" s="182" t="s">
        <v>1417</v>
      </c>
      <c r="H1285" s="181" t="s">
        <v>1</v>
      </c>
      <c r="I1285" s="183"/>
      <c r="L1285" s="179"/>
      <c r="M1285" s="184"/>
      <c r="N1285" s="185"/>
      <c r="O1285" s="185"/>
      <c r="P1285" s="185"/>
      <c r="Q1285" s="185"/>
      <c r="R1285" s="185"/>
      <c r="S1285" s="185"/>
      <c r="T1285" s="186"/>
      <c r="AT1285" s="181" t="s">
        <v>198</v>
      </c>
      <c r="AU1285" s="181" t="s">
        <v>91</v>
      </c>
      <c r="AV1285" s="13" t="s">
        <v>78</v>
      </c>
      <c r="AW1285" s="13" t="s">
        <v>27</v>
      </c>
      <c r="AX1285" s="13" t="s">
        <v>72</v>
      </c>
      <c r="AY1285" s="181" t="s">
        <v>190</v>
      </c>
    </row>
    <row r="1286" spans="1:65" s="14" customFormat="1" x14ac:dyDescent="0.2">
      <c r="B1286" s="187"/>
      <c r="D1286" s="180" t="s">
        <v>198</v>
      </c>
      <c r="E1286" s="188" t="s">
        <v>1</v>
      </c>
      <c r="F1286" s="189" t="s">
        <v>1418</v>
      </c>
      <c r="H1286" s="190">
        <v>24.824999999999999</v>
      </c>
      <c r="I1286" s="191"/>
      <c r="L1286" s="187"/>
      <c r="M1286" s="192"/>
      <c r="N1286" s="193"/>
      <c r="O1286" s="193"/>
      <c r="P1286" s="193"/>
      <c r="Q1286" s="193"/>
      <c r="R1286" s="193"/>
      <c r="S1286" s="193"/>
      <c r="T1286" s="194"/>
      <c r="AT1286" s="188" t="s">
        <v>198</v>
      </c>
      <c r="AU1286" s="188" t="s">
        <v>91</v>
      </c>
      <c r="AV1286" s="14" t="s">
        <v>91</v>
      </c>
      <c r="AW1286" s="14" t="s">
        <v>27</v>
      </c>
      <c r="AX1286" s="14" t="s">
        <v>72</v>
      </c>
      <c r="AY1286" s="188" t="s">
        <v>190</v>
      </c>
    </row>
    <row r="1287" spans="1:65" s="14" customFormat="1" x14ac:dyDescent="0.2">
      <c r="B1287" s="187"/>
      <c r="D1287" s="180" t="s">
        <v>198</v>
      </c>
      <c r="E1287" s="188" t="s">
        <v>1</v>
      </c>
      <c r="F1287" s="189" t="s">
        <v>1419</v>
      </c>
      <c r="H1287" s="190">
        <v>-10.875</v>
      </c>
      <c r="I1287" s="191"/>
      <c r="L1287" s="187"/>
      <c r="M1287" s="192"/>
      <c r="N1287" s="193"/>
      <c r="O1287" s="193"/>
      <c r="P1287" s="193"/>
      <c r="Q1287" s="193"/>
      <c r="R1287" s="193"/>
      <c r="S1287" s="193"/>
      <c r="T1287" s="194"/>
      <c r="AT1287" s="188" t="s">
        <v>198</v>
      </c>
      <c r="AU1287" s="188" t="s">
        <v>91</v>
      </c>
      <c r="AV1287" s="14" t="s">
        <v>91</v>
      </c>
      <c r="AW1287" s="14" t="s">
        <v>27</v>
      </c>
      <c r="AX1287" s="14" t="s">
        <v>72</v>
      </c>
      <c r="AY1287" s="188" t="s">
        <v>190</v>
      </c>
    </row>
    <row r="1288" spans="1:65" s="13" customFormat="1" x14ac:dyDescent="0.2">
      <c r="B1288" s="179"/>
      <c r="D1288" s="180" t="s">
        <v>198</v>
      </c>
      <c r="E1288" s="181" t="s">
        <v>1</v>
      </c>
      <c r="F1288" s="182" t="s">
        <v>1420</v>
      </c>
      <c r="H1288" s="181" t="s">
        <v>1</v>
      </c>
      <c r="I1288" s="183"/>
      <c r="L1288" s="179"/>
      <c r="M1288" s="184"/>
      <c r="N1288" s="185"/>
      <c r="O1288" s="185"/>
      <c r="P1288" s="185"/>
      <c r="Q1288" s="185"/>
      <c r="R1288" s="185"/>
      <c r="S1288" s="185"/>
      <c r="T1288" s="186"/>
      <c r="AT1288" s="181" t="s">
        <v>198</v>
      </c>
      <c r="AU1288" s="181" t="s">
        <v>91</v>
      </c>
      <c r="AV1288" s="13" t="s">
        <v>78</v>
      </c>
      <c r="AW1288" s="13" t="s">
        <v>27</v>
      </c>
      <c r="AX1288" s="13" t="s">
        <v>72</v>
      </c>
      <c r="AY1288" s="181" t="s">
        <v>190</v>
      </c>
    </row>
    <row r="1289" spans="1:65" s="14" customFormat="1" x14ac:dyDescent="0.2">
      <c r="B1289" s="187"/>
      <c r="D1289" s="180" t="s">
        <v>198</v>
      </c>
      <c r="E1289" s="188" t="s">
        <v>1</v>
      </c>
      <c r="F1289" s="189" t="s">
        <v>1421</v>
      </c>
      <c r="H1289" s="190">
        <v>32.438000000000002</v>
      </c>
      <c r="I1289" s="191"/>
      <c r="L1289" s="187"/>
      <c r="M1289" s="192"/>
      <c r="N1289" s="193"/>
      <c r="O1289" s="193"/>
      <c r="P1289" s="193"/>
      <c r="Q1289" s="193"/>
      <c r="R1289" s="193"/>
      <c r="S1289" s="193"/>
      <c r="T1289" s="194"/>
      <c r="AT1289" s="188" t="s">
        <v>198</v>
      </c>
      <c r="AU1289" s="188" t="s">
        <v>91</v>
      </c>
      <c r="AV1289" s="14" t="s">
        <v>91</v>
      </c>
      <c r="AW1289" s="14" t="s">
        <v>27</v>
      </c>
      <c r="AX1289" s="14" t="s">
        <v>72</v>
      </c>
      <c r="AY1289" s="188" t="s">
        <v>190</v>
      </c>
    </row>
    <row r="1290" spans="1:65" s="14" customFormat="1" x14ac:dyDescent="0.2">
      <c r="B1290" s="187"/>
      <c r="D1290" s="180" t="s">
        <v>198</v>
      </c>
      <c r="E1290" s="188" t="s">
        <v>1</v>
      </c>
      <c r="F1290" s="189" t="s">
        <v>1422</v>
      </c>
      <c r="H1290" s="190">
        <v>-8.9250000000000007</v>
      </c>
      <c r="I1290" s="191"/>
      <c r="L1290" s="187"/>
      <c r="M1290" s="192"/>
      <c r="N1290" s="193"/>
      <c r="O1290" s="193"/>
      <c r="P1290" s="193"/>
      <c r="Q1290" s="193"/>
      <c r="R1290" s="193"/>
      <c r="S1290" s="193"/>
      <c r="T1290" s="194"/>
      <c r="AT1290" s="188" t="s">
        <v>198</v>
      </c>
      <c r="AU1290" s="188" t="s">
        <v>91</v>
      </c>
      <c r="AV1290" s="14" t="s">
        <v>91</v>
      </c>
      <c r="AW1290" s="14" t="s">
        <v>27</v>
      </c>
      <c r="AX1290" s="14" t="s">
        <v>72</v>
      </c>
      <c r="AY1290" s="188" t="s">
        <v>190</v>
      </c>
    </row>
    <row r="1291" spans="1:65" s="13" customFormat="1" x14ac:dyDescent="0.2">
      <c r="B1291" s="179"/>
      <c r="D1291" s="180" t="s">
        <v>198</v>
      </c>
      <c r="E1291" s="181" t="s">
        <v>1</v>
      </c>
      <c r="F1291" s="182" t="s">
        <v>1423</v>
      </c>
      <c r="H1291" s="181" t="s">
        <v>1</v>
      </c>
      <c r="I1291" s="183"/>
      <c r="L1291" s="179"/>
      <c r="M1291" s="184"/>
      <c r="N1291" s="185"/>
      <c r="O1291" s="185"/>
      <c r="P1291" s="185"/>
      <c r="Q1291" s="185"/>
      <c r="R1291" s="185"/>
      <c r="S1291" s="185"/>
      <c r="T1291" s="186"/>
      <c r="AT1291" s="181" t="s">
        <v>198</v>
      </c>
      <c r="AU1291" s="181" t="s">
        <v>91</v>
      </c>
      <c r="AV1291" s="13" t="s">
        <v>78</v>
      </c>
      <c r="AW1291" s="13" t="s">
        <v>27</v>
      </c>
      <c r="AX1291" s="13" t="s">
        <v>72</v>
      </c>
      <c r="AY1291" s="181" t="s">
        <v>190</v>
      </c>
    </row>
    <row r="1292" spans="1:65" s="14" customFormat="1" x14ac:dyDescent="0.2">
      <c r="B1292" s="187"/>
      <c r="D1292" s="180" t="s">
        <v>198</v>
      </c>
      <c r="E1292" s="188" t="s">
        <v>1</v>
      </c>
      <c r="F1292" s="189" t="s">
        <v>1424</v>
      </c>
      <c r="H1292" s="190">
        <v>79.688000000000002</v>
      </c>
      <c r="I1292" s="191"/>
      <c r="L1292" s="187"/>
      <c r="M1292" s="192"/>
      <c r="N1292" s="193"/>
      <c r="O1292" s="193"/>
      <c r="P1292" s="193"/>
      <c r="Q1292" s="193"/>
      <c r="R1292" s="193"/>
      <c r="S1292" s="193"/>
      <c r="T1292" s="194"/>
      <c r="AT1292" s="188" t="s">
        <v>198</v>
      </c>
      <c r="AU1292" s="188" t="s">
        <v>91</v>
      </c>
      <c r="AV1292" s="14" t="s">
        <v>91</v>
      </c>
      <c r="AW1292" s="14" t="s">
        <v>27</v>
      </c>
      <c r="AX1292" s="14" t="s">
        <v>72</v>
      </c>
      <c r="AY1292" s="188" t="s">
        <v>190</v>
      </c>
    </row>
    <row r="1293" spans="1:65" s="14" customFormat="1" x14ac:dyDescent="0.2">
      <c r="B1293" s="187"/>
      <c r="D1293" s="180" t="s">
        <v>198</v>
      </c>
      <c r="E1293" s="188" t="s">
        <v>1</v>
      </c>
      <c r="F1293" s="189" t="s">
        <v>1425</v>
      </c>
      <c r="H1293" s="190">
        <v>-20.925000000000001</v>
      </c>
      <c r="I1293" s="191"/>
      <c r="L1293" s="187"/>
      <c r="M1293" s="192"/>
      <c r="N1293" s="193"/>
      <c r="O1293" s="193"/>
      <c r="P1293" s="193"/>
      <c r="Q1293" s="193"/>
      <c r="R1293" s="193"/>
      <c r="S1293" s="193"/>
      <c r="T1293" s="194"/>
      <c r="AT1293" s="188" t="s">
        <v>198</v>
      </c>
      <c r="AU1293" s="188" t="s">
        <v>91</v>
      </c>
      <c r="AV1293" s="14" t="s">
        <v>91</v>
      </c>
      <c r="AW1293" s="14" t="s">
        <v>27</v>
      </c>
      <c r="AX1293" s="14" t="s">
        <v>72</v>
      </c>
      <c r="AY1293" s="188" t="s">
        <v>190</v>
      </c>
    </row>
    <row r="1294" spans="1:65" s="13" customFormat="1" x14ac:dyDescent="0.2">
      <c r="B1294" s="179"/>
      <c r="D1294" s="180" t="s">
        <v>198</v>
      </c>
      <c r="E1294" s="181" t="s">
        <v>1</v>
      </c>
      <c r="F1294" s="182" t="s">
        <v>1426</v>
      </c>
      <c r="H1294" s="181" t="s">
        <v>1</v>
      </c>
      <c r="I1294" s="183"/>
      <c r="L1294" s="179"/>
      <c r="M1294" s="184"/>
      <c r="N1294" s="185"/>
      <c r="O1294" s="185"/>
      <c r="P1294" s="185"/>
      <c r="Q1294" s="185"/>
      <c r="R1294" s="185"/>
      <c r="S1294" s="185"/>
      <c r="T1294" s="186"/>
      <c r="AT1294" s="181" t="s">
        <v>198</v>
      </c>
      <c r="AU1294" s="181" t="s">
        <v>91</v>
      </c>
      <c r="AV1294" s="13" t="s">
        <v>78</v>
      </c>
      <c r="AW1294" s="13" t="s">
        <v>27</v>
      </c>
      <c r="AX1294" s="13" t="s">
        <v>72</v>
      </c>
      <c r="AY1294" s="181" t="s">
        <v>190</v>
      </c>
    </row>
    <row r="1295" spans="1:65" s="14" customFormat="1" x14ac:dyDescent="0.2">
      <c r="B1295" s="187"/>
      <c r="D1295" s="180" t="s">
        <v>198</v>
      </c>
      <c r="E1295" s="188" t="s">
        <v>1</v>
      </c>
      <c r="F1295" s="189" t="s">
        <v>1427</v>
      </c>
      <c r="H1295" s="190">
        <v>8.4380000000000006</v>
      </c>
      <c r="I1295" s="191"/>
      <c r="L1295" s="187"/>
      <c r="M1295" s="192"/>
      <c r="N1295" s="193"/>
      <c r="O1295" s="193"/>
      <c r="P1295" s="193"/>
      <c r="Q1295" s="193"/>
      <c r="R1295" s="193"/>
      <c r="S1295" s="193"/>
      <c r="T1295" s="194"/>
      <c r="AT1295" s="188" t="s">
        <v>198</v>
      </c>
      <c r="AU1295" s="188" t="s">
        <v>91</v>
      </c>
      <c r="AV1295" s="14" t="s">
        <v>91</v>
      </c>
      <c r="AW1295" s="14" t="s">
        <v>27</v>
      </c>
      <c r="AX1295" s="14" t="s">
        <v>72</v>
      </c>
      <c r="AY1295" s="188" t="s">
        <v>190</v>
      </c>
    </row>
    <row r="1296" spans="1:65" s="14" customFormat="1" x14ac:dyDescent="0.2">
      <c r="B1296" s="187"/>
      <c r="D1296" s="180" t="s">
        <v>198</v>
      </c>
      <c r="E1296" s="188" t="s">
        <v>1</v>
      </c>
      <c r="F1296" s="189" t="s">
        <v>1428</v>
      </c>
      <c r="H1296" s="190">
        <v>-3.6749999999999998</v>
      </c>
      <c r="I1296" s="191"/>
      <c r="L1296" s="187"/>
      <c r="M1296" s="192"/>
      <c r="N1296" s="193"/>
      <c r="O1296" s="193"/>
      <c r="P1296" s="193"/>
      <c r="Q1296" s="193"/>
      <c r="R1296" s="193"/>
      <c r="S1296" s="193"/>
      <c r="T1296" s="194"/>
      <c r="AT1296" s="188" t="s">
        <v>198</v>
      </c>
      <c r="AU1296" s="188" t="s">
        <v>91</v>
      </c>
      <c r="AV1296" s="14" t="s">
        <v>91</v>
      </c>
      <c r="AW1296" s="14" t="s">
        <v>27</v>
      </c>
      <c r="AX1296" s="14" t="s">
        <v>72</v>
      </c>
      <c r="AY1296" s="188" t="s">
        <v>190</v>
      </c>
    </row>
    <row r="1297" spans="1:65" s="13" customFormat="1" x14ac:dyDescent="0.2">
      <c r="B1297" s="179"/>
      <c r="D1297" s="180" t="s">
        <v>198</v>
      </c>
      <c r="E1297" s="181" t="s">
        <v>1</v>
      </c>
      <c r="F1297" s="182" t="s">
        <v>1429</v>
      </c>
      <c r="H1297" s="181" t="s">
        <v>1</v>
      </c>
      <c r="I1297" s="183"/>
      <c r="L1297" s="179"/>
      <c r="M1297" s="184"/>
      <c r="N1297" s="185"/>
      <c r="O1297" s="185"/>
      <c r="P1297" s="185"/>
      <c r="Q1297" s="185"/>
      <c r="R1297" s="185"/>
      <c r="S1297" s="185"/>
      <c r="T1297" s="186"/>
      <c r="AT1297" s="181" t="s">
        <v>198</v>
      </c>
      <c r="AU1297" s="181" t="s">
        <v>91</v>
      </c>
      <c r="AV1297" s="13" t="s">
        <v>78</v>
      </c>
      <c r="AW1297" s="13" t="s">
        <v>27</v>
      </c>
      <c r="AX1297" s="13" t="s">
        <v>72</v>
      </c>
      <c r="AY1297" s="181" t="s">
        <v>190</v>
      </c>
    </row>
    <row r="1298" spans="1:65" s="14" customFormat="1" x14ac:dyDescent="0.2">
      <c r="B1298" s="187"/>
      <c r="D1298" s="180" t="s">
        <v>198</v>
      </c>
      <c r="E1298" s="188" t="s">
        <v>1</v>
      </c>
      <c r="F1298" s="189" t="s">
        <v>1430</v>
      </c>
      <c r="H1298" s="190">
        <v>14.7</v>
      </c>
      <c r="I1298" s="191"/>
      <c r="L1298" s="187"/>
      <c r="M1298" s="192"/>
      <c r="N1298" s="193"/>
      <c r="O1298" s="193"/>
      <c r="P1298" s="193"/>
      <c r="Q1298" s="193"/>
      <c r="R1298" s="193"/>
      <c r="S1298" s="193"/>
      <c r="T1298" s="194"/>
      <c r="AT1298" s="188" t="s">
        <v>198</v>
      </c>
      <c r="AU1298" s="188" t="s">
        <v>91</v>
      </c>
      <c r="AV1298" s="14" t="s">
        <v>91</v>
      </c>
      <c r="AW1298" s="14" t="s">
        <v>27</v>
      </c>
      <c r="AX1298" s="14" t="s">
        <v>72</v>
      </c>
      <c r="AY1298" s="188" t="s">
        <v>190</v>
      </c>
    </row>
    <row r="1299" spans="1:65" s="14" customFormat="1" x14ac:dyDescent="0.2">
      <c r="B1299" s="187"/>
      <c r="D1299" s="180" t="s">
        <v>198</v>
      </c>
      <c r="E1299" s="188" t="s">
        <v>1</v>
      </c>
      <c r="F1299" s="189" t="s">
        <v>1431</v>
      </c>
      <c r="H1299" s="190">
        <v>-6.6749999999999998</v>
      </c>
      <c r="I1299" s="191"/>
      <c r="L1299" s="187"/>
      <c r="M1299" s="192"/>
      <c r="N1299" s="193"/>
      <c r="O1299" s="193"/>
      <c r="P1299" s="193"/>
      <c r="Q1299" s="193"/>
      <c r="R1299" s="193"/>
      <c r="S1299" s="193"/>
      <c r="T1299" s="194"/>
      <c r="AT1299" s="188" t="s">
        <v>198</v>
      </c>
      <c r="AU1299" s="188" t="s">
        <v>91</v>
      </c>
      <c r="AV1299" s="14" t="s">
        <v>91</v>
      </c>
      <c r="AW1299" s="14" t="s">
        <v>27</v>
      </c>
      <c r="AX1299" s="14" t="s">
        <v>72</v>
      </c>
      <c r="AY1299" s="188" t="s">
        <v>190</v>
      </c>
    </row>
    <row r="1300" spans="1:65" s="13" customFormat="1" x14ac:dyDescent="0.2">
      <c r="B1300" s="179"/>
      <c r="D1300" s="180" t="s">
        <v>198</v>
      </c>
      <c r="E1300" s="181" t="s">
        <v>1</v>
      </c>
      <c r="F1300" s="182" t="s">
        <v>1432</v>
      </c>
      <c r="H1300" s="181" t="s">
        <v>1</v>
      </c>
      <c r="I1300" s="183"/>
      <c r="L1300" s="179"/>
      <c r="M1300" s="184"/>
      <c r="N1300" s="185"/>
      <c r="O1300" s="185"/>
      <c r="P1300" s="185"/>
      <c r="Q1300" s="185"/>
      <c r="R1300" s="185"/>
      <c r="S1300" s="185"/>
      <c r="T1300" s="186"/>
      <c r="AT1300" s="181" t="s">
        <v>198</v>
      </c>
      <c r="AU1300" s="181" t="s">
        <v>91</v>
      </c>
      <c r="AV1300" s="13" t="s">
        <v>78</v>
      </c>
      <c r="AW1300" s="13" t="s">
        <v>27</v>
      </c>
      <c r="AX1300" s="13" t="s">
        <v>72</v>
      </c>
      <c r="AY1300" s="181" t="s">
        <v>190</v>
      </c>
    </row>
    <row r="1301" spans="1:65" s="14" customFormat="1" x14ac:dyDescent="0.2">
      <c r="B1301" s="187"/>
      <c r="D1301" s="180" t="s">
        <v>198</v>
      </c>
      <c r="E1301" s="188" t="s">
        <v>1</v>
      </c>
      <c r="F1301" s="189" t="s">
        <v>1433</v>
      </c>
      <c r="H1301" s="190">
        <v>21.975000000000001</v>
      </c>
      <c r="I1301" s="191"/>
      <c r="L1301" s="187"/>
      <c r="M1301" s="192"/>
      <c r="N1301" s="193"/>
      <c r="O1301" s="193"/>
      <c r="P1301" s="193"/>
      <c r="Q1301" s="193"/>
      <c r="R1301" s="193"/>
      <c r="S1301" s="193"/>
      <c r="T1301" s="194"/>
      <c r="AT1301" s="188" t="s">
        <v>198</v>
      </c>
      <c r="AU1301" s="188" t="s">
        <v>91</v>
      </c>
      <c r="AV1301" s="14" t="s">
        <v>91</v>
      </c>
      <c r="AW1301" s="14" t="s">
        <v>27</v>
      </c>
      <c r="AX1301" s="14" t="s">
        <v>72</v>
      </c>
      <c r="AY1301" s="188" t="s">
        <v>190</v>
      </c>
    </row>
    <row r="1302" spans="1:65" s="14" customFormat="1" x14ac:dyDescent="0.2">
      <c r="B1302" s="187"/>
      <c r="D1302" s="180" t="s">
        <v>198</v>
      </c>
      <c r="E1302" s="188" t="s">
        <v>1</v>
      </c>
      <c r="F1302" s="189" t="s">
        <v>1434</v>
      </c>
      <c r="H1302" s="190">
        <v>-7.2750000000000004</v>
      </c>
      <c r="I1302" s="191"/>
      <c r="L1302" s="187"/>
      <c r="M1302" s="192"/>
      <c r="N1302" s="193"/>
      <c r="O1302" s="193"/>
      <c r="P1302" s="193"/>
      <c r="Q1302" s="193"/>
      <c r="R1302" s="193"/>
      <c r="S1302" s="193"/>
      <c r="T1302" s="194"/>
      <c r="AT1302" s="188" t="s">
        <v>198</v>
      </c>
      <c r="AU1302" s="188" t="s">
        <v>91</v>
      </c>
      <c r="AV1302" s="14" t="s">
        <v>91</v>
      </c>
      <c r="AW1302" s="14" t="s">
        <v>27</v>
      </c>
      <c r="AX1302" s="14" t="s">
        <v>72</v>
      </c>
      <c r="AY1302" s="188" t="s">
        <v>190</v>
      </c>
    </row>
    <row r="1303" spans="1:65" s="15" customFormat="1" x14ac:dyDescent="0.2">
      <c r="B1303" s="195"/>
      <c r="D1303" s="180" t="s">
        <v>198</v>
      </c>
      <c r="E1303" s="196" t="s">
        <v>1</v>
      </c>
      <c r="F1303" s="197" t="s">
        <v>204</v>
      </c>
      <c r="H1303" s="198">
        <v>123.714</v>
      </c>
      <c r="I1303" s="199"/>
      <c r="L1303" s="195"/>
      <c r="M1303" s="200"/>
      <c r="N1303" s="201"/>
      <c r="O1303" s="201"/>
      <c r="P1303" s="201"/>
      <c r="Q1303" s="201"/>
      <c r="R1303" s="201"/>
      <c r="S1303" s="201"/>
      <c r="T1303" s="202"/>
      <c r="AT1303" s="196" t="s">
        <v>198</v>
      </c>
      <c r="AU1303" s="196" t="s">
        <v>91</v>
      </c>
      <c r="AV1303" s="15" t="s">
        <v>196</v>
      </c>
      <c r="AW1303" s="15" t="s">
        <v>27</v>
      </c>
      <c r="AX1303" s="15" t="s">
        <v>78</v>
      </c>
      <c r="AY1303" s="196" t="s">
        <v>190</v>
      </c>
    </row>
    <row r="1304" spans="1:65" s="2" customFormat="1" ht="24" x14ac:dyDescent="0.2">
      <c r="A1304" s="35"/>
      <c r="B1304" s="134"/>
      <c r="C1304" s="166" t="s">
        <v>1435</v>
      </c>
      <c r="D1304" s="166" t="s">
        <v>192</v>
      </c>
      <c r="E1304" s="167" t="s">
        <v>1436</v>
      </c>
      <c r="F1304" s="168" t="s">
        <v>1437</v>
      </c>
      <c r="G1304" s="169" t="s">
        <v>195</v>
      </c>
      <c r="H1304" s="170">
        <v>260.2</v>
      </c>
      <c r="I1304" s="171"/>
      <c r="J1304" s="172">
        <f>ROUND(I1304*H1304,2)</f>
        <v>0</v>
      </c>
      <c r="K1304" s="173"/>
      <c r="L1304" s="36"/>
      <c r="M1304" s="174" t="s">
        <v>1</v>
      </c>
      <c r="N1304" s="175" t="s">
        <v>38</v>
      </c>
      <c r="O1304" s="61"/>
      <c r="P1304" s="176">
        <f>O1304*H1304</f>
        <v>0</v>
      </c>
      <c r="Q1304" s="176">
        <v>0</v>
      </c>
      <c r="R1304" s="176">
        <f>Q1304*H1304</f>
        <v>0</v>
      </c>
      <c r="S1304" s="176">
        <v>0</v>
      </c>
      <c r="T1304" s="177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78" t="s">
        <v>292</v>
      </c>
      <c r="AT1304" s="178" t="s">
        <v>192</v>
      </c>
      <c r="AU1304" s="178" t="s">
        <v>91</v>
      </c>
      <c r="AY1304" s="18" t="s">
        <v>190</v>
      </c>
      <c r="BE1304" s="98">
        <f>IF(N1304="základná",J1304,0)</f>
        <v>0</v>
      </c>
      <c r="BF1304" s="98">
        <f>IF(N1304="znížená",J1304,0)</f>
        <v>0</v>
      </c>
      <c r="BG1304" s="98">
        <f>IF(N1304="zákl. prenesená",J1304,0)</f>
        <v>0</v>
      </c>
      <c r="BH1304" s="98">
        <f>IF(N1304="zníž. prenesená",J1304,0)</f>
        <v>0</v>
      </c>
      <c r="BI1304" s="98">
        <f>IF(N1304="nulová",J1304,0)</f>
        <v>0</v>
      </c>
      <c r="BJ1304" s="18" t="s">
        <v>91</v>
      </c>
      <c r="BK1304" s="98">
        <f>ROUND(I1304*H1304,2)</f>
        <v>0</v>
      </c>
      <c r="BL1304" s="18" t="s">
        <v>292</v>
      </c>
      <c r="BM1304" s="178" t="s">
        <v>1438</v>
      </c>
    </row>
    <row r="1305" spans="1:65" s="12" customFormat="1" ht="12.75" x14ac:dyDescent="0.2">
      <c r="B1305" s="153"/>
      <c r="D1305" s="154" t="s">
        <v>71</v>
      </c>
      <c r="E1305" s="164" t="s">
        <v>1439</v>
      </c>
      <c r="F1305" s="164" t="s">
        <v>1440</v>
      </c>
      <c r="I1305" s="156"/>
      <c r="J1305" s="165">
        <f>BK1305</f>
        <v>0</v>
      </c>
      <c r="L1305" s="153"/>
      <c r="M1305" s="158"/>
      <c r="N1305" s="159"/>
      <c r="O1305" s="159"/>
      <c r="P1305" s="160">
        <f>SUM(P1306:P1314)</f>
        <v>0</v>
      </c>
      <c r="Q1305" s="159"/>
      <c r="R1305" s="160">
        <f>SUM(R1306:R1314)</f>
        <v>0.58192319999999997</v>
      </c>
      <c r="S1305" s="159"/>
      <c r="T1305" s="161">
        <f>SUM(T1306:T1314)</f>
        <v>0</v>
      </c>
      <c r="AR1305" s="154" t="s">
        <v>91</v>
      </c>
      <c r="AT1305" s="162" t="s">
        <v>71</v>
      </c>
      <c r="AU1305" s="162" t="s">
        <v>78</v>
      </c>
      <c r="AY1305" s="154" t="s">
        <v>190</v>
      </c>
      <c r="BK1305" s="163">
        <f>SUM(BK1306:BK1314)</f>
        <v>0</v>
      </c>
    </row>
    <row r="1306" spans="1:65" s="2" customFormat="1" ht="36" x14ac:dyDescent="0.2">
      <c r="A1306" s="35"/>
      <c r="B1306" s="134"/>
      <c r="C1306" s="166" t="s">
        <v>1441</v>
      </c>
      <c r="D1306" s="166" t="s">
        <v>192</v>
      </c>
      <c r="E1306" s="167" t="s">
        <v>1442</v>
      </c>
      <c r="F1306" s="168" t="s">
        <v>1443</v>
      </c>
      <c r="G1306" s="169" t="s">
        <v>195</v>
      </c>
      <c r="H1306" s="170">
        <v>1818.51</v>
      </c>
      <c r="I1306" s="171"/>
      <c r="J1306" s="172">
        <f>ROUND(I1306*H1306,2)</f>
        <v>0</v>
      </c>
      <c r="K1306" s="173"/>
      <c r="L1306" s="36"/>
      <c r="M1306" s="174" t="s">
        <v>1</v>
      </c>
      <c r="N1306" s="175" t="s">
        <v>38</v>
      </c>
      <c r="O1306" s="61"/>
      <c r="P1306" s="176">
        <f>O1306*H1306</f>
        <v>0</v>
      </c>
      <c r="Q1306" s="176">
        <v>2.2000000000000001E-4</v>
      </c>
      <c r="R1306" s="176">
        <f>Q1306*H1306</f>
        <v>0.40007219999999999</v>
      </c>
      <c r="S1306" s="176">
        <v>0</v>
      </c>
      <c r="T1306" s="177">
        <f>S1306*H1306</f>
        <v>0</v>
      </c>
      <c r="U1306" s="35"/>
      <c r="V1306" s="35"/>
      <c r="W1306" s="35"/>
      <c r="X1306" s="35"/>
      <c r="Y1306" s="35"/>
      <c r="Z1306" s="35"/>
      <c r="AA1306" s="35"/>
      <c r="AB1306" s="35"/>
      <c r="AC1306" s="35"/>
      <c r="AD1306" s="35"/>
      <c r="AE1306" s="35"/>
      <c r="AR1306" s="178" t="s">
        <v>292</v>
      </c>
      <c r="AT1306" s="178" t="s">
        <v>192</v>
      </c>
      <c r="AU1306" s="178" t="s">
        <v>91</v>
      </c>
      <c r="AY1306" s="18" t="s">
        <v>190</v>
      </c>
      <c r="BE1306" s="98">
        <f>IF(N1306="základná",J1306,0)</f>
        <v>0</v>
      </c>
      <c r="BF1306" s="98">
        <f>IF(N1306="znížená",J1306,0)</f>
        <v>0</v>
      </c>
      <c r="BG1306" s="98">
        <f>IF(N1306="zákl. prenesená",J1306,0)</f>
        <v>0</v>
      </c>
      <c r="BH1306" s="98">
        <f>IF(N1306="zníž. prenesená",J1306,0)</f>
        <v>0</v>
      </c>
      <c r="BI1306" s="98">
        <f>IF(N1306="nulová",J1306,0)</f>
        <v>0</v>
      </c>
      <c r="BJ1306" s="18" t="s">
        <v>91</v>
      </c>
      <c r="BK1306" s="98">
        <f>ROUND(I1306*H1306,2)</f>
        <v>0</v>
      </c>
      <c r="BL1306" s="18" t="s">
        <v>292</v>
      </c>
      <c r="BM1306" s="178" t="s">
        <v>1444</v>
      </c>
    </row>
    <row r="1307" spans="1:65" s="13" customFormat="1" ht="22.5" x14ac:dyDescent="0.2">
      <c r="B1307" s="179"/>
      <c r="D1307" s="180" t="s">
        <v>198</v>
      </c>
      <c r="E1307" s="181" t="s">
        <v>1</v>
      </c>
      <c r="F1307" s="182" t="s">
        <v>1445</v>
      </c>
      <c r="H1307" s="181" t="s">
        <v>1</v>
      </c>
      <c r="I1307" s="183"/>
      <c r="L1307" s="179"/>
      <c r="M1307" s="184"/>
      <c r="N1307" s="185"/>
      <c r="O1307" s="185"/>
      <c r="P1307" s="185"/>
      <c r="Q1307" s="185"/>
      <c r="R1307" s="185"/>
      <c r="S1307" s="185"/>
      <c r="T1307" s="186"/>
      <c r="AT1307" s="181" t="s">
        <v>198</v>
      </c>
      <c r="AU1307" s="181" t="s">
        <v>91</v>
      </c>
      <c r="AV1307" s="13" t="s">
        <v>78</v>
      </c>
      <c r="AW1307" s="13" t="s">
        <v>27</v>
      </c>
      <c r="AX1307" s="13" t="s">
        <v>72</v>
      </c>
      <c r="AY1307" s="181" t="s">
        <v>190</v>
      </c>
    </row>
    <row r="1308" spans="1:65" s="14" customFormat="1" x14ac:dyDescent="0.2">
      <c r="B1308" s="187"/>
      <c r="D1308" s="180" t="s">
        <v>198</v>
      </c>
      <c r="E1308" s="188" t="s">
        <v>1</v>
      </c>
      <c r="F1308" s="189" t="s">
        <v>119</v>
      </c>
      <c r="H1308" s="190">
        <v>1220.6500000000001</v>
      </c>
      <c r="I1308" s="191"/>
      <c r="L1308" s="187"/>
      <c r="M1308" s="192"/>
      <c r="N1308" s="193"/>
      <c r="O1308" s="193"/>
      <c r="P1308" s="193"/>
      <c r="Q1308" s="193"/>
      <c r="R1308" s="193"/>
      <c r="S1308" s="193"/>
      <c r="T1308" s="194"/>
      <c r="AT1308" s="188" t="s">
        <v>198</v>
      </c>
      <c r="AU1308" s="188" t="s">
        <v>91</v>
      </c>
      <c r="AV1308" s="14" t="s">
        <v>91</v>
      </c>
      <c r="AW1308" s="14" t="s">
        <v>27</v>
      </c>
      <c r="AX1308" s="14" t="s">
        <v>72</v>
      </c>
      <c r="AY1308" s="188" t="s">
        <v>190</v>
      </c>
    </row>
    <row r="1309" spans="1:65" s="13" customFormat="1" x14ac:dyDescent="0.2">
      <c r="B1309" s="179"/>
      <c r="D1309" s="180" t="s">
        <v>198</v>
      </c>
      <c r="E1309" s="181" t="s">
        <v>1</v>
      </c>
      <c r="F1309" s="182" t="s">
        <v>1446</v>
      </c>
      <c r="H1309" s="181" t="s">
        <v>1</v>
      </c>
      <c r="I1309" s="183"/>
      <c r="L1309" s="179"/>
      <c r="M1309" s="184"/>
      <c r="N1309" s="185"/>
      <c r="O1309" s="185"/>
      <c r="P1309" s="185"/>
      <c r="Q1309" s="185"/>
      <c r="R1309" s="185"/>
      <c r="S1309" s="185"/>
      <c r="T1309" s="186"/>
      <c r="AT1309" s="181" t="s">
        <v>198</v>
      </c>
      <c r="AU1309" s="181" t="s">
        <v>91</v>
      </c>
      <c r="AV1309" s="13" t="s">
        <v>78</v>
      </c>
      <c r="AW1309" s="13" t="s">
        <v>27</v>
      </c>
      <c r="AX1309" s="13" t="s">
        <v>72</v>
      </c>
      <c r="AY1309" s="181" t="s">
        <v>190</v>
      </c>
    </row>
    <row r="1310" spans="1:65" s="14" customFormat="1" x14ac:dyDescent="0.2">
      <c r="B1310" s="187"/>
      <c r="D1310" s="180" t="s">
        <v>198</v>
      </c>
      <c r="E1310" s="188" t="s">
        <v>1</v>
      </c>
      <c r="F1310" s="189" t="s">
        <v>134</v>
      </c>
      <c r="H1310" s="190">
        <v>597.86</v>
      </c>
      <c r="I1310" s="191"/>
      <c r="L1310" s="187"/>
      <c r="M1310" s="192"/>
      <c r="N1310" s="193"/>
      <c r="O1310" s="193"/>
      <c r="P1310" s="193"/>
      <c r="Q1310" s="193"/>
      <c r="R1310" s="193"/>
      <c r="S1310" s="193"/>
      <c r="T1310" s="194"/>
      <c r="AT1310" s="188" t="s">
        <v>198</v>
      </c>
      <c r="AU1310" s="188" t="s">
        <v>91</v>
      </c>
      <c r="AV1310" s="14" t="s">
        <v>91</v>
      </c>
      <c r="AW1310" s="14" t="s">
        <v>27</v>
      </c>
      <c r="AX1310" s="14" t="s">
        <v>72</v>
      </c>
      <c r="AY1310" s="188" t="s">
        <v>190</v>
      </c>
    </row>
    <row r="1311" spans="1:65" s="15" customFormat="1" x14ac:dyDescent="0.2">
      <c r="B1311" s="195"/>
      <c r="D1311" s="180" t="s">
        <v>198</v>
      </c>
      <c r="E1311" s="196" t="s">
        <v>116</v>
      </c>
      <c r="F1311" s="197" t="s">
        <v>204</v>
      </c>
      <c r="H1311" s="198">
        <v>1818.51</v>
      </c>
      <c r="I1311" s="199"/>
      <c r="L1311" s="195"/>
      <c r="M1311" s="200"/>
      <c r="N1311" s="201"/>
      <c r="O1311" s="201"/>
      <c r="P1311" s="201"/>
      <c r="Q1311" s="201"/>
      <c r="R1311" s="201"/>
      <c r="S1311" s="201"/>
      <c r="T1311" s="202"/>
      <c r="AT1311" s="196" t="s">
        <v>198</v>
      </c>
      <c r="AU1311" s="196" t="s">
        <v>91</v>
      </c>
      <c r="AV1311" s="15" t="s">
        <v>196</v>
      </c>
      <c r="AW1311" s="15" t="s">
        <v>27</v>
      </c>
      <c r="AX1311" s="15" t="s">
        <v>78</v>
      </c>
      <c r="AY1311" s="196" t="s">
        <v>190</v>
      </c>
    </row>
    <row r="1312" spans="1:65" s="2" customFormat="1" ht="24" x14ac:dyDescent="0.2">
      <c r="A1312" s="35"/>
      <c r="B1312" s="134"/>
      <c r="C1312" s="166" t="s">
        <v>1447</v>
      </c>
      <c r="D1312" s="166" t="s">
        <v>192</v>
      </c>
      <c r="E1312" s="167" t="s">
        <v>1448</v>
      </c>
      <c r="F1312" s="168" t="s">
        <v>1449</v>
      </c>
      <c r="G1312" s="169" t="s">
        <v>195</v>
      </c>
      <c r="H1312" s="170">
        <v>1818.51</v>
      </c>
      <c r="I1312" s="171"/>
      <c r="J1312" s="172">
        <f>ROUND(I1312*H1312,2)</f>
        <v>0</v>
      </c>
      <c r="K1312" s="173"/>
      <c r="L1312" s="36"/>
      <c r="M1312" s="174" t="s">
        <v>1</v>
      </c>
      <c r="N1312" s="175" t="s">
        <v>38</v>
      </c>
      <c r="O1312" s="61"/>
      <c r="P1312" s="176">
        <f>O1312*H1312</f>
        <v>0</v>
      </c>
      <c r="Q1312" s="176">
        <v>1E-4</v>
      </c>
      <c r="R1312" s="176">
        <f>Q1312*H1312</f>
        <v>0.18185100000000001</v>
      </c>
      <c r="S1312" s="176">
        <v>0</v>
      </c>
      <c r="T1312" s="177">
        <f>S1312*H1312</f>
        <v>0</v>
      </c>
      <c r="U1312" s="35"/>
      <c r="V1312" s="35"/>
      <c r="W1312" s="35"/>
      <c r="X1312" s="35"/>
      <c r="Y1312" s="35"/>
      <c r="Z1312" s="35"/>
      <c r="AA1312" s="35"/>
      <c r="AB1312" s="35"/>
      <c r="AC1312" s="35"/>
      <c r="AD1312" s="35"/>
      <c r="AE1312" s="35"/>
      <c r="AR1312" s="178" t="s">
        <v>292</v>
      </c>
      <c r="AT1312" s="178" t="s">
        <v>192</v>
      </c>
      <c r="AU1312" s="178" t="s">
        <v>91</v>
      </c>
      <c r="AY1312" s="18" t="s">
        <v>190</v>
      </c>
      <c r="BE1312" s="98">
        <f>IF(N1312="základná",J1312,0)</f>
        <v>0</v>
      </c>
      <c r="BF1312" s="98">
        <f>IF(N1312="znížená",J1312,0)</f>
        <v>0</v>
      </c>
      <c r="BG1312" s="98">
        <f>IF(N1312="zákl. prenesená",J1312,0)</f>
        <v>0</v>
      </c>
      <c r="BH1312" s="98">
        <f>IF(N1312="zníž. prenesená",J1312,0)</f>
        <v>0</v>
      </c>
      <c r="BI1312" s="98">
        <f>IF(N1312="nulová",J1312,0)</f>
        <v>0</v>
      </c>
      <c r="BJ1312" s="18" t="s">
        <v>91</v>
      </c>
      <c r="BK1312" s="98">
        <f>ROUND(I1312*H1312,2)</f>
        <v>0</v>
      </c>
      <c r="BL1312" s="18" t="s">
        <v>292</v>
      </c>
      <c r="BM1312" s="178" t="s">
        <v>1450</v>
      </c>
    </row>
    <row r="1313" spans="1:65" s="14" customFormat="1" x14ac:dyDescent="0.2">
      <c r="B1313" s="187"/>
      <c r="D1313" s="180" t="s">
        <v>198</v>
      </c>
      <c r="E1313" s="188" t="s">
        <v>1</v>
      </c>
      <c r="F1313" s="189" t="s">
        <v>116</v>
      </c>
      <c r="H1313" s="190">
        <v>1818.51</v>
      </c>
      <c r="I1313" s="191"/>
      <c r="L1313" s="187"/>
      <c r="M1313" s="192"/>
      <c r="N1313" s="193"/>
      <c r="O1313" s="193"/>
      <c r="P1313" s="193"/>
      <c r="Q1313" s="193"/>
      <c r="R1313" s="193"/>
      <c r="S1313" s="193"/>
      <c r="T1313" s="194"/>
      <c r="AT1313" s="188" t="s">
        <v>198</v>
      </c>
      <c r="AU1313" s="188" t="s">
        <v>91</v>
      </c>
      <c r="AV1313" s="14" t="s">
        <v>91</v>
      </c>
      <c r="AW1313" s="14" t="s">
        <v>27</v>
      </c>
      <c r="AX1313" s="14" t="s">
        <v>72</v>
      </c>
      <c r="AY1313" s="188" t="s">
        <v>190</v>
      </c>
    </row>
    <row r="1314" spans="1:65" s="15" customFormat="1" x14ac:dyDescent="0.2">
      <c r="B1314" s="195"/>
      <c r="D1314" s="180" t="s">
        <v>198</v>
      </c>
      <c r="E1314" s="196" t="s">
        <v>1</v>
      </c>
      <c r="F1314" s="197" t="s">
        <v>204</v>
      </c>
      <c r="H1314" s="198">
        <v>1818.51</v>
      </c>
      <c r="I1314" s="199"/>
      <c r="L1314" s="195"/>
      <c r="M1314" s="200"/>
      <c r="N1314" s="201"/>
      <c r="O1314" s="201"/>
      <c r="P1314" s="201"/>
      <c r="Q1314" s="201"/>
      <c r="R1314" s="201"/>
      <c r="S1314" s="201"/>
      <c r="T1314" s="202"/>
      <c r="AT1314" s="196" t="s">
        <v>198</v>
      </c>
      <c r="AU1314" s="196" t="s">
        <v>91</v>
      </c>
      <c r="AV1314" s="15" t="s">
        <v>196</v>
      </c>
      <c r="AW1314" s="15" t="s">
        <v>27</v>
      </c>
      <c r="AX1314" s="15" t="s">
        <v>78</v>
      </c>
      <c r="AY1314" s="196" t="s">
        <v>190</v>
      </c>
    </row>
    <row r="1315" spans="1:65" s="12" customFormat="1" ht="15" x14ac:dyDescent="0.2">
      <c r="B1315" s="153"/>
      <c r="D1315" s="154" t="s">
        <v>71</v>
      </c>
      <c r="E1315" s="155" t="s">
        <v>338</v>
      </c>
      <c r="F1315" s="155" t="s">
        <v>1451</v>
      </c>
      <c r="I1315" s="156"/>
      <c r="J1315" s="157">
        <f>BK1315</f>
        <v>0</v>
      </c>
      <c r="L1315" s="153"/>
      <c r="M1315" s="158"/>
      <c r="N1315" s="159"/>
      <c r="O1315" s="159"/>
      <c r="P1315" s="160">
        <f>P1316</f>
        <v>0</v>
      </c>
      <c r="Q1315" s="159"/>
      <c r="R1315" s="160">
        <f>R1316</f>
        <v>0</v>
      </c>
      <c r="S1315" s="159"/>
      <c r="T1315" s="161">
        <f>T1316</f>
        <v>0</v>
      </c>
      <c r="AR1315" s="154" t="s">
        <v>212</v>
      </c>
      <c r="AT1315" s="162" t="s">
        <v>71</v>
      </c>
      <c r="AU1315" s="162" t="s">
        <v>72</v>
      </c>
      <c r="AY1315" s="154" t="s">
        <v>190</v>
      </c>
      <c r="BK1315" s="163">
        <f>BK1316</f>
        <v>0</v>
      </c>
    </row>
    <row r="1316" spans="1:65" s="12" customFormat="1" ht="12.75" x14ac:dyDescent="0.2">
      <c r="B1316" s="153"/>
      <c r="D1316" s="154" t="s">
        <v>71</v>
      </c>
      <c r="E1316" s="164" t="s">
        <v>1452</v>
      </c>
      <c r="F1316" s="164" t="s">
        <v>1453</v>
      </c>
      <c r="I1316" s="156"/>
      <c r="J1316" s="165">
        <f>BK1316</f>
        <v>0</v>
      </c>
      <c r="L1316" s="153"/>
      <c r="M1316" s="158"/>
      <c r="N1316" s="159"/>
      <c r="O1316" s="159"/>
      <c r="P1316" s="160">
        <f>SUM(P1317:P1319)</f>
        <v>0</v>
      </c>
      <c r="Q1316" s="159"/>
      <c r="R1316" s="160">
        <f>SUM(R1317:R1319)</f>
        <v>0</v>
      </c>
      <c r="S1316" s="159"/>
      <c r="T1316" s="161">
        <f>SUM(T1317:T1319)</f>
        <v>0</v>
      </c>
      <c r="AR1316" s="154" t="s">
        <v>212</v>
      </c>
      <c r="AT1316" s="162" t="s">
        <v>71</v>
      </c>
      <c r="AU1316" s="162" t="s">
        <v>78</v>
      </c>
      <c r="AY1316" s="154" t="s">
        <v>190</v>
      </c>
      <c r="BK1316" s="163">
        <f>SUM(BK1317:BK1319)</f>
        <v>0</v>
      </c>
    </row>
    <row r="1317" spans="1:65" s="2" customFormat="1" ht="12" x14ac:dyDescent="0.2">
      <c r="A1317" s="35"/>
      <c r="B1317" s="134"/>
      <c r="C1317" s="166" t="s">
        <v>1454</v>
      </c>
      <c r="D1317" s="166" t="s">
        <v>192</v>
      </c>
      <c r="E1317" s="167" t="s">
        <v>1455</v>
      </c>
      <c r="F1317" s="168" t="s">
        <v>1456</v>
      </c>
      <c r="G1317" s="169" t="s">
        <v>1457</v>
      </c>
      <c r="H1317" s="170">
        <v>15</v>
      </c>
      <c r="I1317" s="171"/>
      <c r="J1317" s="172">
        <f>ROUND(I1317*H1317,2)</f>
        <v>0</v>
      </c>
      <c r="K1317" s="173"/>
      <c r="L1317" s="36"/>
      <c r="M1317" s="174" t="s">
        <v>1</v>
      </c>
      <c r="N1317" s="175" t="s">
        <v>38</v>
      </c>
      <c r="O1317" s="61"/>
      <c r="P1317" s="176">
        <f>O1317*H1317</f>
        <v>0</v>
      </c>
      <c r="Q1317" s="176">
        <v>0</v>
      </c>
      <c r="R1317" s="176">
        <f>Q1317*H1317</f>
        <v>0</v>
      </c>
      <c r="S1317" s="176">
        <v>0</v>
      </c>
      <c r="T1317" s="177">
        <f>S1317*H1317</f>
        <v>0</v>
      </c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R1317" s="178" t="s">
        <v>800</v>
      </c>
      <c r="AT1317" s="178" t="s">
        <v>192</v>
      </c>
      <c r="AU1317" s="178" t="s">
        <v>91</v>
      </c>
      <c r="AY1317" s="18" t="s">
        <v>190</v>
      </c>
      <c r="BE1317" s="98">
        <f>IF(N1317="základná",J1317,0)</f>
        <v>0</v>
      </c>
      <c r="BF1317" s="98">
        <f>IF(N1317="znížená",J1317,0)</f>
        <v>0</v>
      </c>
      <c r="BG1317" s="98">
        <f>IF(N1317="zákl. prenesená",J1317,0)</f>
        <v>0</v>
      </c>
      <c r="BH1317" s="98">
        <f>IF(N1317="zníž. prenesená",J1317,0)</f>
        <v>0</v>
      </c>
      <c r="BI1317" s="98">
        <f>IF(N1317="nulová",J1317,0)</f>
        <v>0</v>
      </c>
      <c r="BJ1317" s="18" t="s">
        <v>91</v>
      </c>
      <c r="BK1317" s="98">
        <f>ROUND(I1317*H1317,2)</f>
        <v>0</v>
      </c>
      <c r="BL1317" s="18" t="s">
        <v>800</v>
      </c>
      <c r="BM1317" s="178" t="s">
        <v>1458</v>
      </c>
    </row>
    <row r="1318" spans="1:65" s="2" customFormat="1" ht="24" x14ac:dyDescent="0.2">
      <c r="A1318" s="35"/>
      <c r="B1318" s="134"/>
      <c r="C1318" s="166" t="s">
        <v>1459</v>
      </c>
      <c r="D1318" s="166" t="s">
        <v>192</v>
      </c>
      <c r="E1318" s="167" t="s">
        <v>1460</v>
      </c>
      <c r="F1318" s="168" t="s">
        <v>1461</v>
      </c>
      <c r="G1318" s="169" t="s">
        <v>289</v>
      </c>
      <c r="H1318" s="170">
        <v>5</v>
      </c>
      <c r="I1318" s="171"/>
      <c r="J1318" s="172">
        <f>ROUND(I1318*H1318,2)</f>
        <v>0</v>
      </c>
      <c r="K1318" s="173"/>
      <c r="L1318" s="36"/>
      <c r="M1318" s="174" t="s">
        <v>1</v>
      </c>
      <c r="N1318" s="175" t="s">
        <v>38</v>
      </c>
      <c r="O1318" s="61"/>
      <c r="P1318" s="176">
        <f>O1318*H1318</f>
        <v>0</v>
      </c>
      <c r="Q1318" s="176">
        <v>0</v>
      </c>
      <c r="R1318" s="176">
        <f>Q1318*H1318</f>
        <v>0</v>
      </c>
      <c r="S1318" s="176">
        <v>0</v>
      </c>
      <c r="T1318" s="177">
        <f>S1318*H1318</f>
        <v>0</v>
      </c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R1318" s="178" t="s">
        <v>292</v>
      </c>
      <c r="AT1318" s="178" t="s">
        <v>192</v>
      </c>
      <c r="AU1318" s="178" t="s">
        <v>91</v>
      </c>
      <c r="AY1318" s="18" t="s">
        <v>190</v>
      </c>
      <c r="BE1318" s="98">
        <f>IF(N1318="základná",J1318,0)</f>
        <v>0</v>
      </c>
      <c r="BF1318" s="98">
        <f>IF(N1318="znížená",J1318,0)</f>
        <v>0</v>
      </c>
      <c r="BG1318" s="98">
        <f>IF(N1318="zákl. prenesená",J1318,0)</f>
        <v>0</v>
      </c>
      <c r="BH1318" s="98">
        <f>IF(N1318="zníž. prenesená",J1318,0)</f>
        <v>0</v>
      </c>
      <c r="BI1318" s="98">
        <f>IF(N1318="nulová",J1318,0)</f>
        <v>0</v>
      </c>
      <c r="BJ1318" s="18" t="s">
        <v>91</v>
      </c>
      <c r="BK1318" s="98">
        <f>ROUND(I1318*H1318,2)</f>
        <v>0</v>
      </c>
      <c r="BL1318" s="18" t="s">
        <v>292</v>
      </c>
      <c r="BM1318" s="178" t="s">
        <v>1462</v>
      </c>
    </row>
    <row r="1319" spans="1:65" s="2" customFormat="1" ht="36" x14ac:dyDescent="0.2">
      <c r="A1319" s="35"/>
      <c r="B1319" s="134"/>
      <c r="C1319" s="166" t="s">
        <v>1463</v>
      </c>
      <c r="D1319" s="166" t="s">
        <v>192</v>
      </c>
      <c r="E1319" s="167" t="s">
        <v>1464</v>
      </c>
      <c r="F1319" s="168" t="s">
        <v>1465</v>
      </c>
      <c r="G1319" s="169" t="s">
        <v>1457</v>
      </c>
      <c r="H1319" s="170">
        <v>28</v>
      </c>
      <c r="I1319" s="171"/>
      <c r="J1319" s="172">
        <f>ROUND(I1319*H1319,2)</f>
        <v>0</v>
      </c>
      <c r="K1319" s="173"/>
      <c r="L1319" s="36"/>
      <c r="M1319" s="223" t="s">
        <v>1</v>
      </c>
      <c r="N1319" s="224" t="s">
        <v>38</v>
      </c>
      <c r="O1319" s="225"/>
      <c r="P1319" s="226">
        <f>O1319*H1319</f>
        <v>0</v>
      </c>
      <c r="Q1319" s="226">
        <v>0</v>
      </c>
      <c r="R1319" s="226">
        <f>Q1319*H1319</f>
        <v>0</v>
      </c>
      <c r="S1319" s="226">
        <v>0</v>
      </c>
      <c r="T1319" s="227">
        <f>S1319*H1319</f>
        <v>0</v>
      </c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R1319" s="178" t="s">
        <v>292</v>
      </c>
      <c r="AT1319" s="178" t="s">
        <v>192</v>
      </c>
      <c r="AU1319" s="178" t="s">
        <v>91</v>
      </c>
      <c r="AY1319" s="18" t="s">
        <v>190</v>
      </c>
      <c r="BE1319" s="98">
        <f>IF(N1319="základná",J1319,0)</f>
        <v>0</v>
      </c>
      <c r="BF1319" s="98">
        <f>IF(N1319="znížená",J1319,0)</f>
        <v>0</v>
      </c>
      <c r="BG1319" s="98">
        <f>IF(N1319="zákl. prenesená",J1319,0)</f>
        <v>0</v>
      </c>
      <c r="BH1319" s="98">
        <f>IF(N1319="zníž. prenesená",J1319,0)</f>
        <v>0</v>
      </c>
      <c r="BI1319" s="98">
        <f>IF(N1319="nulová",J1319,0)</f>
        <v>0</v>
      </c>
      <c r="BJ1319" s="18" t="s">
        <v>91</v>
      </c>
      <c r="BK1319" s="98">
        <f>ROUND(I1319*H1319,2)</f>
        <v>0</v>
      </c>
      <c r="BL1319" s="18" t="s">
        <v>292</v>
      </c>
      <c r="BM1319" s="178" t="s">
        <v>1466</v>
      </c>
    </row>
    <row r="1320" spans="1:65" s="457" customFormat="1" ht="34.5" customHeight="1" x14ac:dyDescent="0.2">
      <c r="B1320" s="458"/>
      <c r="C1320" s="507" t="s">
        <v>1981</v>
      </c>
      <c r="D1320" s="507"/>
      <c r="E1320" s="507"/>
      <c r="F1320" s="507"/>
      <c r="G1320" s="507"/>
      <c r="H1320" s="507"/>
      <c r="I1320" s="507"/>
      <c r="L1320" s="458"/>
      <c r="AT1320" s="459"/>
      <c r="AU1320" s="459"/>
      <c r="AY1320" s="459"/>
    </row>
    <row r="1321" spans="1:65" s="457" customFormat="1" ht="19.5" customHeight="1" x14ac:dyDescent="0.2">
      <c r="B1321" s="458"/>
      <c r="C1321" s="507" t="s">
        <v>1982</v>
      </c>
      <c r="D1321" s="507"/>
      <c r="E1321" s="507"/>
      <c r="F1321" s="507"/>
      <c r="G1321" s="507"/>
      <c r="H1321" s="507"/>
      <c r="I1321" s="507"/>
      <c r="L1321" s="458"/>
      <c r="AT1321" s="459"/>
      <c r="AU1321" s="459"/>
      <c r="AY1321" s="459"/>
    </row>
    <row r="1322" spans="1:65" s="457" customFormat="1" ht="36" customHeight="1" x14ac:dyDescent="0.2">
      <c r="B1322" s="458"/>
      <c r="C1322" s="507" t="s">
        <v>1983</v>
      </c>
      <c r="D1322" s="507"/>
      <c r="E1322" s="507"/>
      <c r="F1322" s="507"/>
      <c r="G1322" s="507"/>
      <c r="H1322" s="507"/>
      <c r="I1322" s="507"/>
      <c r="L1322" s="458"/>
      <c r="AT1322" s="459"/>
      <c r="AU1322" s="459"/>
      <c r="AY1322" s="459"/>
    </row>
    <row r="1323" spans="1:65" s="457" customFormat="1" ht="36" customHeight="1" x14ac:dyDescent="0.2">
      <c r="B1323" s="460"/>
      <c r="C1323" s="513" t="s">
        <v>1984</v>
      </c>
      <c r="D1323" s="513"/>
      <c r="E1323" s="513"/>
      <c r="F1323" s="513"/>
      <c r="G1323" s="513"/>
      <c r="H1323" s="513"/>
      <c r="I1323" s="513"/>
      <c r="J1323" s="461"/>
      <c r="L1323" s="458"/>
      <c r="AT1323" s="459"/>
      <c r="AU1323" s="459"/>
      <c r="AY1323" s="459"/>
    </row>
  </sheetData>
  <autoFilter ref="C150:K1319" xr:uid="{00000000-0009-0000-0000-000001000000}"/>
  <mergeCells count="18">
    <mergeCell ref="C1321:I1321"/>
    <mergeCell ref="C1322:I1322"/>
    <mergeCell ref="C1323:I1323"/>
    <mergeCell ref="D129:F129"/>
    <mergeCell ref="E141:H141"/>
    <mergeCell ref="E143:H143"/>
    <mergeCell ref="L2:V2"/>
    <mergeCell ref="C1320:I1320"/>
    <mergeCell ref="E87:H87"/>
    <mergeCell ref="D125:F125"/>
    <mergeCell ref="D126:F126"/>
    <mergeCell ref="D127:F127"/>
    <mergeCell ref="D128:F12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3051-93BC-45A3-90BB-A95C776C543B}">
  <dimension ref="A2:K234"/>
  <sheetViews>
    <sheetView view="pageBreakPreview" zoomScale="75" zoomScaleNormal="100" zoomScaleSheetLayoutView="75" workbookViewId="0">
      <selection activeCell="C8" sqref="C8"/>
    </sheetView>
  </sheetViews>
  <sheetFormatPr defaultColWidth="11.6640625" defaultRowHeight="14.25" x14ac:dyDescent="0.2"/>
  <cols>
    <col min="1" max="1" width="5.83203125" style="231" customWidth="1"/>
    <col min="2" max="2" width="21" style="231" customWidth="1"/>
    <col min="3" max="3" width="67.5" style="231" customWidth="1"/>
    <col min="4" max="4" width="5.83203125" style="231" customWidth="1"/>
    <col min="5" max="5" width="17.1640625" style="234" customWidth="1"/>
    <col min="6" max="6" width="20" style="234" customWidth="1"/>
    <col min="7" max="7" width="19.1640625" style="235" customWidth="1"/>
    <col min="8" max="8" width="16.83203125" style="234" customWidth="1"/>
    <col min="9" max="9" width="12.1640625" style="231" customWidth="1"/>
    <col min="10" max="256" width="11.6640625" style="231"/>
    <col min="257" max="257" width="5.83203125" style="231" customWidth="1"/>
    <col min="258" max="258" width="21" style="231" customWidth="1"/>
    <col min="259" max="259" width="67.5" style="231" customWidth="1"/>
    <col min="260" max="260" width="5.83203125" style="231" customWidth="1"/>
    <col min="261" max="261" width="17.1640625" style="231" customWidth="1"/>
    <col min="262" max="262" width="20" style="231" customWidth="1"/>
    <col min="263" max="263" width="19.1640625" style="231" customWidth="1"/>
    <col min="264" max="264" width="16.83203125" style="231" customWidth="1"/>
    <col min="265" max="265" width="12.1640625" style="231" customWidth="1"/>
    <col min="266" max="512" width="11.6640625" style="231"/>
    <col min="513" max="513" width="5.83203125" style="231" customWidth="1"/>
    <col min="514" max="514" width="21" style="231" customWidth="1"/>
    <col min="515" max="515" width="67.5" style="231" customWidth="1"/>
    <col min="516" max="516" width="5.83203125" style="231" customWidth="1"/>
    <col min="517" max="517" width="17.1640625" style="231" customWidth="1"/>
    <col min="518" max="518" width="20" style="231" customWidth="1"/>
    <col min="519" max="519" width="19.1640625" style="231" customWidth="1"/>
    <col min="520" max="520" width="16.83203125" style="231" customWidth="1"/>
    <col min="521" max="521" width="12.1640625" style="231" customWidth="1"/>
    <col min="522" max="768" width="11.6640625" style="231"/>
    <col min="769" max="769" width="5.83203125" style="231" customWidth="1"/>
    <col min="770" max="770" width="21" style="231" customWidth="1"/>
    <col min="771" max="771" width="67.5" style="231" customWidth="1"/>
    <col min="772" max="772" width="5.83203125" style="231" customWidth="1"/>
    <col min="773" max="773" width="17.1640625" style="231" customWidth="1"/>
    <col min="774" max="774" width="20" style="231" customWidth="1"/>
    <col min="775" max="775" width="19.1640625" style="231" customWidth="1"/>
    <col min="776" max="776" width="16.83203125" style="231" customWidth="1"/>
    <col min="777" max="777" width="12.1640625" style="231" customWidth="1"/>
    <col min="778" max="1024" width="11.6640625" style="231"/>
    <col min="1025" max="1025" width="5.83203125" style="231" customWidth="1"/>
    <col min="1026" max="1026" width="21" style="231" customWidth="1"/>
    <col min="1027" max="1027" width="67.5" style="231" customWidth="1"/>
    <col min="1028" max="1028" width="5.83203125" style="231" customWidth="1"/>
    <col min="1029" max="1029" width="17.1640625" style="231" customWidth="1"/>
    <col min="1030" max="1030" width="20" style="231" customWidth="1"/>
    <col min="1031" max="1031" width="19.1640625" style="231" customWidth="1"/>
    <col min="1032" max="1032" width="16.83203125" style="231" customWidth="1"/>
    <col min="1033" max="1033" width="12.1640625" style="231" customWidth="1"/>
    <col min="1034" max="1280" width="11.6640625" style="231"/>
    <col min="1281" max="1281" width="5.83203125" style="231" customWidth="1"/>
    <col min="1282" max="1282" width="21" style="231" customWidth="1"/>
    <col min="1283" max="1283" width="67.5" style="231" customWidth="1"/>
    <col min="1284" max="1284" width="5.83203125" style="231" customWidth="1"/>
    <col min="1285" max="1285" width="17.1640625" style="231" customWidth="1"/>
    <col min="1286" max="1286" width="20" style="231" customWidth="1"/>
    <col min="1287" max="1287" width="19.1640625" style="231" customWidth="1"/>
    <col min="1288" max="1288" width="16.83203125" style="231" customWidth="1"/>
    <col min="1289" max="1289" width="12.1640625" style="231" customWidth="1"/>
    <col min="1290" max="1536" width="11.6640625" style="231"/>
    <col min="1537" max="1537" width="5.83203125" style="231" customWidth="1"/>
    <col min="1538" max="1538" width="21" style="231" customWidth="1"/>
    <col min="1539" max="1539" width="67.5" style="231" customWidth="1"/>
    <col min="1540" max="1540" width="5.83203125" style="231" customWidth="1"/>
    <col min="1541" max="1541" width="17.1640625" style="231" customWidth="1"/>
    <col min="1542" max="1542" width="20" style="231" customWidth="1"/>
    <col min="1543" max="1543" width="19.1640625" style="231" customWidth="1"/>
    <col min="1544" max="1544" width="16.83203125" style="231" customWidth="1"/>
    <col min="1545" max="1545" width="12.1640625" style="231" customWidth="1"/>
    <col min="1546" max="1792" width="11.6640625" style="231"/>
    <col min="1793" max="1793" width="5.83203125" style="231" customWidth="1"/>
    <col min="1794" max="1794" width="21" style="231" customWidth="1"/>
    <col min="1795" max="1795" width="67.5" style="231" customWidth="1"/>
    <col min="1796" max="1796" width="5.83203125" style="231" customWidth="1"/>
    <col min="1797" max="1797" width="17.1640625" style="231" customWidth="1"/>
    <col min="1798" max="1798" width="20" style="231" customWidth="1"/>
    <col min="1799" max="1799" width="19.1640625" style="231" customWidth="1"/>
    <col min="1800" max="1800" width="16.83203125" style="231" customWidth="1"/>
    <col min="1801" max="1801" width="12.1640625" style="231" customWidth="1"/>
    <col min="1802" max="2048" width="11.6640625" style="231"/>
    <col min="2049" max="2049" width="5.83203125" style="231" customWidth="1"/>
    <col min="2050" max="2050" width="21" style="231" customWidth="1"/>
    <col min="2051" max="2051" width="67.5" style="231" customWidth="1"/>
    <col min="2052" max="2052" width="5.83203125" style="231" customWidth="1"/>
    <col min="2053" max="2053" width="17.1640625" style="231" customWidth="1"/>
    <col min="2054" max="2054" width="20" style="231" customWidth="1"/>
    <col min="2055" max="2055" width="19.1640625" style="231" customWidth="1"/>
    <col min="2056" max="2056" width="16.83203125" style="231" customWidth="1"/>
    <col min="2057" max="2057" width="12.1640625" style="231" customWidth="1"/>
    <col min="2058" max="2304" width="11.6640625" style="231"/>
    <col min="2305" max="2305" width="5.83203125" style="231" customWidth="1"/>
    <col min="2306" max="2306" width="21" style="231" customWidth="1"/>
    <col min="2307" max="2307" width="67.5" style="231" customWidth="1"/>
    <col min="2308" max="2308" width="5.83203125" style="231" customWidth="1"/>
    <col min="2309" max="2309" width="17.1640625" style="231" customWidth="1"/>
    <col min="2310" max="2310" width="20" style="231" customWidth="1"/>
    <col min="2311" max="2311" width="19.1640625" style="231" customWidth="1"/>
    <col min="2312" max="2312" width="16.83203125" style="231" customWidth="1"/>
    <col min="2313" max="2313" width="12.1640625" style="231" customWidth="1"/>
    <col min="2314" max="2560" width="11.6640625" style="231"/>
    <col min="2561" max="2561" width="5.83203125" style="231" customWidth="1"/>
    <col min="2562" max="2562" width="21" style="231" customWidth="1"/>
    <col min="2563" max="2563" width="67.5" style="231" customWidth="1"/>
    <col min="2564" max="2564" width="5.83203125" style="231" customWidth="1"/>
    <col min="2565" max="2565" width="17.1640625" style="231" customWidth="1"/>
    <col min="2566" max="2566" width="20" style="231" customWidth="1"/>
    <col min="2567" max="2567" width="19.1640625" style="231" customWidth="1"/>
    <col min="2568" max="2568" width="16.83203125" style="231" customWidth="1"/>
    <col min="2569" max="2569" width="12.1640625" style="231" customWidth="1"/>
    <col min="2570" max="2816" width="11.6640625" style="231"/>
    <col min="2817" max="2817" width="5.83203125" style="231" customWidth="1"/>
    <col min="2818" max="2818" width="21" style="231" customWidth="1"/>
    <col min="2819" max="2819" width="67.5" style="231" customWidth="1"/>
    <col min="2820" max="2820" width="5.83203125" style="231" customWidth="1"/>
    <col min="2821" max="2821" width="17.1640625" style="231" customWidth="1"/>
    <col min="2822" max="2822" width="20" style="231" customWidth="1"/>
    <col min="2823" max="2823" width="19.1640625" style="231" customWidth="1"/>
    <col min="2824" max="2824" width="16.83203125" style="231" customWidth="1"/>
    <col min="2825" max="2825" width="12.1640625" style="231" customWidth="1"/>
    <col min="2826" max="3072" width="11.6640625" style="231"/>
    <col min="3073" max="3073" width="5.83203125" style="231" customWidth="1"/>
    <col min="3074" max="3074" width="21" style="231" customWidth="1"/>
    <col min="3075" max="3075" width="67.5" style="231" customWidth="1"/>
    <col min="3076" max="3076" width="5.83203125" style="231" customWidth="1"/>
    <col min="3077" max="3077" width="17.1640625" style="231" customWidth="1"/>
    <col min="3078" max="3078" width="20" style="231" customWidth="1"/>
    <col min="3079" max="3079" width="19.1640625" style="231" customWidth="1"/>
    <col min="3080" max="3080" width="16.83203125" style="231" customWidth="1"/>
    <col min="3081" max="3081" width="12.1640625" style="231" customWidth="1"/>
    <col min="3082" max="3328" width="11.6640625" style="231"/>
    <col min="3329" max="3329" width="5.83203125" style="231" customWidth="1"/>
    <col min="3330" max="3330" width="21" style="231" customWidth="1"/>
    <col min="3331" max="3331" width="67.5" style="231" customWidth="1"/>
    <col min="3332" max="3332" width="5.83203125" style="231" customWidth="1"/>
    <col min="3333" max="3333" width="17.1640625" style="231" customWidth="1"/>
    <col min="3334" max="3334" width="20" style="231" customWidth="1"/>
    <col min="3335" max="3335" width="19.1640625" style="231" customWidth="1"/>
    <col min="3336" max="3336" width="16.83203125" style="231" customWidth="1"/>
    <col min="3337" max="3337" width="12.1640625" style="231" customWidth="1"/>
    <col min="3338" max="3584" width="11.6640625" style="231"/>
    <col min="3585" max="3585" width="5.83203125" style="231" customWidth="1"/>
    <col min="3586" max="3586" width="21" style="231" customWidth="1"/>
    <col min="3587" max="3587" width="67.5" style="231" customWidth="1"/>
    <col min="3588" max="3588" width="5.83203125" style="231" customWidth="1"/>
    <col min="3589" max="3589" width="17.1640625" style="231" customWidth="1"/>
    <col min="3590" max="3590" width="20" style="231" customWidth="1"/>
    <col min="3591" max="3591" width="19.1640625" style="231" customWidth="1"/>
    <col min="3592" max="3592" width="16.83203125" style="231" customWidth="1"/>
    <col min="3593" max="3593" width="12.1640625" style="231" customWidth="1"/>
    <col min="3594" max="3840" width="11.6640625" style="231"/>
    <col min="3841" max="3841" width="5.83203125" style="231" customWidth="1"/>
    <col min="3842" max="3842" width="21" style="231" customWidth="1"/>
    <col min="3843" max="3843" width="67.5" style="231" customWidth="1"/>
    <col min="3844" max="3844" width="5.83203125" style="231" customWidth="1"/>
    <col min="3845" max="3845" width="17.1640625" style="231" customWidth="1"/>
    <col min="3846" max="3846" width="20" style="231" customWidth="1"/>
    <col min="3847" max="3847" width="19.1640625" style="231" customWidth="1"/>
    <col min="3848" max="3848" width="16.83203125" style="231" customWidth="1"/>
    <col min="3849" max="3849" width="12.1640625" style="231" customWidth="1"/>
    <col min="3850" max="4096" width="11.6640625" style="231"/>
    <col min="4097" max="4097" width="5.83203125" style="231" customWidth="1"/>
    <col min="4098" max="4098" width="21" style="231" customWidth="1"/>
    <col min="4099" max="4099" width="67.5" style="231" customWidth="1"/>
    <col min="4100" max="4100" width="5.83203125" style="231" customWidth="1"/>
    <col min="4101" max="4101" width="17.1640625" style="231" customWidth="1"/>
    <col min="4102" max="4102" width="20" style="231" customWidth="1"/>
    <col min="4103" max="4103" width="19.1640625" style="231" customWidth="1"/>
    <col min="4104" max="4104" width="16.83203125" style="231" customWidth="1"/>
    <col min="4105" max="4105" width="12.1640625" style="231" customWidth="1"/>
    <col min="4106" max="4352" width="11.6640625" style="231"/>
    <col min="4353" max="4353" width="5.83203125" style="231" customWidth="1"/>
    <col min="4354" max="4354" width="21" style="231" customWidth="1"/>
    <col min="4355" max="4355" width="67.5" style="231" customWidth="1"/>
    <col min="4356" max="4356" width="5.83203125" style="231" customWidth="1"/>
    <col min="4357" max="4357" width="17.1640625" style="231" customWidth="1"/>
    <col min="4358" max="4358" width="20" style="231" customWidth="1"/>
    <col min="4359" max="4359" width="19.1640625" style="231" customWidth="1"/>
    <col min="4360" max="4360" width="16.83203125" style="231" customWidth="1"/>
    <col min="4361" max="4361" width="12.1640625" style="231" customWidth="1"/>
    <col min="4362" max="4608" width="11.6640625" style="231"/>
    <col min="4609" max="4609" width="5.83203125" style="231" customWidth="1"/>
    <col min="4610" max="4610" width="21" style="231" customWidth="1"/>
    <col min="4611" max="4611" width="67.5" style="231" customWidth="1"/>
    <col min="4612" max="4612" width="5.83203125" style="231" customWidth="1"/>
    <col min="4613" max="4613" width="17.1640625" style="231" customWidth="1"/>
    <col min="4614" max="4614" width="20" style="231" customWidth="1"/>
    <col min="4615" max="4615" width="19.1640625" style="231" customWidth="1"/>
    <col min="4616" max="4616" width="16.83203125" style="231" customWidth="1"/>
    <col min="4617" max="4617" width="12.1640625" style="231" customWidth="1"/>
    <col min="4618" max="4864" width="11.6640625" style="231"/>
    <col min="4865" max="4865" width="5.83203125" style="231" customWidth="1"/>
    <col min="4866" max="4866" width="21" style="231" customWidth="1"/>
    <col min="4867" max="4867" width="67.5" style="231" customWidth="1"/>
    <col min="4868" max="4868" width="5.83203125" style="231" customWidth="1"/>
    <col min="4869" max="4869" width="17.1640625" style="231" customWidth="1"/>
    <col min="4870" max="4870" width="20" style="231" customWidth="1"/>
    <col min="4871" max="4871" width="19.1640625" style="231" customWidth="1"/>
    <col min="4872" max="4872" width="16.83203125" style="231" customWidth="1"/>
    <col min="4873" max="4873" width="12.1640625" style="231" customWidth="1"/>
    <col min="4874" max="5120" width="11.6640625" style="231"/>
    <col min="5121" max="5121" width="5.83203125" style="231" customWidth="1"/>
    <col min="5122" max="5122" width="21" style="231" customWidth="1"/>
    <col min="5123" max="5123" width="67.5" style="231" customWidth="1"/>
    <col min="5124" max="5124" width="5.83203125" style="231" customWidth="1"/>
    <col min="5125" max="5125" width="17.1640625" style="231" customWidth="1"/>
    <col min="5126" max="5126" width="20" style="231" customWidth="1"/>
    <col min="5127" max="5127" width="19.1640625" style="231" customWidth="1"/>
    <col min="5128" max="5128" width="16.83203125" style="231" customWidth="1"/>
    <col min="5129" max="5129" width="12.1640625" style="231" customWidth="1"/>
    <col min="5130" max="5376" width="11.6640625" style="231"/>
    <col min="5377" max="5377" width="5.83203125" style="231" customWidth="1"/>
    <col min="5378" max="5378" width="21" style="231" customWidth="1"/>
    <col min="5379" max="5379" width="67.5" style="231" customWidth="1"/>
    <col min="5380" max="5380" width="5.83203125" style="231" customWidth="1"/>
    <col min="5381" max="5381" width="17.1640625" style="231" customWidth="1"/>
    <col min="5382" max="5382" width="20" style="231" customWidth="1"/>
    <col min="5383" max="5383" width="19.1640625" style="231" customWidth="1"/>
    <col min="5384" max="5384" width="16.83203125" style="231" customWidth="1"/>
    <col min="5385" max="5385" width="12.1640625" style="231" customWidth="1"/>
    <col min="5386" max="5632" width="11.6640625" style="231"/>
    <col min="5633" max="5633" width="5.83203125" style="231" customWidth="1"/>
    <col min="5634" max="5634" width="21" style="231" customWidth="1"/>
    <col min="5635" max="5635" width="67.5" style="231" customWidth="1"/>
    <col min="5636" max="5636" width="5.83203125" style="231" customWidth="1"/>
    <col min="5637" max="5637" width="17.1640625" style="231" customWidth="1"/>
    <col min="5638" max="5638" width="20" style="231" customWidth="1"/>
    <col min="5639" max="5639" width="19.1640625" style="231" customWidth="1"/>
    <col min="5640" max="5640" width="16.83203125" style="231" customWidth="1"/>
    <col min="5641" max="5641" width="12.1640625" style="231" customWidth="1"/>
    <col min="5642" max="5888" width="11.6640625" style="231"/>
    <col min="5889" max="5889" width="5.83203125" style="231" customWidth="1"/>
    <col min="5890" max="5890" width="21" style="231" customWidth="1"/>
    <col min="5891" max="5891" width="67.5" style="231" customWidth="1"/>
    <col min="5892" max="5892" width="5.83203125" style="231" customWidth="1"/>
    <col min="5893" max="5893" width="17.1640625" style="231" customWidth="1"/>
    <col min="5894" max="5894" width="20" style="231" customWidth="1"/>
    <col min="5895" max="5895" width="19.1640625" style="231" customWidth="1"/>
    <col min="5896" max="5896" width="16.83203125" style="231" customWidth="1"/>
    <col min="5897" max="5897" width="12.1640625" style="231" customWidth="1"/>
    <col min="5898" max="6144" width="11.6640625" style="231"/>
    <col min="6145" max="6145" width="5.83203125" style="231" customWidth="1"/>
    <col min="6146" max="6146" width="21" style="231" customWidth="1"/>
    <col min="6147" max="6147" width="67.5" style="231" customWidth="1"/>
    <col min="6148" max="6148" width="5.83203125" style="231" customWidth="1"/>
    <col min="6149" max="6149" width="17.1640625" style="231" customWidth="1"/>
    <col min="6150" max="6150" width="20" style="231" customWidth="1"/>
    <col min="6151" max="6151" width="19.1640625" style="231" customWidth="1"/>
    <col min="6152" max="6152" width="16.83203125" style="231" customWidth="1"/>
    <col min="6153" max="6153" width="12.1640625" style="231" customWidth="1"/>
    <col min="6154" max="6400" width="11.6640625" style="231"/>
    <col min="6401" max="6401" width="5.83203125" style="231" customWidth="1"/>
    <col min="6402" max="6402" width="21" style="231" customWidth="1"/>
    <col min="6403" max="6403" width="67.5" style="231" customWidth="1"/>
    <col min="6404" max="6404" width="5.83203125" style="231" customWidth="1"/>
    <col min="6405" max="6405" width="17.1640625" style="231" customWidth="1"/>
    <col min="6406" max="6406" width="20" style="231" customWidth="1"/>
    <col min="6407" max="6407" width="19.1640625" style="231" customWidth="1"/>
    <col min="6408" max="6408" width="16.83203125" style="231" customWidth="1"/>
    <col min="6409" max="6409" width="12.1640625" style="231" customWidth="1"/>
    <col min="6410" max="6656" width="11.6640625" style="231"/>
    <col min="6657" max="6657" width="5.83203125" style="231" customWidth="1"/>
    <col min="6658" max="6658" width="21" style="231" customWidth="1"/>
    <col min="6659" max="6659" width="67.5" style="231" customWidth="1"/>
    <col min="6660" max="6660" width="5.83203125" style="231" customWidth="1"/>
    <col min="6661" max="6661" width="17.1640625" style="231" customWidth="1"/>
    <col min="6662" max="6662" width="20" style="231" customWidth="1"/>
    <col min="6663" max="6663" width="19.1640625" style="231" customWidth="1"/>
    <col min="6664" max="6664" width="16.83203125" style="231" customWidth="1"/>
    <col min="6665" max="6665" width="12.1640625" style="231" customWidth="1"/>
    <col min="6666" max="6912" width="11.6640625" style="231"/>
    <col min="6913" max="6913" width="5.83203125" style="231" customWidth="1"/>
    <col min="6914" max="6914" width="21" style="231" customWidth="1"/>
    <col min="6915" max="6915" width="67.5" style="231" customWidth="1"/>
    <col min="6916" max="6916" width="5.83203125" style="231" customWidth="1"/>
    <col min="6917" max="6917" width="17.1640625" style="231" customWidth="1"/>
    <col min="6918" max="6918" width="20" style="231" customWidth="1"/>
    <col min="6919" max="6919" width="19.1640625" style="231" customWidth="1"/>
    <col min="6920" max="6920" width="16.83203125" style="231" customWidth="1"/>
    <col min="6921" max="6921" width="12.1640625" style="231" customWidth="1"/>
    <col min="6922" max="7168" width="11.6640625" style="231"/>
    <col min="7169" max="7169" width="5.83203125" style="231" customWidth="1"/>
    <col min="7170" max="7170" width="21" style="231" customWidth="1"/>
    <col min="7171" max="7171" width="67.5" style="231" customWidth="1"/>
    <col min="7172" max="7172" width="5.83203125" style="231" customWidth="1"/>
    <col min="7173" max="7173" width="17.1640625" style="231" customWidth="1"/>
    <col min="7174" max="7174" width="20" style="231" customWidth="1"/>
    <col min="7175" max="7175" width="19.1640625" style="231" customWidth="1"/>
    <col min="7176" max="7176" width="16.83203125" style="231" customWidth="1"/>
    <col min="7177" max="7177" width="12.1640625" style="231" customWidth="1"/>
    <col min="7178" max="7424" width="11.6640625" style="231"/>
    <col min="7425" max="7425" width="5.83203125" style="231" customWidth="1"/>
    <col min="7426" max="7426" width="21" style="231" customWidth="1"/>
    <col min="7427" max="7427" width="67.5" style="231" customWidth="1"/>
    <col min="7428" max="7428" width="5.83203125" style="231" customWidth="1"/>
    <col min="7429" max="7429" width="17.1640625" style="231" customWidth="1"/>
    <col min="7430" max="7430" width="20" style="231" customWidth="1"/>
    <col min="7431" max="7431" width="19.1640625" style="231" customWidth="1"/>
    <col min="7432" max="7432" width="16.83203125" style="231" customWidth="1"/>
    <col min="7433" max="7433" width="12.1640625" style="231" customWidth="1"/>
    <col min="7434" max="7680" width="11.6640625" style="231"/>
    <col min="7681" max="7681" width="5.83203125" style="231" customWidth="1"/>
    <col min="7682" max="7682" width="21" style="231" customWidth="1"/>
    <col min="7683" max="7683" width="67.5" style="231" customWidth="1"/>
    <col min="7684" max="7684" width="5.83203125" style="231" customWidth="1"/>
    <col min="7685" max="7685" width="17.1640625" style="231" customWidth="1"/>
    <col min="7686" max="7686" width="20" style="231" customWidth="1"/>
    <col min="7687" max="7687" width="19.1640625" style="231" customWidth="1"/>
    <col min="7688" max="7688" width="16.83203125" style="231" customWidth="1"/>
    <col min="7689" max="7689" width="12.1640625" style="231" customWidth="1"/>
    <col min="7690" max="7936" width="11.6640625" style="231"/>
    <col min="7937" max="7937" width="5.83203125" style="231" customWidth="1"/>
    <col min="7938" max="7938" width="21" style="231" customWidth="1"/>
    <col min="7939" max="7939" width="67.5" style="231" customWidth="1"/>
    <col min="7940" max="7940" width="5.83203125" style="231" customWidth="1"/>
    <col min="7941" max="7941" width="17.1640625" style="231" customWidth="1"/>
    <col min="7942" max="7942" width="20" style="231" customWidth="1"/>
    <col min="7943" max="7943" width="19.1640625" style="231" customWidth="1"/>
    <col min="7944" max="7944" width="16.83203125" style="231" customWidth="1"/>
    <col min="7945" max="7945" width="12.1640625" style="231" customWidth="1"/>
    <col min="7946" max="8192" width="11.6640625" style="231"/>
    <col min="8193" max="8193" width="5.83203125" style="231" customWidth="1"/>
    <col min="8194" max="8194" width="21" style="231" customWidth="1"/>
    <col min="8195" max="8195" width="67.5" style="231" customWidth="1"/>
    <col min="8196" max="8196" width="5.83203125" style="231" customWidth="1"/>
    <col min="8197" max="8197" width="17.1640625" style="231" customWidth="1"/>
    <col min="8198" max="8198" width="20" style="231" customWidth="1"/>
    <col min="8199" max="8199" width="19.1640625" style="231" customWidth="1"/>
    <col min="8200" max="8200" width="16.83203125" style="231" customWidth="1"/>
    <col min="8201" max="8201" width="12.1640625" style="231" customWidth="1"/>
    <col min="8202" max="8448" width="11.6640625" style="231"/>
    <col min="8449" max="8449" width="5.83203125" style="231" customWidth="1"/>
    <col min="8450" max="8450" width="21" style="231" customWidth="1"/>
    <col min="8451" max="8451" width="67.5" style="231" customWidth="1"/>
    <col min="8452" max="8452" width="5.83203125" style="231" customWidth="1"/>
    <col min="8453" max="8453" width="17.1640625" style="231" customWidth="1"/>
    <col min="8454" max="8454" width="20" style="231" customWidth="1"/>
    <col min="8455" max="8455" width="19.1640625" style="231" customWidth="1"/>
    <col min="8456" max="8456" width="16.83203125" style="231" customWidth="1"/>
    <col min="8457" max="8457" width="12.1640625" style="231" customWidth="1"/>
    <col min="8458" max="8704" width="11.6640625" style="231"/>
    <col min="8705" max="8705" width="5.83203125" style="231" customWidth="1"/>
    <col min="8706" max="8706" width="21" style="231" customWidth="1"/>
    <col min="8707" max="8707" width="67.5" style="231" customWidth="1"/>
    <col min="8708" max="8708" width="5.83203125" style="231" customWidth="1"/>
    <col min="8709" max="8709" width="17.1640625" style="231" customWidth="1"/>
    <col min="8710" max="8710" width="20" style="231" customWidth="1"/>
    <col min="8711" max="8711" width="19.1640625" style="231" customWidth="1"/>
    <col min="8712" max="8712" width="16.83203125" style="231" customWidth="1"/>
    <col min="8713" max="8713" width="12.1640625" style="231" customWidth="1"/>
    <col min="8714" max="8960" width="11.6640625" style="231"/>
    <col min="8961" max="8961" width="5.83203125" style="231" customWidth="1"/>
    <col min="8962" max="8962" width="21" style="231" customWidth="1"/>
    <col min="8963" max="8963" width="67.5" style="231" customWidth="1"/>
    <col min="8964" max="8964" width="5.83203125" style="231" customWidth="1"/>
    <col min="8965" max="8965" width="17.1640625" style="231" customWidth="1"/>
    <col min="8966" max="8966" width="20" style="231" customWidth="1"/>
    <col min="8967" max="8967" width="19.1640625" style="231" customWidth="1"/>
    <col min="8968" max="8968" width="16.83203125" style="231" customWidth="1"/>
    <col min="8969" max="8969" width="12.1640625" style="231" customWidth="1"/>
    <col min="8970" max="9216" width="11.6640625" style="231"/>
    <col min="9217" max="9217" width="5.83203125" style="231" customWidth="1"/>
    <col min="9218" max="9218" width="21" style="231" customWidth="1"/>
    <col min="9219" max="9219" width="67.5" style="231" customWidth="1"/>
    <col min="9220" max="9220" width="5.83203125" style="231" customWidth="1"/>
    <col min="9221" max="9221" width="17.1640625" style="231" customWidth="1"/>
    <col min="9222" max="9222" width="20" style="231" customWidth="1"/>
    <col min="9223" max="9223" width="19.1640625" style="231" customWidth="1"/>
    <col min="9224" max="9224" width="16.83203125" style="231" customWidth="1"/>
    <col min="9225" max="9225" width="12.1640625" style="231" customWidth="1"/>
    <col min="9226" max="9472" width="11.6640625" style="231"/>
    <col min="9473" max="9473" width="5.83203125" style="231" customWidth="1"/>
    <col min="9474" max="9474" width="21" style="231" customWidth="1"/>
    <col min="9475" max="9475" width="67.5" style="231" customWidth="1"/>
    <col min="9476" max="9476" width="5.83203125" style="231" customWidth="1"/>
    <col min="9477" max="9477" width="17.1640625" style="231" customWidth="1"/>
    <col min="9478" max="9478" width="20" style="231" customWidth="1"/>
    <col min="9479" max="9479" width="19.1640625" style="231" customWidth="1"/>
    <col min="9480" max="9480" width="16.83203125" style="231" customWidth="1"/>
    <col min="9481" max="9481" width="12.1640625" style="231" customWidth="1"/>
    <col min="9482" max="9728" width="11.6640625" style="231"/>
    <col min="9729" max="9729" width="5.83203125" style="231" customWidth="1"/>
    <col min="9730" max="9730" width="21" style="231" customWidth="1"/>
    <col min="9731" max="9731" width="67.5" style="231" customWidth="1"/>
    <col min="9732" max="9732" width="5.83203125" style="231" customWidth="1"/>
    <col min="9733" max="9733" width="17.1640625" style="231" customWidth="1"/>
    <col min="9734" max="9734" width="20" style="231" customWidth="1"/>
    <col min="9735" max="9735" width="19.1640625" style="231" customWidth="1"/>
    <col min="9736" max="9736" width="16.83203125" style="231" customWidth="1"/>
    <col min="9737" max="9737" width="12.1640625" style="231" customWidth="1"/>
    <col min="9738" max="9984" width="11.6640625" style="231"/>
    <col min="9985" max="9985" width="5.83203125" style="231" customWidth="1"/>
    <col min="9986" max="9986" width="21" style="231" customWidth="1"/>
    <col min="9987" max="9987" width="67.5" style="231" customWidth="1"/>
    <col min="9988" max="9988" width="5.83203125" style="231" customWidth="1"/>
    <col min="9989" max="9989" width="17.1640625" style="231" customWidth="1"/>
    <col min="9990" max="9990" width="20" style="231" customWidth="1"/>
    <col min="9991" max="9991" width="19.1640625" style="231" customWidth="1"/>
    <col min="9992" max="9992" width="16.83203125" style="231" customWidth="1"/>
    <col min="9993" max="9993" width="12.1640625" style="231" customWidth="1"/>
    <col min="9994" max="10240" width="11.6640625" style="231"/>
    <col min="10241" max="10241" width="5.83203125" style="231" customWidth="1"/>
    <col min="10242" max="10242" width="21" style="231" customWidth="1"/>
    <col min="10243" max="10243" width="67.5" style="231" customWidth="1"/>
    <col min="10244" max="10244" width="5.83203125" style="231" customWidth="1"/>
    <col min="10245" max="10245" width="17.1640625" style="231" customWidth="1"/>
    <col min="10246" max="10246" width="20" style="231" customWidth="1"/>
    <col min="10247" max="10247" width="19.1640625" style="231" customWidth="1"/>
    <col min="10248" max="10248" width="16.83203125" style="231" customWidth="1"/>
    <col min="10249" max="10249" width="12.1640625" style="231" customWidth="1"/>
    <col min="10250" max="10496" width="11.6640625" style="231"/>
    <col min="10497" max="10497" width="5.83203125" style="231" customWidth="1"/>
    <col min="10498" max="10498" width="21" style="231" customWidth="1"/>
    <col min="10499" max="10499" width="67.5" style="231" customWidth="1"/>
    <col min="10500" max="10500" width="5.83203125" style="231" customWidth="1"/>
    <col min="10501" max="10501" width="17.1640625" style="231" customWidth="1"/>
    <col min="10502" max="10502" width="20" style="231" customWidth="1"/>
    <col min="10503" max="10503" width="19.1640625" style="231" customWidth="1"/>
    <col min="10504" max="10504" width="16.83203125" style="231" customWidth="1"/>
    <col min="10505" max="10505" width="12.1640625" style="231" customWidth="1"/>
    <col min="10506" max="10752" width="11.6640625" style="231"/>
    <col min="10753" max="10753" width="5.83203125" style="231" customWidth="1"/>
    <col min="10754" max="10754" width="21" style="231" customWidth="1"/>
    <col min="10755" max="10755" width="67.5" style="231" customWidth="1"/>
    <col min="10756" max="10756" width="5.83203125" style="231" customWidth="1"/>
    <col min="10757" max="10757" width="17.1640625" style="231" customWidth="1"/>
    <col min="10758" max="10758" width="20" style="231" customWidth="1"/>
    <col min="10759" max="10759" width="19.1640625" style="231" customWidth="1"/>
    <col min="10760" max="10760" width="16.83203125" style="231" customWidth="1"/>
    <col min="10761" max="10761" width="12.1640625" style="231" customWidth="1"/>
    <col min="10762" max="11008" width="11.6640625" style="231"/>
    <col min="11009" max="11009" width="5.83203125" style="231" customWidth="1"/>
    <col min="11010" max="11010" width="21" style="231" customWidth="1"/>
    <col min="11011" max="11011" width="67.5" style="231" customWidth="1"/>
    <col min="11012" max="11012" width="5.83203125" style="231" customWidth="1"/>
    <col min="11013" max="11013" width="17.1640625" style="231" customWidth="1"/>
    <col min="11014" max="11014" width="20" style="231" customWidth="1"/>
    <col min="11015" max="11015" width="19.1640625" style="231" customWidth="1"/>
    <col min="11016" max="11016" width="16.83203125" style="231" customWidth="1"/>
    <col min="11017" max="11017" width="12.1640625" style="231" customWidth="1"/>
    <col min="11018" max="11264" width="11.6640625" style="231"/>
    <col min="11265" max="11265" width="5.83203125" style="231" customWidth="1"/>
    <col min="11266" max="11266" width="21" style="231" customWidth="1"/>
    <col min="11267" max="11267" width="67.5" style="231" customWidth="1"/>
    <col min="11268" max="11268" width="5.83203125" style="231" customWidth="1"/>
    <col min="11269" max="11269" width="17.1640625" style="231" customWidth="1"/>
    <col min="11270" max="11270" width="20" style="231" customWidth="1"/>
    <col min="11271" max="11271" width="19.1640625" style="231" customWidth="1"/>
    <col min="11272" max="11272" width="16.83203125" style="231" customWidth="1"/>
    <col min="11273" max="11273" width="12.1640625" style="231" customWidth="1"/>
    <col min="11274" max="11520" width="11.6640625" style="231"/>
    <col min="11521" max="11521" width="5.83203125" style="231" customWidth="1"/>
    <col min="11522" max="11522" width="21" style="231" customWidth="1"/>
    <col min="11523" max="11523" width="67.5" style="231" customWidth="1"/>
    <col min="11524" max="11524" width="5.83203125" style="231" customWidth="1"/>
    <col min="11525" max="11525" width="17.1640625" style="231" customWidth="1"/>
    <col min="11526" max="11526" width="20" style="231" customWidth="1"/>
    <col min="11527" max="11527" width="19.1640625" style="231" customWidth="1"/>
    <col min="11528" max="11528" width="16.83203125" style="231" customWidth="1"/>
    <col min="11529" max="11529" width="12.1640625" style="231" customWidth="1"/>
    <col min="11530" max="11776" width="11.6640625" style="231"/>
    <col min="11777" max="11777" width="5.83203125" style="231" customWidth="1"/>
    <col min="11778" max="11778" width="21" style="231" customWidth="1"/>
    <col min="11779" max="11779" width="67.5" style="231" customWidth="1"/>
    <col min="11780" max="11780" width="5.83203125" style="231" customWidth="1"/>
    <col min="11781" max="11781" width="17.1640625" style="231" customWidth="1"/>
    <col min="11782" max="11782" width="20" style="231" customWidth="1"/>
    <col min="11783" max="11783" width="19.1640625" style="231" customWidth="1"/>
    <col min="11784" max="11784" width="16.83203125" style="231" customWidth="1"/>
    <col min="11785" max="11785" width="12.1640625" style="231" customWidth="1"/>
    <col min="11786" max="12032" width="11.6640625" style="231"/>
    <col min="12033" max="12033" width="5.83203125" style="231" customWidth="1"/>
    <col min="12034" max="12034" width="21" style="231" customWidth="1"/>
    <col min="12035" max="12035" width="67.5" style="231" customWidth="1"/>
    <col min="12036" max="12036" width="5.83203125" style="231" customWidth="1"/>
    <col min="12037" max="12037" width="17.1640625" style="231" customWidth="1"/>
    <col min="12038" max="12038" width="20" style="231" customWidth="1"/>
    <col min="12039" max="12039" width="19.1640625" style="231" customWidth="1"/>
    <col min="12040" max="12040" width="16.83203125" style="231" customWidth="1"/>
    <col min="12041" max="12041" width="12.1640625" style="231" customWidth="1"/>
    <col min="12042" max="12288" width="11.6640625" style="231"/>
    <col min="12289" max="12289" width="5.83203125" style="231" customWidth="1"/>
    <col min="12290" max="12290" width="21" style="231" customWidth="1"/>
    <col min="12291" max="12291" width="67.5" style="231" customWidth="1"/>
    <col min="12292" max="12292" width="5.83203125" style="231" customWidth="1"/>
    <col min="12293" max="12293" width="17.1640625" style="231" customWidth="1"/>
    <col min="12294" max="12294" width="20" style="231" customWidth="1"/>
    <col min="12295" max="12295" width="19.1640625" style="231" customWidth="1"/>
    <col min="12296" max="12296" width="16.83203125" style="231" customWidth="1"/>
    <col min="12297" max="12297" width="12.1640625" style="231" customWidth="1"/>
    <col min="12298" max="12544" width="11.6640625" style="231"/>
    <col min="12545" max="12545" width="5.83203125" style="231" customWidth="1"/>
    <col min="12546" max="12546" width="21" style="231" customWidth="1"/>
    <col min="12547" max="12547" width="67.5" style="231" customWidth="1"/>
    <col min="12548" max="12548" width="5.83203125" style="231" customWidth="1"/>
    <col min="12549" max="12549" width="17.1640625" style="231" customWidth="1"/>
    <col min="12550" max="12550" width="20" style="231" customWidth="1"/>
    <col min="12551" max="12551" width="19.1640625" style="231" customWidth="1"/>
    <col min="12552" max="12552" width="16.83203125" style="231" customWidth="1"/>
    <col min="12553" max="12553" width="12.1640625" style="231" customWidth="1"/>
    <col min="12554" max="12800" width="11.6640625" style="231"/>
    <col min="12801" max="12801" width="5.83203125" style="231" customWidth="1"/>
    <col min="12802" max="12802" width="21" style="231" customWidth="1"/>
    <col min="12803" max="12803" width="67.5" style="231" customWidth="1"/>
    <col min="12804" max="12804" width="5.83203125" style="231" customWidth="1"/>
    <col min="12805" max="12805" width="17.1640625" style="231" customWidth="1"/>
    <col min="12806" max="12806" width="20" style="231" customWidth="1"/>
    <col min="12807" max="12807" width="19.1640625" style="231" customWidth="1"/>
    <col min="12808" max="12808" width="16.83203125" style="231" customWidth="1"/>
    <col min="12809" max="12809" width="12.1640625" style="231" customWidth="1"/>
    <col min="12810" max="13056" width="11.6640625" style="231"/>
    <col min="13057" max="13057" width="5.83203125" style="231" customWidth="1"/>
    <col min="13058" max="13058" width="21" style="231" customWidth="1"/>
    <col min="13059" max="13059" width="67.5" style="231" customWidth="1"/>
    <col min="13060" max="13060" width="5.83203125" style="231" customWidth="1"/>
    <col min="13061" max="13061" width="17.1640625" style="231" customWidth="1"/>
    <col min="13062" max="13062" width="20" style="231" customWidth="1"/>
    <col min="13063" max="13063" width="19.1640625" style="231" customWidth="1"/>
    <col min="13064" max="13064" width="16.83203125" style="231" customWidth="1"/>
    <col min="13065" max="13065" width="12.1640625" style="231" customWidth="1"/>
    <col min="13066" max="13312" width="11.6640625" style="231"/>
    <col min="13313" max="13313" width="5.83203125" style="231" customWidth="1"/>
    <col min="13314" max="13314" width="21" style="231" customWidth="1"/>
    <col min="13315" max="13315" width="67.5" style="231" customWidth="1"/>
    <col min="13316" max="13316" width="5.83203125" style="231" customWidth="1"/>
    <col min="13317" max="13317" width="17.1640625" style="231" customWidth="1"/>
    <col min="13318" max="13318" width="20" style="231" customWidth="1"/>
    <col min="13319" max="13319" width="19.1640625" style="231" customWidth="1"/>
    <col min="13320" max="13320" width="16.83203125" style="231" customWidth="1"/>
    <col min="13321" max="13321" width="12.1640625" style="231" customWidth="1"/>
    <col min="13322" max="13568" width="11.6640625" style="231"/>
    <col min="13569" max="13569" width="5.83203125" style="231" customWidth="1"/>
    <col min="13570" max="13570" width="21" style="231" customWidth="1"/>
    <col min="13571" max="13571" width="67.5" style="231" customWidth="1"/>
    <col min="13572" max="13572" width="5.83203125" style="231" customWidth="1"/>
    <col min="13573" max="13573" width="17.1640625" style="231" customWidth="1"/>
    <col min="13574" max="13574" width="20" style="231" customWidth="1"/>
    <col min="13575" max="13575" width="19.1640625" style="231" customWidth="1"/>
    <col min="13576" max="13576" width="16.83203125" style="231" customWidth="1"/>
    <col min="13577" max="13577" width="12.1640625" style="231" customWidth="1"/>
    <col min="13578" max="13824" width="11.6640625" style="231"/>
    <col min="13825" max="13825" width="5.83203125" style="231" customWidth="1"/>
    <col min="13826" max="13826" width="21" style="231" customWidth="1"/>
    <col min="13827" max="13827" width="67.5" style="231" customWidth="1"/>
    <col min="13828" max="13828" width="5.83203125" style="231" customWidth="1"/>
    <col min="13829" max="13829" width="17.1640625" style="231" customWidth="1"/>
    <col min="13830" max="13830" width="20" style="231" customWidth="1"/>
    <col min="13831" max="13831" width="19.1640625" style="231" customWidth="1"/>
    <col min="13832" max="13832" width="16.83203125" style="231" customWidth="1"/>
    <col min="13833" max="13833" width="12.1640625" style="231" customWidth="1"/>
    <col min="13834" max="14080" width="11.6640625" style="231"/>
    <col min="14081" max="14081" width="5.83203125" style="231" customWidth="1"/>
    <col min="14082" max="14082" width="21" style="231" customWidth="1"/>
    <col min="14083" max="14083" width="67.5" style="231" customWidth="1"/>
    <col min="14084" max="14084" width="5.83203125" style="231" customWidth="1"/>
    <col min="14085" max="14085" width="17.1640625" style="231" customWidth="1"/>
    <col min="14086" max="14086" width="20" style="231" customWidth="1"/>
    <col min="14087" max="14087" width="19.1640625" style="231" customWidth="1"/>
    <col min="14088" max="14088" width="16.83203125" style="231" customWidth="1"/>
    <col min="14089" max="14089" width="12.1640625" style="231" customWidth="1"/>
    <col min="14090" max="14336" width="11.6640625" style="231"/>
    <col min="14337" max="14337" width="5.83203125" style="231" customWidth="1"/>
    <col min="14338" max="14338" width="21" style="231" customWidth="1"/>
    <col min="14339" max="14339" width="67.5" style="231" customWidth="1"/>
    <col min="14340" max="14340" width="5.83203125" style="231" customWidth="1"/>
    <col min="14341" max="14341" width="17.1640625" style="231" customWidth="1"/>
    <col min="14342" max="14342" width="20" style="231" customWidth="1"/>
    <col min="14343" max="14343" width="19.1640625" style="231" customWidth="1"/>
    <col min="14344" max="14344" width="16.83203125" style="231" customWidth="1"/>
    <col min="14345" max="14345" width="12.1640625" style="231" customWidth="1"/>
    <col min="14346" max="14592" width="11.6640625" style="231"/>
    <col min="14593" max="14593" width="5.83203125" style="231" customWidth="1"/>
    <col min="14594" max="14594" width="21" style="231" customWidth="1"/>
    <col min="14595" max="14595" width="67.5" style="231" customWidth="1"/>
    <col min="14596" max="14596" width="5.83203125" style="231" customWidth="1"/>
    <col min="14597" max="14597" width="17.1640625" style="231" customWidth="1"/>
    <col min="14598" max="14598" width="20" style="231" customWidth="1"/>
    <col min="14599" max="14599" width="19.1640625" style="231" customWidth="1"/>
    <col min="14600" max="14600" width="16.83203125" style="231" customWidth="1"/>
    <col min="14601" max="14601" width="12.1640625" style="231" customWidth="1"/>
    <col min="14602" max="14848" width="11.6640625" style="231"/>
    <col min="14849" max="14849" width="5.83203125" style="231" customWidth="1"/>
    <col min="14850" max="14850" width="21" style="231" customWidth="1"/>
    <col min="14851" max="14851" width="67.5" style="231" customWidth="1"/>
    <col min="14852" max="14852" width="5.83203125" style="231" customWidth="1"/>
    <col min="14853" max="14853" width="17.1640625" style="231" customWidth="1"/>
    <col min="14854" max="14854" width="20" style="231" customWidth="1"/>
    <col min="14855" max="14855" width="19.1640625" style="231" customWidth="1"/>
    <col min="14856" max="14856" width="16.83203125" style="231" customWidth="1"/>
    <col min="14857" max="14857" width="12.1640625" style="231" customWidth="1"/>
    <col min="14858" max="15104" width="11.6640625" style="231"/>
    <col min="15105" max="15105" width="5.83203125" style="231" customWidth="1"/>
    <col min="15106" max="15106" width="21" style="231" customWidth="1"/>
    <col min="15107" max="15107" width="67.5" style="231" customWidth="1"/>
    <col min="15108" max="15108" width="5.83203125" style="231" customWidth="1"/>
    <col min="15109" max="15109" width="17.1640625" style="231" customWidth="1"/>
    <col min="15110" max="15110" width="20" style="231" customWidth="1"/>
    <col min="15111" max="15111" width="19.1640625" style="231" customWidth="1"/>
    <col min="15112" max="15112" width="16.83203125" style="231" customWidth="1"/>
    <col min="15113" max="15113" width="12.1640625" style="231" customWidth="1"/>
    <col min="15114" max="15360" width="11.6640625" style="231"/>
    <col min="15361" max="15361" width="5.83203125" style="231" customWidth="1"/>
    <col min="15362" max="15362" width="21" style="231" customWidth="1"/>
    <col min="15363" max="15363" width="67.5" style="231" customWidth="1"/>
    <col min="15364" max="15364" width="5.83203125" style="231" customWidth="1"/>
    <col min="15365" max="15365" width="17.1640625" style="231" customWidth="1"/>
    <col min="15366" max="15366" width="20" style="231" customWidth="1"/>
    <col min="15367" max="15367" width="19.1640625" style="231" customWidth="1"/>
    <col min="15368" max="15368" width="16.83203125" style="231" customWidth="1"/>
    <col min="15369" max="15369" width="12.1640625" style="231" customWidth="1"/>
    <col min="15370" max="15616" width="11.6640625" style="231"/>
    <col min="15617" max="15617" width="5.83203125" style="231" customWidth="1"/>
    <col min="15618" max="15618" width="21" style="231" customWidth="1"/>
    <col min="15619" max="15619" width="67.5" style="231" customWidth="1"/>
    <col min="15620" max="15620" width="5.83203125" style="231" customWidth="1"/>
    <col min="15621" max="15621" width="17.1640625" style="231" customWidth="1"/>
    <col min="15622" max="15622" width="20" style="231" customWidth="1"/>
    <col min="15623" max="15623" width="19.1640625" style="231" customWidth="1"/>
    <col min="15624" max="15624" width="16.83203125" style="231" customWidth="1"/>
    <col min="15625" max="15625" width="12.1640625" style="231" customWidth="1"/>
    <col min="15626" max="15872" width="11.6640625" style="231"/>
    <col min="15873" max="15873" width="5.83203125" style="231" customWidth="1"/>
    <col min="15874" max="15874" width="21" style="231" customWidth="1"/>
    <col min="15875" max="15875" width="67.5" style="231" customWidth="1"/>
    <col min="15876" max="15876" width="5.83203125" style="231" customWidth="1"/>
    <col min="15877" max="15877" width="17.1640625" style="231" customWidth="1"/>
    <col min="15878" max="15878" width="20" style="231" customWidth="1"/>
    <col min="15879" max="15879" width="19.1640625" style="231" customWidth="1"/>
    <col min="15880" max="15880" width="16.83203125" style="231" customWidth="1"/>
    <col min="15881" max="15881" width="12.1640625" style="231" customWidth="1"/>
    <col min="15882" max="16128" width="11.6640625" style="231"/>
    <col min="16129" max="16129" width="5.83203125" style="231" customWidth="1"/>
    <col min="16130" max="16130" width="21" style="231" customWidth="1"/>
    <col min="16131" max="16131" width="67.5" style="231" customWidth="1"/>
    <col min="16132" max="16132" width="5.83203125" style="231" customWidth="1"/>
    <col min="16133" max="16133" width="17.1640625" style="231" customWidth="1"/>
    <col min="16134" max="16134" width="20" style="231" customWidth="1"/>
    <col min="16135" max="16135" width="19.1640625" style="231" customWidth="1"/>
    <col min="16136" max="16136" width="16.83203125" style="231" customWidth="1"/>
    <col min="16137" max="16137" width="12.1640625" style="231" customWidth="1"/>
    <col min="16138" max="16384" width="11.6640625" style="231"/>
  </cols>
  <sheetData>
    <row r="2" spans="1:8" ht="15" x14ac:dyDescent="0.25">
      <c r="B2" s="231" t="s">
        <v>1473</v>
      </c>
      <c r="C2" s="232" t="s">
        <v>1474</v>
      </c>
      <c r="D2" s="233"/>
    </row>
    <row r="3" spans="1:8" ht="15" x14ac:dyDescent="0.25">
      <c r="C3" s="232" t="s">
        <v>1986</v>
      </c>
      <c r="D3" s="233"/>
    </row>
    <row r="4" spans="1:8" ht="15.75" thickBot="1" x14ac:dyDescent="0.3">
      <c r="A4" s="236"/>
      <c r="B4" s="236"/>
      <c r="C4" s="237" t="s">
        <v>1475</v>
      </c>
      <c r="D4" s="236"/>
      <c r="E4" s="238"/>
      <c r="F4" s="238"/>
      <c r="G4" s="239"/>
      <c r="H4" s="238"/>
    </row>
    <row r="5" spans="1:8" ht="15" thickTop="1" x14ac:dyDescent="0.2"/>
    <row r="6" spans="1:8" x14ac:dyDescent="0.2">
      <c r="A6" s="240" t="s">
        <v>1476</v>
      </c>
      <c r="B6" s="240" t="s">
        <v>1477</v>
      </c>
      <c r="C6" s="240" t="s">
        <v>1478</v>
      </c>
      <c r="D6" s="240" t="s">
        <v>1479</v>
      </c>
      <c r="E6" s="241" t="s">
        <v>179</v>
      </c>
      <c r="F6" s="241" t="s">
        <v>1480</v>
      </c>
      <c r="G6" s="242" t="s">
        <v>1481</v>
      </c>
      <c r="H6" s="241" t="s">
        <v>1482</v>
      </c>
    </row>
    <row r="8" spans="1:8" ht="15" x14ac:dyDescent="0.25">
      <c r="C8" s="232" t="s">
        <v>1483</v>
      </c>
    </row>
    <row r="9" spans="1:8" x14ac:dyDescent="0.2">
      <c r="C9" s="231" t="s">
        <v>1484</v>
      </c>
    </row>
    <row r="10" spans="1:8" x14ac:dyDescent="0.2">
      <c r="C10" s="231" t="s">
        <v>1485</v>
      </c>
    </row>
    <row r="11" spans="1:8" x14ac:dyDescent="0.2">
      <c r="A11" s="231">
        <v>1</v>
      </c>
      <c r="B11" s="231" t="s">
        <v>1486</v>
      </c>
      <c r="C11" s="231" t="s">
        <v>1487</v>
      </c>
      <c r="D11" s="231" t="s">
        <v>346</v>
      </c>
      <c r="E11" s="243">
        <v>12</v>
      </c>
    </row>
    <row r="12" spans="1:8" x14ac:dyDescent="0.2">
      <c r="C12" s="231" t="s">
        <v>1488</v>
      </c>
      <c r="E12" s="244"/>
    </row>
    <row r="13" spans="1:8" x14ac:dyDescent="0.2">
      <c r="A13" s="231">
        <v>2</v>
      </c>
      <c r="B13" s="231" t="s">
        <v>1489</v>
      </c>
      <c r="C13" s="231" t="s">
        <v>1490</v>
      </c>
      <c r="D13" s="231" t="s">
        <v>289</v>
      </c>
      <c r="E13" s="234">
        <v>122</v>
      </c>
    </row>
    <row r="14" spans="1:8" x14ac:dyDescent="0.2">
      <c r="C14" s="231" t="s">
        <v>1491</v>
      </c>
    </row>
    <row r="15" spans="1:8" x14ac:dyDescent="0.2">
      <c r="A15" s="231">
        <v>4</v>
      </c>
      <c r="B15" s="231" t="s">
        <v>1492</v>
      </c>
      <c r="C15" s="231" t="s">
        <v>1493</v>
      </c>
      <c r="D15" s="231" t="s">
        <v>289</v>
      </c>
      <c r="E15" s="234">
        <v>60</v>
      </c>
    </row>
    <row r="16" spans="1:8" x14ac:dyDescent="0.2">
      <c r="C16" s="231" t="s">
        <v>1494</v>
      </c>
      <c r="E16" s="244"/>
    </row>
    <row r="17" spans="1:8" x14ac:dyDescent="0.2">
      <c r="A17" s="231">
        <v>5</v>
      </c>
      <c r="B17" s="231" t="s">
        <v>1495</v>
      </c>
      <c r="C17" s="231" t="s">
        <v>1496</v>
      </c>
      <c r="D17" s="231" t="s">
        <v>289</v>
      </c>
      <c r="E17" s="234">
        <v>50</v>
      </c>
    </row>
    <row r="18" spans="1:8" x14ac:dyDescent="0.2">
      <c r="A18" s="231">
        <v>6</v>
      </c>
      <c r="B18" s="231" t="s">
        <v>1497</v>
      </c>
      <c r="C18" s="231" t="s">
        <v>1498</v>
      </c>
      <c r="D18" s="231" t="s">
        <v>289</v>
      </c>
      <c r="E18" s="234">
        <v>60</v>
      </c>
    </row>
    <row r="19" spans="1:8" x14ac:dyDescent="0.2">
      <c r="A19" s="231">
        <v>7</v>
      </c>
      <c r="B19" s="231" t="s">
        <v>1499</v>
      </c>
      <c r="C19" s="231" t="s">
        <v>1500</v>
      </c>
      <c r="D19" s="231" t="s">
        <v>289</v>
      </c>
      <c r="E19" s="234">
        <v>7</v>
      </c>
    </row>
    <row r="20" spans="1:8" x14ac:dyDescent="0.2">
      <c r="C20" s="231" t="s">
        <v>1501</v>
      </c>
      <c r="E20" s="244"/>
    </row>
    <row r="21" spans="1:8" x14ac:dyDescent="0.2">
      <c r="A21" s="231">
        <v>8</v>
      </c>
      <c r="B21" s="231" t="s">
        <v>1502</v>
      </c>
      <c r="C21" s="231" t="s">
        <v>1503</v>
      </c>
      <c r="D21" s="231" t="s">
        <v>289</v>
      </c>
      <c r="E21" s="234">
        <v>240</v>
      </c>
    </row>
    <row r="22" spans="1:8" s="233" customFormat="1" x14ac:dyDescent="0.2">
      <c r="C22" s="233" t="s">
        <v>1504</v>
      </c>
      <c r="E22" s="245"/>
      <c r="F22" s="245"/>
      <c r="G22" s="235"/>
      <c r="H22" s="245"/>
    </row>
    <row r="23" spans="1:8" s="233" customFormat="1" x14ac:dyDescent="0.2">
      <c r="A23" s="233">
        <v>9</v>
      </c>
      <c r="B23" s="233" t="s">
        <v>1505</v>
      </c>
      <c r="C23" s="233" t="s">
        <v>1506</v>
      </c>
      <c r="D23" s="233" t="s">
        <v>346</v>
      </c>
      <c r="E23" s="245">
        <v>20</v>
      </c>
      <c r="F23" s="245"/>
      <c r="G23" s="235"/>
      <c r="H23" s="245"/>
    </row>
    <row r="24" spans="1:8" s="233" customFormat="1" x14ac:dyDescent="0.2">
      <c r="A24" s="233">
        <v>10</v>
      </c>
      <c r="B24" s="233" t="s">
        <v>1507</v>
      </c>
      <c r="C24" s="233" t="s">
        <v>1508</v>
      </c>
      <c r="D24" s="233" t="s">
        <v>346</v>
      </c>
      <c r="E24" s="245">
        <v>4</v>
      </c>
      <c r="F24" s="245"/>
      <c r="G24" s="235"/>
      <c r="H24" s="245"/>
    </row>
    <row r="25" spans="1:8" x14ac:dyDescent="0.2">
      <c r="C25" s="233" t="s">
        <v>1509</v>
      </c>
      <c r="E25" s="244"/>
    </row>
    <row r="26" spans="1:8" x14ac:dyDescent="0.2">
      <c r="A26" s="231">
        <v>11</v>
      </c>
      <c r="B26" s="231" t="s">
        <v>1510</v>
      </c>
      <c r="C26" s="233" t="s">
        <v>1511</v>
      </c>
      <c r="D26" s="231" t="s">
        <v>346</v>
      </c>
      <c r="E26" s="243">
        <v>20</v>
      </c>
    </row>
    <row r="27" spans="1:8" x14ac:dyDescent="0.2">
      <c r="C27" s="233" t="s">
        <v>1512</v>
      </c>
      <c r="E27" s="244"/>
    </row>
    <row r="28" spans="1:8" x14ac:dyDescent="0.2">
      <c r="A28" s="231">
        <v>12</v>
      </c>
      <c r="B28" s="246" t="s">
        <v>1513</v>
      </c>
      <c r="C28" s="233" t="s">
        <v>1514</v>
      </c>
      <c r="D28" s="231" t="s">
        <v>346</v>
      </c>
      <c r="E28" s="243">
        <v>40</v>
      </c>
    </row>
    <row r="29" spans="1:8" x14ac:dyDescent="0.2">
      <c r="A29" s="231">
        <v>13</v>
      </c>
      <c r="B29" s="231" t="s">
        <v>1515</v>
      </c>
      <c r="C29" s="233" t="s">
        <v>1516</v>
      </c>
      <c r="D29" s="231" t="s">
        <v>346</v>
      </c>
      <c r="E29" s="243">
        <v>108</v>
      </c>
    </row>
    <row r="30" spans="1:8" x14ac:dyDescent="0.2">
      <c r="A30" s="231">
        <v>14</v>
      </c>
      <c r="B30" s="231" t="s">
        <v>1515</v>
      </c>
      <c r="C30" s="233" t="s">
        <v>1517</v>
      </c>
      <c r="D30" s="231" t="s">
        <v>346</v>
      </c>
      <c r="E30" s="243">
        <v>420</v>
      </c>
    </row>
    <row r="31" spans="1:8" x14ac:dyDescent="0.2">
      <c r="A31" s="231">
        <v>15</v>
      </c>
      <c r="B31" s="231" t="s">
        <v>1518</v>
      </c>
      <c r="C31" s="233" t="s">
        <v>1519</v>
      </c>
      <c r="D31" s="231" t="s">
        <v>346</v>
      </c>
      <c r="E31" s="243">
        <v>910</v>
      </c>
    </row>
    <row r="32" spans="1:8" x14ac:dyDescent="0.2">
      <c r="A32" s="231">
        <v>16</v>
      </c>
      <c r="B32" s="231" t="s">
        <v>1520</v>
      </c>
      <c r="C32" s="233" t="s">
        <v>1521</v>
      </c>
      <c r="D32" s="231" t="s">
        <v>346</v>
      </c>
      <c r="E32" s="243">
        <v>80</v>
      </c>
    </row>
    <row r="33" spans="1:6" x14ac:dyDescent="0.2">
      <c r="A33" s="231">
        <v>17</v>
      </c>
      <c r="B33" s="231" t="s">
        <v>1522</v>
      </c>
      <c r="C33" s="233" t="s">
        <v>1523</v>
      </c>
      <c r="D33" s="231" t="s">
        <v>346</v>
      </c>
      <c r="E33" s="243">
        <v>12</v>
      </c>
    </row>
    <row r="34" spans="1:6" x14ac:dyDescent="0.2">
      <c r="A34" s="231">
        <v>18</v>
      </c>
      <c r="B34" s="231" t="s">
        <v>1524</v>
      </c>
      <c r="C34" s="233" t="s">
        <v>1525</v>
      </c>
      <c r="D34" s="231" t="s">
        <v>346</v>
      </c>
      <c r="E34" s="243">
        <v>12</v>
      </c>
    </row>
    <row r="35" spans="1:6" x14ac:dyDescent="0.2">
      <c r="A35" s="231">
        <v>19</v>
      </c>
      <c r="B35" s="231" t="s">
        <v>1526</v>
      </c>
      <c r="C35" s="233" t="s">
        <v>1527</v>
      </c>
      <c r="D35" s="231" t="s">
        <v>346</v>
      </c>
      <c r="E35" s="243">
        <v>25</v>
      </c>
      <c r="F35" s="247"/>
    </row>
    <row r="36" spans="1:6" x14ac:dyDescent="0.2">
      <c r="C36" s="231" t="s">
        <v>1528</v>
      </c>
      <c r="E36" s="244"/>
    </row>
    <row r="37" spans="1:6" x14ac:dyDescent="0.2">
      <c r="A37" s="231">
        <v>20</v>
      </c>
      <c r="B37" s="231" t="s">
        <v>1529</v>
      </c>
      <c r="C37" s="231" t="s">
        <v>1530</v>
      </c>
      <c r="D37" s="231" t="s">
        <v>289</v>
      </c>
      <c r="E37" s="243">
        <v>60</v>
      </c>
    </row>
    <row r="38" spans="1:6" x14ac:dyDescent="0.2">
      <c r="C38" s="231" t="s">
        <v>1531</v>
      </c>
      <c r="E38" s="244"/>
    </row>
    <row r="39" spans="1:6" x14ac:dyDescent="0.2">
      <c r="A39" s="231">
        <v>21</v>
      </c>
      <c r="B39" s="231" t="s">
        <v>1532</v>
      </c>
      <c r="C39" s="231" t="s">
        <v>1533</v>
      </c>
      <c r="D39" s="231" t="s">
        <v>289</v>
      </c>
      <c r="E39" s="243">
        <v>4</v>
      </c>
    </row>
    <row r="40" spans="1:6" x14ac:dyDescent="0.2">
      <c r="A40" s="231">
        <v>22</v>
      </c>
      <c r="B40" s="231" t="s">
        <v>1532</v>
      </c>
      <c r="C40" s="231" t="s">
        <v>1534</v>
      </c>
      <c r="D40" s="231" t="s">
        <v>289</v>
      </c>
      <c r="E40" s="243">
        <v>4</v>
      </c>
    </row>
    <row r="41" spans="1:6" x14ac:dyDescent="0.2">
      <c r="C41" s="231" t="s">
        <v>1535</v>
      </c>
      <c r="E41" s="244"/>
    </row>
    <row r="42" spans="1:6" x14ac:dyDescent="0.2">
      <c r="A42" s="231">
        <v>23</v>
      </c>
      <c r="B42" s="231" t="s">
        <v>1536</v>
      </c>
      <c r="C42" s="231" t="s">
        <v>1537</v>
      </c>
      <c r="D42" s="231" t="s">
        <v>289</v>
      </c>
      <c r="E42" s="243">
        <v>50</v>
      </c>
    </row>
    <row r="43" spans="1:6" x14ac:dyDescent="0.2">
      <c r="A43" s="231">
        <v>24</v>
      </c>
      <c r="B43" s="231" t="s">
        <v>1538</v>
      </c>
      <c r="C43" s="231" t="s">
        <v>1539</v>
      </c>
      <c r="D43" s="231" t="s">
        <v>289</v>
      </c>
      <c r="E43" s="243">
        <v>2</v>
      </c>
    </row>
    <row r="44" spans="1:6" x14ac:dyDescent="0.2">
      <c r="A44" s="231">
        <v>25</v>
      </c>
      <c r="B44" s="231" t="s">
        <v>1540</v>
      </c>
      <c r="C44" s="231" t="s">
        <v>1541</v>
      </c>
      <c r="D44" s="231" t="s">
        <v>289</v>
      </c>
      <c r="E44" s="243">
        <v>2</v>
      </c>
    </row>
    <row r="45" spans="1:6" x14ac:dyDescent="0.2">
      <c r="A45" s="231">
        <v>26</v>
      </c>
      <c r="B45" s="231" t="s">
        <v>1542</v>
      </c>
      <c r="C45" s="231" t="s">
        <v>1543</v>
      </c>
      <c r="D45" s="231" t="s">
        <v>289</v>
      </c>
      <c r="E45" s="243">
        <v>2</v>
      </c>
      <c r="F45" s="247"/>
    </row>
    <row r="46" spans="1:6" x14ac:dyDescent="0.2">
      <c r="C46" s="231" t="s">
        <v>1544</v>
      </c>
      <c r="E46" s="244"/>
    </row>
    <row r="47" spans="1:6" x14ac:dyDescent="0.2">
      <c r="A47" s="231">
        <v>27</v>
      </c>
      <c r="B47" s="231" t="s">
        <v>1545</v>
      </c>
      <c r="C47" s="231" t="s">
        <v>1546</v>
      </c>
      <c r="D47" s="231" t="s">
        <v>289</v>
      </c>
      <c r="E47" s="234">
        <v>13</v>
      </c>
    </row>
    <row r="48" spans="1:6" ht="14.25" customHeight="1" x14ac:dyDescent="0.2">
      <c r="A48" s="231">
        <v>28</v>
      </c>
      <c r="B48" s="231" t="s">
        <v>1547</v>
      </c>
      <c r="C48" s="231" t="s">
        <v>1548</v>
      </c>
      <c r="D48" s="231" t="s">
        <v>289</v>
      </c>
      <c r="E48" s="234">
        <v>3</v>
      </c>
    </row>
    <row r="49" spans="1:11" ht="14.25" customHeight="1" x14ac:dyDescent="0.2">
      <c r="A49" s="231">
        <v>29</v>
      </c>
      <c r="B49" s="231" t="s">
        <v>1547</v>
      </c>
      <c r="C49" s="231" t="s">
        <v>1549</v>
      </c>
      <c r="D49" s="231" t="s">
        <v>289</v>
      </c>
      <c r="E49" s="234">
        <v>10</v>
      </c>
    </row>
    <row r="50" spans="1:11" ht="14.25" customHeight="1" x14ac:dyDescent="0.2">
      <c r="A50" s="231">
        <v>30</v>
      </c>
      <c r="B50" s="231" t="s">
        <v>1550</v>
      </c>
      <c r="C50" s="231" t="s">
        <v>1551</v>
      </c>
      <c r="D50" s="231" t="s">
        <v>289</v>
      </c>
      <c r="E50" s="234">
        <v>20</v>
      </c>
    </row>
    <row r="51" spans="1:11" ht="14.25" customHeight="1" x14ac:dyDescent="0.2">
      <c r="A51" s="231">
        <v>31</v>
      </c>
      <c r="B51" s="231" t="s">
        <v>1552</v>
      </c>
      <c r="C51" s="231" t="s">
        <v>1553</v>
      </c>
      <c r="D51" s="231" t="s">
        <v>289</v>
      </c>
      <c r="E51" s="234">
        <v>8</v>
      </c>
    </row>
    <row r="52" spans="1:11" x14ac:dyDescent="0.2">
      <c r="A52" s="231">
        <v>32</v>
      </c>
      <c r="B52" s="231" t="s">
        <v>1554</v>
      </c>
      <c r="C52" s="231" t="s">
        <v>1555</v>
      </c>
      <c r="D52" s="231" t="s">
        <v>289</v>
      </c>
      <c r="E52" s="234">
        <v>42</v>
      </c>
    </row>
    <row r="53" spans="1:11" x14ac:dyDescent="0.2">
      <c r="C53" s="231" t="s">
        <v>1556</v>
      </c>
    </row>
    <row r="54" spans="1:11" x14ac:dyDescent="0.2">
      <c r="A54" s="231">
        <v>33</v>
      </c>
      <c r="B54" s="233" t="s">
        <v>1557</v>
      </c>
      <c r="C54" s="233" t="s">
        <v>1558</v>
      </c>
      <c r="D54" s="231" t="s">
        <v>289</v>
      </c>
      <c r="E54" s="234">
        <v>2</v>
      </c>
    </row>
    <row r="55" spans="1:11" x14ac:dyDescent="0.2">
      <c r="A55" s="231">
        <v>34</v>
      </c>
      <c r="B55" s="233" t="s">
        <v>1559</v>
      </c>
      <c r="C55" s="233" t="s">
        <v>1560</v>
      </c>
      <c r="D55" s="231" t="s">
        <v>289</v>
      </c>
      <c r="E55" s="234">
        <v>1</v>
      </c>
    </row>
    <row r="56" spans="1:11" s="233" customFormat="1" x14ac:dyDescent="0.2">
      <c r="A56" s="231">
        <v>35</v>
      </c>
      <c r="B56" s="231" t="s">
        <v>1561</v>
      </c>
      <c r="C56" s="231" t="s">
        <v>1562</v>
      </c>
      <c r="D56" s="231" t="s">
        <v>289</v>
      </c>
      <c r="E56" s="234">
        <v>14</v>
      </c>
      <c r="F56" s="234"/>
      <c r="G56" s="235"/>
      <c r="H56" s="234"/>
    </row>
    <row r="57" spans="1:11" s="233" customFormat="1" ht="14.25" customHeight="1" x14ac:dyDescent="0.2">
      <c r="C57" s="233" t="s">
        <v>1563</v>
      </c>
      <c r="E57" s="245"/>
      <c r="F57" s="245"/>
      <c r="G57" s="235"/>
      <c r="H57" s="245"/>
    </row>
    <row r="58" spans="1:11" x14ac:dyDescent="0.2">
      <c r="A58" s="233">
        <v>36</v>
      </c>
      <c r="B58" s="233" t="s">
        <v>1564</v>
      </c>
      <c r="C58" s="233" t="s">
        <v>1565</v>
      </c>
      <c r="D58" s="233" t="s">
        <v>289</v>
      </c>
      <c r="E58" s="245">
        <v>1</v>
      </c>
      <c r="F58" s="245"/>
      <c r="H58" s="245"/>
    </row>
    <row r="59" spans="1:11" s="233" customFormat="1" ht="13.5" customHeight="1" x14ac:dyDescent="0.2">
      <c r="A59" s="231"/>
      <c r="B59" s="231"/>
      <c r="C59" s="231" t="s">
        <v>1566</v>
      </c>
      <c r="D59" s="231"/>
      <c r="E59" s="234"/>
      <c r="F59" s="234"/>
      <c r="G59" s="235"/>
      <c r="H59" s="234"/>
      <c r="K59" s="248"/>
    </row>
    <row r="60" spans="1:11" s="233" customFormat="1" ht="13.5" customHeight="1" x14ac:dyDescent="0.2">
      <c r="A60" s="233">
        <v>37</v>
      </c>
      <c r="B60" s="233" t="s">
        <v>1567</v>
      </c>
      <c r="C60" s="233" t="s">
        <v>1568</v>
      </c>
      <c r="D60" s="233" t="s">
        <v>289</v>
      </c>
      <c r="E60" s="248">
        <v>23</v>
      </c>
      <c r="F60" s="245"/>
      <c r="G60" s="235"/>
      <c r="H60" s="245"/>
      <c r="K60" s="248"/>
    </row>
    <row r="61" spans="1:11" s="233" customFormat="1" ht="13.5" customHeight="1" x14ac:dyDescent="0.2">
      <c r="A61" s="233">
        <v>38</v>
      </c>
      <c r="B61" s="233" t="s">
        <v>1569</v>
      </c>
      <c r="C61" s="233" t="s">
        <v>1570</v>
      </c>
      <c r="D61" s="233" t="s">
        <v>289</v>
      </c>
      <c r="E61" s="248">
        <v>23</v>
      </c>
      <c r="F61" s="245"/>
      <c r="G61" s="235"/>
      <c r="H61" s="245"/>
      <c r="K61" s="248"/>
    </row>
    <row r="62" spans="1:11" s="233" customFormat="1" ht="13.5" customHeight="1" x14ac:dyDescent="0.2">
      <c r="A62" s="233">
        <v>39</v>
      </c>
      <c r="B62" s="233" t="s">
        <v>1571</v>
      </c>
      <c r="C62" s="233" t="s">
        <v>1572</v>
      </c>
      <c r="D62" s="233" t="s">
        <v>289</v>
      </c>
      <c r="E62" s="248">
        <v>24</v>
      </c>
      <c r="F62" s="245"/>
      <c r="G62" s="235"/>
      <c r="H62" s="245"/>
      <c r="K62" s="248"/>
    </row>
    <row r="63" spans="1:11" x14ac:dyDescent="0.2">
      <c r="A63" s="233">
        <v>40</v>
      </c>
      <c r="B63" s="233" t="s">
        <v>1573</v>
      </c>
      <c r="C63" s="233" t="s">
        <v>1574</v>
      </c>
      <c r="D63" s="233" t="s">
        <v>289</v>
      </c>
      <c r="E63" s="248">
        <v>24</v>
      </c>
      <c r="F63" s="245"/>
      <c r="H63" s="245"/>
    </row>
    <row r="64" spans="1:11" x14ac:dyDescent="0.2">
      <c r="A64" s="233">
        <v>41</v>
      </c>
      <c r="B64" s="231" t="s">
        <v>1575</v>
      </c>
      <c r="C64" s="231" t="s">
        <v>1576</v>
      </c>
      <c r="D64" s="231" t="s">
        <v>289</v>
      </c>
      <c r="E64" s="234">
        <v>61</v>
      </c>
    </row>
    <row r="65" spans="1:9" x14ac:dyDescent="0.2">
      <c r="A65" s="233">
        <v>42</v>
      </c>
      <c r="B65" s="231" t="s">
        <v>1577</v>
      </c>
      <c r="C65" s="231" t="s">
        <v>1578</v>
      </c>
      <c r="D65" s="231" t="s">
        <v>289</v>
      </c>
      <c r="E65" s="234">
        <v>61</v>
      </c>
    </row>
    <row r="66" spans="1:9" x14ac:dyDescent="0.2">
      <c r="C66" s="231" t="s">
        <v>1579</v>
      </c>
      <c r="E66" s="244"/>
    </row>
    <row r="67" spans="1:9" x14ac:dyDescent="0.2">
      <c r="A67" s="231">
        <v>43</v>
      </c>
      <c r="B67" s="231" t="s">
        <v>1580</v>
      </c>
      <c r="C67" s="231" t="s">
        <v>1581</v>
      </c>
      <c r="D67" s="231" t="s">
        <v>289</v>
      </c>
      <c r="E67" s="234">
        <v>10</v>
      </c>
    </row>
    <row r="68" spans="1:9" x14ac:dyDescent="0.2">
      <c r="A68" s="231">
        <v>44</v>
      </c>
      <c r="B68" s="231" t="s">
        <v>1582</v>
      </c>
      <c r="C68" s="231" t="s">
        <v>1583</v>
      </c>
      <c r="D68" s="231" t="s">
        <v>289</v>
      </c>
      <c r="E68" s="234">
        <v>2</v>
      </c>
    </row>
    <row r="69" spans="1:9" x14ac:dyDescent="0.2">
      <c r="C69" s="231" t="s">
        <v>1584</v>
      </c>
    </row>
    <row r="70" spans="1:9" x14ac:dyDescent="0.2">
      <c r="A70" s="231">
        <v>45</v>
      </c>
      <c r="B70" s="231" t="s">
        <v>1585</v>
      </c>
      <c r="C70" s="231" t="s">
        <v>1586</v>
      </c>
      <c r="D70" s="231" t="s">
        <v>346</v>
      </c>
      <c r="E70" s="234">
        <v>30</v>
      </c>
    </row>
    <row r="71" spans="1:9" s="233" customFormat="1" ht="15.75" customHeight="1" x14ac:dyDescent="0.25">
      <c r="A71" s="231"/>
      <c r="B71" s="231"/>
      <c r="C71" s="232" t="s">
        <v>1587</v>
      </c>
      <c r="D71" s="231"/>
      <c r="E71" s="234"/>
      <c r="F71" s="234"/>
      <c r="G71" s="235"/>
      <c r="H71" s="234"/>
      <c r="I71" s="245"/>
    </row>
    <row r="72" spans="1:9" s="233" customFormat="1" ht="15.75" customHeight="1" x14ac:dyDescent="0.2">
      <c r="C72" s="233" t="s">
        <v>1588</v>
      </c>
      <c r="E72" s="245"/>
      <c r="F72" s="245"/>
      <c r="G72" s="245"/>
      <c r="H72" s="245"/>
      <c r="I72" s="245"/>
    </row>
    <row r="73" spans="1:9" s="233" customFormat="1" ht="15.75" customHeight="1" x14ac:dyDescent="0.2">
      <c r="A73" s="233">
        <v>46</v>
      </c>
      <c r="B73" s="233" t="s">
        <v>1589</v>
      </c>
      <c r="C73" s="233" t="s">
        <v>1590</v>
      </c>
      <c r="D73" s="233" t="s">
        <v>346</v>
      </c>
      <c r="E73" s="245">
        <v>120</v>
      </c>
      <c r="F73" s="245"/>
      <c r="G73" s="245"/>
      <c r="H73" s="245"/>
      <c r="I73" s="245"/>
    </row>
    <row r="74" spans="1:9" s="233" customFormat="1" ht="15.75" customHeight="1" x14ac:dyDescent="0.2">
      <c r="C74" s="233" t="s">
        <v>1488</v>
      </c>
      <c r="E74" s="245"/>
      <c r="F74" s="245"/>
      <c r="G74" s="245"/>
      <c r="H74" s="245"/>
      <c r="I74" s="245"/>
    </row>
    <row r="75" spans="1:9" s="233" customFormat="1" ht="15.75" customHeight="1" x14ac:dyDescent="0.2">
      <c r="A75" s="233">
        <v>47</v>
      </c>
      <c r="B75" s="233" t="s">
        <v>1591</v>
      </c>
      <c r="C75" s="233" t="s">
        <v>1592</v>
      </c>
      <c r="D75" s="233" t="s">
        <v>289</v>
      </c>
      <c r="E75" s="245">
        <v>1</v>
      </c>
      <c r="F75" s="245"/>
      <c r="G75" s="245"/>
      <c r="H75" s="245"/>
      <c r="I75" s="245"/>
    </row>
    <row r="76" spans="1:9" s="233" customFormat="1" ht="15.75" customHeight="1" x14ac:dyDescent="0.2">
      <c r="C76" s="233" t="s">
        <v>1593</v>
      </c>
      <c r="E76" s="245"/>
      <c r="F76" s="245"/>
      <c r="G76" s="245"/>
      <c r="H76" s="245"/>
      <c r="I76" s="245"/>
    </row>
    <row r="77" spans="1:9" s="233" customFormat="1" ht="15.75" customHeight="1" x14ac:dyDescent="0.2">
      <c r="A77" s="233">
        <v>48</v>
      </c>
      <c r="B77" s="233" t="s">
        <v>1594</v>
      </c>
      <c r="C77" s="249" t="s">
        <v>1595</v>
      </c>
      <c r="D77" s="233" t="s">
        <v>346</v>
      </c>
      <c r="E77" s="245">
        <v>60</v>
      </c>
      <c r="F77" s="245"/>
      <c r="G77" s="245"/>
      <c r="H77" s="245"/>
      <c r="I77" s="245"/>
    </row>
    <row r="78" spans="1:9" s="233" customFormat="1" ht="15.75" customHeight="1" x14ac:dyDescent="0.2">
      <c r="A78" s="233">
        <v>49</v>
      </c>
      <c r="B78" s="233" t="s">
        <v>1596</v>
      </c>
      <c r="C78" s="233" t="s">
        <v>1597</v>
      </c>
      <c r="D78" s="233" t="s">
        <v>346</v>
      </c>
      <c r="E78" s="245">
        <v>12</v>
      </c>
      <c r="F78" s="245"/>
      <c r="G78" s="245"/>
      <c r="H78" s="245"/>
      <c r="I78" s="245"/>
    </row>
    <row r="79" spans="1:9" s="233" customFormat="1" ht="15.75" customHeight="1" x14ac:dyDescent="0.2">
      <c r="A79" s="233">
        <v>50</v>
      </c>
      <c r="B79" s="233" t="s">
        <v>1596</v>
      </c>
      <c r="C79" s="233" t="s">
        <v>1598</v>
      </c>
      <c r="D79" s="233" t="s">
        <v>346</v>
      </c>
      <c r="E79" s="245">
        <v>120</v>
      </c>
      <c r="F79" s="245"/>
      <c r="G79" s="245"/>
      <c r="H79" s="245"/>
      <c r="I79" s="245"/>
    </row>
    <row r="80" spans="1:9" s="233" customFormat="1" ht="15.75" customHeight="1" x14ac:dyDescent="0.2">
      <c r="C80" s="233" t="s">
        <v>1599</v>
      </c>
      <c r="E80" s="245"/>
      <c r="F80" s="245"/>
      <c r="G80" s="245"/>
      <c r="H80" s="245"/>
      <c r="I80" s="245"/>
    </row>
    <row r="81" spans="1:11" s="233" customFormat="1" ht="15.75" customHeight="1" x14ac:dyDescent="0.2">
      <c r="A81" s="233">
        <v>51</v>
      </c>
      <c r="B81" s="233" t="s">
        <v>1600</v>
      </c>
      <c r="C81" s="233" t="s">
        <v>1601</v>
      </c>
      <c r="D81" s="233" t="s">
        <v>289</v>
      </c>
      <c r="E81" s="245">
        <v>4</v>
      </c>
      <c r="F81" s="245"/>
      <c r="G81" s="245"/>
      <c r="H81" s="245"/>
      <c r="I81" s="245"/>
    </row>
    <row r="82" spans="1:11" s="233" customFormat="1" ht="15.75" customHeight="1" x14ac:dyDescent="0.2">
      <c r="C82" s="233" t="s">
        <v>1602</v>
      </c>
      <c r="E82" s="245"/>
      <c r="F82" s="245"/>
      <c r="G82" s="245"/>
      <c r="H82" s="245"/>
      <c r="I82" s="245"/>
    </row>
    <row r="83" spans="1:11" s="233" customFormat="1" ht="15.75" customHeight="1" x14ac:dyDescent="0.2">
      <c r="A83" s="233">
        <v>52</v>
      </c>
      <c r="B83" s="233" t="s">
        <v>1603</v>
      </c>
      <c r="C83" s="233" t="s">
        <v>1604</v>
      </c>
      <c r="D83" s="233" t="s">
        <v>289</v>
      </c>
      <c r="E83" s="245">
        <v>1</v>
      </c>
      <c r="F83" s="245"/>
      <c r="G83" s="245"/>
      <c r="H83" s="245"/>
      <c r="I83" s="245"/>
    </row>
    <row r="84" spans="1:11" s="233" customFormat="1" ht="15.75" customHeight="1" x14ac:dyDescent="0.2">
      <c r="C84" s="233" t="s">
        <v>1605</v>
      </c>
      <c r="E84" s="245"/>
      <c r="F84" s="245"/>
      <c r="G84" s="245"/>
      <c r="H84" s="245"/>
      <c r="I84" s="245"/>
    </row>
    <row r="85" spans="1:11" s="233" customFormat="1" ht="15.75" customHeight="1" x14ac:dyDescent="0.2">
      <c r="A85" s="233">
        <v>53</v>
      </c>
      <c r="B85" s="233" t="s">
        <v>1606</v>
      </c>
      <c r="C85" s="233" t="s">
        <v>1607</v>
      </c>
      <c r="D85" s="233" t="s">
        <v>289</v>
      </c>
      <c r="E85" s="245">
        <v>4</v>
      </c>
      <c r="F85" s="245"/>
      <c r="G85" s="245"/>
      <c r="H85" s="245"/>
      <c r="I85" s="245"/>
    </row>
    <row r="86" spans="1:11" s="233" customFormat="1" ht="15.75" customHeight="1" x14ac:dyDescent="0.2">
      <c r="C86" s="233" t="s">
        <v>1608</v>
      </c>
      <c r="E86" s="245"/>
      <c r="F86" s="245"/>
      <c r="G86" s="245"/>
      <c r="H86" s="245"/>
      <c r="I86" s="245"/>
    </row>
    <row r="87" spans="1:11" s="233" customFormat="1" ht="13.5" customHeight="1" x14ac:dyDescent="0.2">
      <c r="A87" s="233">
        <v>54</v>
      </c>
      <c r="B87" s="233" t="s">
        <v>1609</v>
      </c>
      <c r="C87" s="233" t="s">
        <v>1610</v>
      </c>
      <c r="D87" s="233" t="s">
        <v>289</v>
      </c>
      <c r="E87" s="245">
        <v>3</v>
      </c>
      <c r="F87" s="245"/>
      <c r="G87" s="245"/>
      <c r="H87" s="245"/>
    </row>
    <row r="88" spans="1:11" s="233" customFormat="1" ht="13.5" customHeight="1" x14ac:dyDescent="0.2">
      <c r="C88" s="233" t="s">
        <v>1611</v>
      </c>
      <c r="E88" s="245"/>
      <c r="F88" s="245"/>
      <c r="G88" s="245"/>
      <c r="H88" s="245"/>
      <c r="K88" s="248"/>
    </row>
    <row r="89" spans="1:11" s="233" customFormat="1" ht="13.5" customHeight="1" x14ac:dyDescent="0.2">
      <c r="A89" s="233">
        <v>55</v>
      </c>
      <c r="B89" s="233" t="s">
        <v>1612</v>
      </c>
      <c r="C89" s="233" t="s">
        <v>1613</v>
      </c>
      <c r="D89" s="233" t="s">
        <v>289</v>
      </c>
      <c r="E89" s="248">
        <v>1</v>
      </c>
      <c r="F89" s="245"/>
      <c r="G89" s="245"/>
      <c r="H89" s="245"/>
      <c r="K89" s="248"/>
    </row>
    <row r="90" spans="1:11" s="233" customFormat="1" ht="13.5" customHeight="1" x14ac:dyDescent="0.2">
      <c r="A90" s="233">
        <v>56</v>
      </c>
      <c r="B90" s="233" t="s">
        <v>1614</v>
      </c>
      <c r="C90" s="233" t="s">
        <v>1615</v>
      </c>
      <c r="D90" s="233" t="s">
        <v>289</v>
      </c>
      <c r="E90" s="248">
        <v>1</v>
      </c>
      <c r="F90" s="245"/>
      <c r="G90" s="245"/>
      <c r="H90" s="245"/>
      <c r="I90" s="245"/>
    </row>
    <row r="91" spans="1:11" s="233" customFormat="1" ht="13.5" customHeight="1" x14ac:dyDescent="0.2">
      <c r="A91" s="233">
        <v>57</v>
      </c>
      <c r="B91" s="233" t="s">
        <v>1616</v>
      </c>
      <c r="C91" s="233" t="s">
        <v>1617</v>
      </c>
      <c r="D91" s="233" t="s">
        <v>289</v>
      </c>
      <c r="E91" s="250">
        <v>2</v>
      </c>
      <c r="F91" s="245"/>
      <c r="G91" s="245"/>
      <c r="H91" s="245"/>
      <c r="I91" s="245"/>
    </row>
    <row r="92" spans="1:11" s="233" customFormat="1" ht="13.5" customHeight="1" x14ac:dyDescent="0.2">
      <c r="A92" s="233">
        <v>58</v>
      </c>
      <c r="B92" s="233" t="s">
        <v>1618</v>
      </c>
      <c r="C92" s="233" t="s">
        <v>1619</v>
      </c>
      <c r="D92" s="233" t="s">
        <v>289</v>
      </c>
      <c r="E92" s="250">
        <v>2</v>
      </c>
      <c r="F92" s="245"/>
      <c r="G92" s="245"/>
      <c r="H92" s="245"/>
      <c r="I92" s="245"/>
    </row>
    <row r="93" spans="1:11" x14ac:dyDescent="0.2">
      <c r="A93" s="233">
        <v>59</v>
      </c>
      <c r="B93" s="233" t="s">
        <v>1620</v>
      </c>
      <c r="C93" s="233" t="s">
        <v>1621</v>
      </c>
      <c r="D93" s="233" t="s">
        <v>289</v>
      </c>
      <c r="E93" s="250">
        <v>2</v>
      </c>
      <c r="F93" s="245"/>
      <c r="G93" s="245"/>
      <c r="H93" s="245"/>
    </row>
    <row r="94" spans="1:11" x14ac:dyDescent="0.2">
      <c r="C94" s="231" t="s">
        <v>1622</v>
      </c>
      <c r="D94" s="231" t="s">
        <v>1623</v>
      </c>
      <c r="E94" s="234" t="s">
        <v>1624</v>
      </c>
      <c r="F94" s="234" t="s">
        <v>1624</v>
      </c>
      <c r="G94" s="234" t="s">
        <v>1624</v>
      </c>
      <c r="H94" s="234" t="s">
        <v>1624</v>
      </c>
    </row>
    <row r="95" spans="1:11" x14ac:dyDescent="0.2">
      <c r="C95" s="231" t="s">
        <v>1483</v>
      </c>
    </row>
    <row r="96" spans="1:11" x14ac:dyDescent="0.2">
      <c r="C96" s="231" t="s">
        <v>1625</v>
      </c>
    </row>
    <row r="97" spans="1:8" x14ac:dyDescent="0.2">
      <c r="C97" s="231" t="s">
        <v>1622</v>
      </c>
      <c r="D97" s="231" t="s">
        <v>1623</v>
      </c>
      <c r="E97" s="234" t="s">
        <v>1624</v>
      </c>
      <c r="F97" s="234" t="s">
        <v>1624</v>
      </c>
      <c r="G97" s="234" t="s">
        <v>1624</v>
      </c>
      <c r="H97" s="234" t="s">
        <v>1624</v>
      </c>
    </row>
    <row r="98" spans="1:8" x14ac:dyDescent="0.2">
      <c r="C98" s="231" t="s">
        <v>1626</v>
      </c>
    </row>
    <row r="100" spans="1:8" ht="15" x14ac:dyDescent="0.25">
      <c r="C100" s="232" t="s">
        <v>1627</v>
      </c>
    </row>
    <row r="101" spans="1:8" x14ac:dyDescent="0.2">
      <c r="C101" s="231" t="s">
        <v>1628</v>
      </c>
    </row>
    <row r="102" spans="1:8" x14ac:dyDescent="0.2">
      <c r="C102" s="231" t="s">
        <v>1629</v>
      </c>
    </row>
    <row r="103" spans="1:8" x14ac:dyDescent="0.2">
      <c r="A103" s="231">
        <v>1</v>
      </c>
      <c r="B103" s="231" t="s">
        <v>1630</v>
      </c>
      <c r="C103" s="231" t="s">
        <v>1631</v>
      </c>
      <c r="D103" s="231" t="s">
        <v>346</v>
      </c>
      <c r="E103" s="234">
        <v>12</v>
      </c>
    </row>
    <row r="104" spans="1:8" x14ac:dyDescent="0.2">
      <c r="C104" s="231" t="s">
        <v>1632</v>
      </c>
    </row>
    <row r="105" spans="1:8" x14ac:dyDescent="0.2">
      <c r="A105" s="231">
        <v>2</v>
      </c>
      <c r="B105" s="231" t="s">
        <v>1630</v>
      </c>
      <c r="C105" s="231" t="s">
        <v>1633</v>
      </c>
      <c r="D105" s="231" t="s">
        <v>289</v>
      </c>
      <c r="E105" s="234">
        <v>122</v>
      </c>
    </row>
    <row r="106" spans="1:8" x14ac:dyDescent="0.2">
      <c r="A106" s="231">
        <v>3</v>
      </c>
      <c r="B106" s="231" t="s">
        <v>1630</v>
      </c>
      <c r="C106" s="231" t="s">
        <v>1634</v>
      </c>
      <c r="D106" s="231" t="s">
        <v>289</v>
      </c>
      <c r="E106" s="234">
        <v>60</v>
      </c>
    </row>
    <row r="107" spans="1:8" x14ac:dyDescent="0.2">
      <c r="C107" s="231" t="s">
        <v>1494</v>
      </c>
    </row>
    <row r="108" spans="1:8" x14ac:dyDescent="0.2">
      <c r="A108" s="231">
        <v>4</v>
      </c>
      <c r="B108" s="231" t="s">
        <v>1630</v>
      </c>
      <c r="C108" s="231" t="s">
        <v>1635</v>
      </c>
      <c r="D108" s="231" t="s">
        <v>289</v>
      </c>
      <c r="E108" s="234">
        <v>50</v>
      </c>
    </row>
    <row r="109" spans="1:8" x14ac:dyDescent="0.2">
      <c r="A109" s="231">
        <v>5</v>
      </c>
      <c r="B109" s="231" t="s">
        <v>1630</v>
      </c>
      <c r="C109" s="231" t="s">
        <v>1636</v>
      </c>
      <c r="D109" s="231" t="s">
        <v>289</v>
      </c>
      <c r="E109" s="243">
        <v>240</v>
      </c>
    </row>
    <row r="110" spans="1:8" x14ac:dyDescent="0.2">
      <c r="A110" s="231">
        <v>6</v>
      </c>
      <c r="B110" s="231" t="s">
        <v>1630</v>
      </c>
      <c r="C110" s="231" t="s">
        <v>1530</v>
      </c>
      <c r="D110" s="231" t="s">
        <v>289</v>
      </c>
      <c r="E110" s="234">
        <v>60</v>
      </c>
    </row>
    <row r="111" spans="1:8" s="233" customFormat="1" x14ac:dyDescent="0.2">
      <c r="A111" s="231"/>
      <c r="B111" s="231"/>
      <c r="C111" s="231" t="s">
        <v>1637</v>
      </c>
      <c r="D111" s="231"/>
      <c r="E111" s="234"/>
      <c r="F111" s="234"/>
      <c r="G111" s="235"/>
      <c r="H111" s="234"/>
    </row>
    <row r="112" spans="1:8" s="233" customFormat="1" x14ac:dyDescent="0.2">
      <c r="A112" s="233">
        <v>7</v>
      </c>
      <c r="B112" s="233" t="s">
        <v>1630</v>
      </c>
      <c r="C112" s="233" t="s">
        <v>1638</v>
      </c>
      <c r="D112" s="233" t="s">
        <v>346</v>
      </c>
      <c r="E112" s="245">
        <v>31.5</v>
      </c>
      <c r="F112" s="248"/>
      <c r="G112" s="235"/>
      <c r="H112" s="245"/>
    </row>
    <row r="113" spans="1:8" s="233" customFormat="1" x14ac:dyDescent="0.2">
      <c r="A113" s="233">
        <v>8</v>
      </c>
      <c r="B113" s="233" t="s">
        <v>1630</v>
      </c>
      <c r="C113" s="233" t="s">
        <v>1506</v>
      </c>
      <c r="D113" s="233" t="s">
        <v>346</v>
      </c>
      <c r="E113" s="245">
        <v>21</v>
      </c>
      <c r="F113" s="248"/>
      <c r="G113" s="235"/>
      <c r="H113" s="245"/>
    </row>
    <row r="114" spans="1:8" x14ac:dyDescent="0.2">
      <c r="A114" s="233">
        <v>9</v>
      </c>
      <c r="B114" s="233" t="s">
        <v>1630</v>
      </c>
      <c r="C114" s="233" t="s">
        <v>1508</v>
      </c>
      <c r="D114" s="233" t="s">
        <v>346</v>
      </c>
      <c r="E114" s="245">
        <v>4</v>
      </c>
      <c r="F114" s="245"/>
      <c r="H114" s="245"/>
    </row>
    <row r="115" spans="1:8" x14ac:dyDescent="0.2">
      <c r="C115" s="233" t="s">
        <v>1509</v>
      </c>
      <c r="E115" s="244"/>
    </row>
    <row r="116" spans="1:8" x14ac:dyDescent="0.2">
      <c r="A116" s="231">
        <v>10</v>
      </c>
      <c r="B116" s="231" t="s">
        <v>1630</v>
      </c>
      <c r="C116" s="233" t="s">
        <v>1511</v>
      </c>
      <c r="D116" s="231" t="s">
        <v>346</v>
      </c>
      <c r="E116" s="243">
        <v>21</v>
      </c>
    </row>
    <row r="117" spans="1:8" x14ac:dyDescent="0.2">
      <c r="C117" s="233" t="s">
        <v>1512</v>
      </c>
      <c r="E117" s="244"/>
    </row>
    <row r="118" spans="1:8" x14ac:dyDescent="0.2">
      <c r="A118" s="231">
        <v>11</v>
      </c>
      <c r="B118" s="231" t="s">
        <v>1630</v>
      </c>
      <c r="C118" s="233" t="s">
        <v>1514</v>
      </c>
      <c r="D118" s="231" t="s">
        <v>346</v>
      </c>
      <c r="E118" s="243">
        <v>42</v>
      </c>
    </row>
    <row r="119" spans="1:8" x14ac:dyDescent="0.2">
      <c r="A119" s="231">
        <v>12</v>
      </c>
      <c r="B119" s="231" t="s">
        <v>1630</v>
      </c>
      <c r="C119" s="233" t="s">
        <v>1516</v>
      </c>
      <c r="D119" s="231" t="s">
        <v>346</v>
      </c>
      <c r="E119" s="243">
        <v>113.4</v>
      </c>
    </row>
    <row r="120" spans="1:8" x14ac:dyDescent="0.2">
      <c r="A120" s="231">
        <v>13</v>
      </c>
      <c r="B120" s="231" t="s">
        <v>1630</v>
      </c>
      <c r="C120" s="233" t="s">
        <v>1517</v>
      </c>
      <c r="D120" s="231" t="s">
        <v>346</v>
      </c>
      <c r="E120" s="243">
        <v>441</v>
      </c>
    </row>
    <row r="121" spans="1:8" x14ac:dyDescent="0.2">
      <c r="A121" s="231">
        <v>14</v>
      </c>
      <c r="B121" s="231" t="s">
        <v>1630</v>
      </c>
      <c r="C121" s="233" t="s">
        <v>1519</v>
      </c>
      <c r="D121" s="231" t="s">
        <v>346</v>
      </c>
      <c r="E121" s="243">
        <v>955.5</v>
      </c>
    </row>
    <row r="122" spans="1:8" x14ac:dyDescent="0.2">
      <c r="A122" s="231">
        <v>15</v>
      </c>
      <c r="B122" s="231" t="s">
        <v>1630</v>
      </c>
      <c r="C122" s="233" t="s">
        <v>1521</v>
      </c>
      <c r="D122" s="231" t="s">
        <v>346</v>
      </c>
      <c r="E122" s="243">
        <v>84</v>
      </c>
    </row>
    <row r="123" spans="1:8" x14ac:dyDescent="0.2">
      <c r="A123" s="231">
        <v>16</v>
      </c>
      <c r="B123" s="231" t="s">
        <v>1630</v>
      </c>
      <c r="C123" s="233" t="s">
        <v>1523</v>
      </c>
      <c r="D123" s="231" t="s">
        <v>346</v>
      </c>
      <c r="E123" s="243">
        <v>12.6</v>
      </c>
    </row>
    <row r="124" spans="1:8" x14ac:dyDescent="0.2">
      <c r="A124" s="231">
        <v>17</v>
      </c>
      <c r="B124" s="231" t="s">
        <v>1630</v>
      </c>
      <c r="C124" s="233" t="s">
        <v>1525</v>
      </c>
      <c r="D124" s="231" t="s">
        <v>346</v>
      </c>
      <c r="E124" s="243">
        <v>12.6</v>
      </c>
    </row>
    <row r="125" spans="1:8" x14ac:dyDescent="0.2">
      <c r="A125" s="231">
        <v>18</v>
      </c>
      <c r="B125" s="231" t="s">
        <v>1630</v>
      </c>
      <c r="C125" s="233" t="s">
        <v>1527</v>
      </c>
      <c r="D125" s="231" t="s">
        <v>346</v>
      </c>
      <c r="E125" s="243">
        <v>26.25</v>
      </c>
    </row>
    <row r="126" spans="1:8" x14ac:dyDescent="0.2">
      <c r="C126" s="231" t="s">
        <v>1639</v>
      </c>
    </row>
    <row r="127" spans="1:8" x14ac:dyDescent="0.2">
      <c r="A127" s="231">
        <v>19</v>
      </c>
      <c r="B127" s="231" t="s">
        <v>1630</v>
      </c>
      <c r="C127" s="231" t="s">
        <v>1640</v>
      </c>
      <c r="D127" s="231" t="s">
        <v>289</v>
      </c>
      <c r="E127" s="234">
        <v>2</v>
      </c>
    </row>
    <row r="128" spans="1:8" x14ac:dyDescent="0.2">
      <c r="C128" s="231" t="s">
        <v>1641</v>
      </c>
    </row>
    <row r="129" spans="1:6" x14ac:dyDescent="0.2">
      <c r="A129" s="231">
        <v>20</v>
      </c>
      <c r="B129" s="231" t="s">
        <v>1630</v>
      </c>
      <c r="C129" s="231" t="s">
        <v>1642</v>
      </c>
      <c r="D129" s="231" t="s">
        <v>289</v>
      </c>
      <c r="E129" s="234">
        <v>4</v>
      </c>
    </row>
    <row r="130" spans="1:6" x14ac:dyDescent="0.2">
      <c r="A130" s="231">
        <v>21</v>
      </c>
      <c r="B130" s="231" t="s">
        <v>1630</v>
      </c>
      <c r="C130" s="231" t="s">
        <v>1643</v>
      </c>
      <c r="D130" s="231" t="s">
        <v>289</v>
      </c>
      <c r="E130" s="234">
        <v>14</v>
      </c>
    </row>
    <row r="131" spans="1:6" x14ac:dyDescent="0.2">
      <c r="C131" s="231" t="s">
        <v>1579</v>
      </c>
    </row>
    <row r="132" spans="1:6" x14ac:dyDescent="0.2">
      <c r="A132" s="231">
        <v>22</v>
      </c>
      <c r="B132" s="231" t="s">
        <v>1630</v>
      </c>
      <c r="C132" s="231" t="s">
        <v>1644</v>
      </c>
      <c r="D132" s="231" t="s">
        <v>289</v>
      </c>
      <c r="E132" s="234">
        <v>10</v>
      </c>
    </row>
    <row r="133" spans="1:6" x14ac:dyDescent="0.2">
      <c r="A133" s="231">
        <v>23</v>
      </c>
      <c r="B133" s="231" t="s">
        <v>1630</v>
      </c>
      <c r="C133" s="231" t="s">
        <v>1645</v>
      </c>
      <c r="D133" s="231" t="s">
        <v>289</v>
      </c>
      <c r="E133" s="234">
        <v>2</v>
      </c>
    </row>
    <row r="134" spans="1:6" x14ac:dyDescent="0.2">
      <c r="C134" s="231" t="s">
        <v>1646</v>
      </c>
    </row>
    <row r="135" spans="1:6" x14ac:dyDescent="0.2">
      <c r="A135" s="231">
        <v>24</v>
      </c>
      <c r="B135" s="231" t="s">
        <v>1630</v>
      </c>
      <c r="C135" s="231" t="s">
        <v>1647</v>
      </c>
      <c r="D135" s="231" t="s">
        <v>289</v>
      </c>
      <c r="E135" s="234">
        <v>13</v>
      </c>
    </row>
    <row r="136" spans="1:6" x14ac:dyDescent="0.2">
      <c r="A136" s="231">
        <v>25</v>
      </c>
      <c r="B136" s="231" t="s">
        <v>1630</v>
      </c>
      <c r="C136" s="231" t="s">
        <v>1648</v>
      </c>
      <c r="D136" s="231" t="s">
        <v>289</v>
      </c>
      <c r="E136" s="234">
        <v>3</v>
      </c>
    </row>
    <row r="137" spans="1:6" x14ac:dyDescent="0.2">
      <c r="A137" s="231">
        <v>26</v>
      </c>
      <c r="B137" s="231" t="s">
        <v>1630</v>
      </c>
      <c r="C137" s="231" t="s">
        <v>1649</v>
      </c>
      <c r="D137" s="231" t="s">
        <v>289</v>
      </c>
      <c r="E137" s="234">
        <v>10</v>
      </c>
    </row>
    <row r="138" spans="1:6" x14ac:dyDescent="0.2">
      <c r="A138" s="231">
        <v>27</v>
      </c>
      <c r="B138" s="231" t="s">
        <v>1630</v>
      </c>
      <c r="C138" s="231" t="s">
        <v>1650</v>
      </c>
      <c r="D138" s="231" t="s">
        <v>289</v>
      </c>
      <c r="E138" s="234">
        <v>20</v>
      </c>
    </row>
    <row r="139" spans="1:6" x14ac:dyDescent="0.2">
      <c r="A139" s="231">
        <v>29</v>
      </c>
      <c r="B139" s="231" t="s">
        <v>1630</v>
      </c>
      <c r="C139" s="231" t="s">
        <v>1651</v>
      </c>
      <c r="D139" s="231" t="s">
        <v>289</v>
      </c>
      <c r="E139" s="234">
        <v>8</v>
      </c>
    </row>
    <row r="140" spans="1:6" x14ac:dyDescent="0.2">
      <c r="A140" s="231">
        <v>29</v>
      </c>
      <c r="B140" s="231" t="s">
        <v>1630</v>
      </c>
      <c r="C140" s="231" t="s">
        <v>1555</v>
      </c>
      <c r="D140" s="231" t="s">
        <v>289</v>
      </c>
      <c r="E140" s="234">
        <v>44</v>
      </c>
    </row>
    <row r="141" spans="1:6" x14ac:dyDescent="0.2">
      <c r="A141" s="231">
        <v>30</v>
      </c>
      <c r="B141" s="231" t="s">
        <v>1630</v>
      </c>
      <c r="C141" s="231" t="s">
        <v>1652</v>
      </c>
      <c r="D141" s="231" t="s">
        <v>289</v>
      </c>
      <c r="E141" s="234">
        <v>8</v>
      </c>
    </row>
    <row r="142" spans="1:6" x14ac:dyDescent="0.2">
      <c r="A142" s="231">
        <v>31</v>
      </c>
      <c r="B142" s="231" t="s">
        <v>1630</v>
      </c>
      <c r="C142" s="231" t="s">
        <v>1653</v>
      </c>
      <c r="D142" s="231" t="s">
        <v>289</v>
      </c>
      <c r="E142" s="234">
        <v>3</v>
      </c>
    </row>
    <row r="143" spans="1:6" x14ac:dyDescent="0.2">
      <c r="C143" s="231" t="s">
        <v>1654</v>
      </c>
    </row>
    <row r="144" spans="1:6" x14ac:dyDescent="0.2">
      <c r="A144" s="231">
        <v>32</v>
      </c>
      <c r="B144" s="231" t="s">
        <v>1630</v>
      </c>
      <c r="C144" s="233" t="s">
        <v>1558</v>
      </c>
      <c r="D144" s="231" t="s">
        <v>289</v>
      </c>
      <c r="E144" s="234">
        <v>2</v>
      </c>
      <c r="F144" s="245"/>
    </row>
    <row r="145" spans="1:9" x14ac:dyDescent="0.2">
      <c r="A145" s="231">
        <v>33</v>
      </c>
      <c r="B145" s="231" t="s">
        <v>1630</v>
      </c>
      <c r="C145" s="233" t="s">
        <v>1560</v>
      </c>
      <c r="D145" s="231" t="s">
        <v>289</v>
      </c>
      <c r="E145" s="234">
        <v>1</v>
      </c>
      <c r="F145" s="245"/>
    </row>
    <row r="146" spans="1:9" s="233" customFormat="1" ht="15" customHeight="1" x14ac:dyDescent="0.2">
      <c r="A146" s="231">
        <v>34</v>
      </c>
      <c r="B146" s="231" t="s">
        <v>1630</v>
      </c>
      <c r="C146" s="231" t="s">
        <v>1562</v>
      </c>
      <c r="D146" s="231" t="s">
        <v>289</v>
      </c>
      <c r="E146" s="234">
        <v>14</v>
      </c>
      <c r="F146" s="234"/>
      <c r="G146" s="235"/>
      <c r="H146" s="234"/>
    </row>
    <row r="147" spans="1:9" s="233" customFormat="1" ht="15" customHeight="1" x14ac:dyDescent="0.2">
      <c r="A147" s="231"/>
      <c r="B147" s="231"/>
      <c r="C147" s="233" t="s">
        <v>1655</v>
      </c>
      <c r="D147" s="231"/>
      <c r="E147" s="234"/>
      <c r="F147" s="234"/>
      <c r="G147" s="235"/>
      <c r="H147" s="234"/>
    </row>
    <row r="148" spans="1:9" s="233" customFormat="1" ht="15" customHeight="1" x14ac:dyDescent="0.2">
      <c r="A148" s="233">
        <v>35</v>
      </c>
      <c r="B148" s="233" t="s">
        <v>1630</v>
      </c>
      <c r="C148" s="233" t="s">
        <v>1656</v>
      </c>
      <c r="D148" s="233" t="s">
        <v>289</v>
      </c>
      <c r="E148" s="245">
        <v>17</v>
      </c>
      <c r="F148" s="245"/>
      <c r="G148" s="235"/>
      <c r="H148" s="245"/>
    </row>
    <row r="149" spans="1:9" s="233" customFormat="1" x14ac:dyDescent="0.2">
      <c r="A149" s="233">
        <v>36</v>
      </c>
      <c r="B149" s="233" t="s">
        <v>1630</v>
      </c>
      <c r="C149" s="233" t="s">
        <v>1657</v>
      </c>
      <c r="D149" s="233" t="s">
        <v>289</v>
      </c>
      <c r="E149" s="245">
        <v>1</v>
      </c>
      <c r="F149" s="245"/>
      <c r="G149" s="235"/>
      <c r="H149" s="245"/>
    </row>
    <row r="150" spans="1:9" s="233" customFormat="1" x14ac:dyDescent="0.2">
      <c r="A150" s="233">
        <v>37</v>
      </c>
      <c r="B150" s="233" t="s">
        <v>1630</v>
      </c>
      <c r="C150" s="233" t="s">
        <v>1658</v>
      </c>
      <c r="D150" s="233" t="s">
        <v>289</v>
      </c>
      <c r="E150" s="245">
        <v>60</v>
      </c>
      <c r="F150" s="245"/>
      <c r="G150" s="235"/>
      <c r="H150" s="245"/>
    </row>
    <row r="151" spans="1:9" s="233" customFormat="1" x14ac:dyDescent="0.2">
      <c r="A151" s="233">
        <v>38</v>
      </c>
      <c r="B151" s="233" t="s">
        <v>1630</v>
      </c>
      <c r="C151" s="233" t="s">
        <v>1659</v>
      </c>
      <c r="D151" s="233" t="s">
        <v>289</v>
      </c>
      <c r="E151" s="245">
        <v>6</v>
      </c>
      <c r="F151" s="245"/>
      <c r="G151" s="235"/>
      <c r="H151" s="245"/>
    </row>
    <row r="152" spans="1:9" x14ac:dyDescent="0.2">
      <c r="A152" s="233">
        <v>39</v>
      </c>
      <c r="B152" s="233" t="s">
        <v>1630</v>
      </c>
      <c r="C152" s="251" t="s">
        <v>1660</v>
      </c>
      <c r="D152" s="233" t="s">
        <v>289</v>
      </c>
      <c r="E152" s="245">
        <v>15</v>
      </c>
      <c r="F152" s="245"/>
      <c r="H152" s="245"/>
    </row>
    <row r="153" spans="1:9" s="233" customFormat="1" ht="15.75" customHeight="1" x14ac:dyDescent="0.2">
      <c r="A153" s="233">
        <v>40</v>
      </c>
      <c r="B153" s="233" t="s">
        <v>1630</v>
      </c>
      <c r="C153" s="251" t="s">
        <v>1661</v>
      </c>
      <c r="D153" s="233" t="s">
        <v>289</v>
      </c>
      <c r="E153" s="245">
        <v>8</v>
      </c>
      <c r="F153" s="245"/>
      <c r="G153" s="235"/>
      <c r="H153" s="245"/>
      <c r="I153" s="245"/>
    </row>
    <row r="154" spans="1:9" s="233" customFormat="1" ht="15.75" customHeight="1" x14ac:dyDescent="0.25">
      <c r="A154" s="231"/>
      <c r="B154" s="231"/>
      <c r="C154" s="232" t="s">
        <v>1587</v>
      </c>
      <c r="D154" s="231"/>
      <c r="E154" s="234"/>
      <c r="F154" s="234"/>
      <c r="G154" s="235"/>
      <c r="H154" s="234"/>
      <c r="I154" s="245"/>
    </row>
    <row r="155" spans="1:9" s="233" customFormat="1" ht="15.75" customHeight="1" x14ac:dyDescent="0.2">
      <c r="A155" s="233">
        <v>41</v>
      </c>
      <c r="B155" s="233" t="s">
        <v>1630</v>
      </c>
      <c r="C155" s="233" t="s">
        <v>1590</v>
      </c>
      <c r="D155" s="233" t="s">
        <v>346</v>
      </c>
      <c r="E155" s="245">
        <v>126</v>
      </c>
      <c r="F155" s="245"/>
      <c r="G155" s="245"/>
      <c r="H155" s="245"/>
      <c r="I155" s="245"/>
    </row>
    <row r="156" spans="1:9" s="233" customFormat="1" ht="15.75" customHeight="1" x14ac:dyDescent="0.2">
      <c r="A156" s="233">
        <v>42</v>
      </c>
      <c r="B156" s="233" t="s">
        <v>1630</v>
      </c>
      <c r="C156" s="233" t="s">
        <v>1662</v>
      </c>
      <c r="D156" s="233" t="s">
        <v>289</v>
      </c>
      <c r="E156" s="245">
        <v>1</v>
      </c>
      <c r="F156" s="245"/>
      <c r="G156" s="245"/>
      <c r="H156" s="245"/>
      <c r="I156" s="245"/>
    </row>
    <row r="157" spans="1:9" s="233" customFormat="1" ht="15.75" customHeight="1" x14ac:dyDescent="0.2">
      <c r="A157" s="233">
        <v>43</v>
      </c>
      <c r="B157" s="233" t="s">
        <v>1630</v>
      </c>
      <c r="C157" s="249" t="s">
        <v>1595</v>
      </c>
      <c r="D157" s="233" t="s">
        <v>346</v>
      </c>
      <c r="E157" s="245">
        <v>63</v>
      </c>
      <c r="F157" s="245"/>
      <c r="G157" s="245"/>
      <c r="H157" s="245"/>
      <c r="I157" s="245"/>
    </row>
    <row r="158" spans="1:9" s="233" customFormat="1" ht="15.75" customHeight="1" x14ac:dyDescent="0.2">
      <c r="A158" s="233">
        <v>44</v>
      </c>
      <c r="B158" s="233" t="s">
        <v>1630</v>
      </c>
      <c r="C158" s="233" t="s">
        <v>1597</v>
      </c>
      <c r="D158" s="233" t="s">
        <v>346</v>
      </c>
      <c r="E158" s="245">
        <v>12.6</v>
      </c>
      <c r="F158" s="245"/>
      <c r="G158" s="245"/>
      <c r="H158" s="245"/>
      <c r="I158" s="245"/>
    </row>
    <row r="159" spans="1:9" s="233" customFormat="1" ht="15.75" customHeight="1" x14ac:dyDescent="0.2">
      <c r="A159" s="233">
        <v>45</v>
      </c>
      <c r="B159" s="233" t="s">
        <v>1630</v>
      </c>
      <c r="C159" s="233" t="s">
        <v>1598</v>
      </c>
      <c r="D159" s="233" t="s">
        <v>346</v>
      </c>
      <c r="E159" s="245">
        <v>126</v>
      </c>
      <c r="F159" s="245"/>
      <c r="G159" s="245"/>
      <c r="H159" s="245"/>
    </row>
    <row r="160" spans="1:9" x14ac:dyDescent="0.2">
      <c r="A160" s="233">
        <v>46</v>
      </c>
      <c r="B160" s="233" t="s">
        <v>1630</v>
      </c>
      <c r="C160" s="233" t="s">
        <v>1663</v>
      </c>
      <c r="D160" s="233" t="s">
        <v>289</v>
      </c>
      <c r="E160" s="245">
        <v>1</v>
      </c>
      <c r="F160" s="245"/>
      <c r="G160" s="245"/>
      <c r="H160" s="245"/>
    </row>
    <row r="161" spans="1:8" x14ac:dyDescent="0.2">
      <c r="A161" s="233">
        <v>47</v>
      </c>
      <c r="B161" s="233" t="s">
        <v>1630</v>
      </c>
      <c r="C161" s="233" t="s">
        <v>1664</v>
      </c>
      <c r="D161" s="233" t="s">
        <v>1665</v>
      </c>
      <c r="E161" s="245">
        <v>3</v>
      </c>
      <c r="F161" s="245"/>
      <c r="G161" s="245"/>
      <c r="H161" s="245"/>
    </row>
    <row r="162" spans="1:8" x14ac:dyDescent="0.2">
      <c r="C162" s="231" t="s">
        <v>1622</v>
      </c>
      <c r="D162" s="231" t="s">
        <v>1623</v>
      </c>
      <c r="E162" s="234" t="s">
        <v>1624</v>
      </c>
      <c r="F162" s="234" t="s">
        <v>1624</v>
      </c>
      <c r="G162" s="234" t="s">
        <v>1624</v>
      </c>
      <c r="H162" s="234" t="s">
        <v>1624</v>
      </c>
    </row>
    <row r="163" spans="1:8" x14ac:dyDescent="0.2">
      <c r="C163" s="231" t="s">
        <v>1666</v>
      </c>
    </row>
    <row r="164" spans="1:8" x14ac:dyDescent="0.2">
      <c r="C164" s="231" t="s">
        <v>1667</v>
      </c>
    </row>
    <row r="165" spans="1:8" x14ac:dyDescent="0.2">
      <c r="C165" s="231" t="s">
        <v>1622</v>
      </c>
      <c r="D165" s="231" t="s">
        <v>1623</v>
      </c>
      <c r="E165" s="234" t="s">
        <v>1624</v>
      </c>
      <c r="F165" s="234" t="s">
        <v>1624</v>
      </c>
      <c r="G165" s="234" t="s">
        <v>1624</v>
      </c>
      <c r="H165" s="234" t="s">
        <v>1624</v>
      </c>
    </row>
    <row r="166" spans="1:8" x14ac:dyDescent="0.2">
      <c r="C166" s="231" t="s">
        <v>1666</v>
      </c>
    </row>
    <row r="167" spans="1:8" x14ac:dyDescent="0.2">
      <c r="C167" s="231" t="s">
        <v>1625</v>
      </c>
    </row>
    <row r="168" spans="1:8" x14ac:dyDescent="0.2">
      <c r="C168" s="231" t="s">
        <v>1622</v>
      </c>
      <c r="D168" s="231" t="s">
        <v>1623</v>
      </c>
      <c r="E168" s="234" t="s">
        <v>1624</v>
      </c>
      <c r="F168" s="234" t="s">
        <v>1624</v>
      </c>
      <c r="G168" s="234" t="s">
        <v>1624</v>
      </c>
      <c r="H168" s="234" t="s">
        <v>1624</v>
      </c>
    </row>
    <row r="169" spans="1:8" x14ac:dyDescent="0.2">
      <c r="C169" s="231" t="s">
        <v>1668</v>
      </c>
    </row>
    <row r="171" spans="1:8" s="233" customFormat="1" ht="15" x14ac:dyDescent="0.25">
      <c r="A171" s="231"/>
      <c r="B171" s="231"/>
      <c r="C171" s="232" t="s">
        <v>1669</v>
      </c>
      <c r="D171" s="231"/>
      <c r="E171" s="234"/>
      <c r="F171" s="234"/>
      <c r="G171" s="235"/>
      <c r="H171" s="234"/>
    </row>
    <row r="172" spans="1:8" s="233" customFormat="1" x14ac:dyDescent="0.2">
      <c r="A172" s="231"/>
      <c r="B172" s="231"/>
      <c r="C172" s="231" t="s">
        <v>1670</v>
      </c>
      <c r="D172" s="231"/>
      <c r="E172" s="234"/>
      <c r="F172" s="234"/>
      <c r="G172" s="235"/>
      <c r="H172" s="234"/>
    </row>
    <row r="173" spans="1:8" s="233" customFormat="1" ht="15" x14ac:dyDescent="0.25">
      <c r="C173" s="232" t="s">
        <v>1671</v>
      </c>
      <c r="E173" s="245"/>
      <c r="F173" s="245"/>
      <c r="G173" s="235"/>
      <c r="H173" s="245"/>
    </row>
    <row r="174" spans="1:8" s="233" customFormat="1" x14ac:dyDescent="0.2">
      <c r="C174" s="233" t="s">
        <v>1672</v>
      </c>
      <c r="E174" s="245"/>
      <c r="F174" s="245"/>
      <c r="G174" s="235"/>
      <c r="H174" s="245"/>
    </row>
    <row r="175" spans="1:8" s="233" customFormat="1" x14ac:dyDescent="0.2">
      <c r="A175" s="233">
        <v>1</v>
      </c>
      <c r="B175" s="233" t="s">
        <v>1673</v>
      </c>
      <c r="C175" s="233" t="s">
        <v>1674</v>
      </c>
      <c r="D175" s="233" t="s">
        <v>289</v>
      </c>
      <c r="E175" s="245">
        <v>1</v>
      </c>
      <c r="F175" s="245"/>
      <c r="G175" s="235"/>
      <c r="H175" s="245"/>
    </row>
    <row r="176" spans="1:8" s="233" customFormat="1" x14ac:dyDescent="0.2">
      <c r="A176" s="233">
        <v>2</v>
      </c>
      <c r="B176" s="233" t="s">
        <v>1675</v>
      </c>
      <c r="C176" s="233" t="s">
        <v>1676</v>
      </c>
      <c r="D176" s="233" t="s">
        <v>289</v>
      </c>
      <c r="E176" s="245">
        <v>1</v>
      </c>
      <c r="F176" s="245"/>
      <c r="G176" s="235"/>
      <c r="H176" s="245"/>
    </row>
    <row r="177" spans="1:8" s="233" customFormat="1" x14ac:dyDescent="0.2">
      <c r="A177" s="233">
        <v>3</v>
      </c>
      <c r="B177" s="233" t="s">
        <v>1675</v>
      </c>
      <c r="C177" s="233" t="s">
        <v>1677</v>
      </c>
      <c r="D177" s="233" t="s">
        <v>289</v>
      </c>
      <c r="E177" s="245">
        <v>1</v>
      </c>
      <c r="F177" s="245"/>
      <c r="G177" s="235"/>
      <c r="H177" s="245"/>
    </row>
    <row r="178" spans="1:8" s="233" customFormat="1" x14ac:dyDescent="0.2">
      <c r="A178" s="233">
        <v>4</v>
      </c>
      <c r="B178" s="233" t="s">
        <v>1675</v>
      </c>
      <c r="C178" s="233" t="s">
        <v>1678</v>
      </c>
      <c r="D178" s="233" t="s">
        <v>289</v>
      </c>
      <c r="E178" s="245">
        <v>1</v>
      </c>
      <c r="F178" s="245"/>
      <c r="G178" s="235"/>
      <c r="H178" s="245"/>
    </row>
    <row r="179" spans="1:8" s="233" customFormat="1" x14ac:dyDescent="0.2">
      <c r="A179" s="233">
        <v>5</v>
      </c>
      <c r="B179" s="233" t="s">
        <v>1675</v>
      </c>
      <c r="C179" s="233" t="s">
        <v>1679</v>
      </c>
      <c r="D179" s="233" t="s">
        <v>289</v>
      </c>
      <c r="E179" s="245">
        <v>23</v>
      </c>
      <c r="F179" s="245"/>
      <c r="G179" s="235"/>
      <c r="H179" s="245"/>
    </row>
    <row r="180" spans="1:8" s="233" customFormat="1" x14ac:dyDescent="0.2">
      <c r="A180" s="233">
        <v>6</v>
      </c>
      <c r="B180" s="233" t="s">
        <v>1675</v>
      </c>
      <c r="C180" s="233" t="s">
        <v>1680</v>
      </c>
      <c r="D180" s="233" t="s">
        <v>289</v>
      </c>
      <c r="E180" s="245">
        <v>1</v>
      </c>
      <c r="F180" s="245"/>
      <c r="G180" s="235"/>
      <c r="H180" s="245"/>
    </row>
    <row r="181" spans="1:8" s="233" customFormat="1" x14ac:dyDescent="0.2">
      <c r="A181" s="233">
        <v>7</v>
      </c>
      <c r="B181" s="233" t="s">
        <v>1675</v>
      </c>
      <c r="C181" s="233" t="s">
        <v>1681</v>
      </c>
      <c r="D181" s="233" t="s">
        <v>289</v>
      </c>
      <c r="E181" s="245">
        <v>1</v>
      </c>
      <c r="F181" s="245"/>
      <c r="G181" s="235"/>
      <c r="H181" s="245"/>
    </row>
    <row r="182" spans="1:8" s="233" customFormat="1" x14ac:dyDescent="0.2">
      <c r="A182" s="233">
        <v>8</v>
      </c>
      <c r="B182" s="233" t="s">
        <v>1675</v>
      </c>
      <c r="C182" s="233" t="s">
        <v>1682</v>
      </c>
      <c r="D182" s="233" t="s">
        <v>289</v>
      </c>
      <c r="E182" s="245">
        <v>10</v>
      </c>
      <c r="F182" s="245"/>
      <c r="G182" s="235"/>
      <c r="H182" s="245"/>
    </row>
    <row r="183" spans="1:8" s="233" customFormat="1" x14ac:dyDescent="0.2">
      <c r="A183" s="233">
        <v>9</v>
      </c>
      <c r="B183" s="233" t="s">
        <v>1675</v>
      </c>
      <c r="C183" s="233" t="s">
        <v>1683</v>
      </c>
      <c r="D183" s="233" t="s">
        <v>289</v>
      </c>
      <c r="E183" s="245">
        <v>8</v>
      </c>
      <c r="F183" s="245"/>
      <c r="G183" s="235"/>
      <c r="H183" s="245"/>
    </row>
    <row r="184" spans="1:8" s="233" customFormat="1" ht="13.5" customHeight="1" x14ac:dyDescent="0.2">
      <c r="A184" s="233">
        <v>10</v>
      </c>
      <c r="B184" s="233" t="s">
        <v>1675</v>
      </c>
      <c r="C184" s="233" t="s">
        <v>1684</v>
      </c>
      <c r="D184" s="233" t="s">
        <v>289</v>
      </c>
      <c r="E184" s="245">
        <v>6</v>
      </c>
      <c r="F184" s="245"/>
      <c r="G184" s="235"/>
      <c r="H184" s="245"/>
    </row>
    <row r="185" spans="1:8" s="233" customFormat="1" ht="13.5" customHeight="1" x14ac:dyDescent="0.2">
      <c r="A185" s="233">
        <v>11</v>
      </c>
      <c r="B185" s="233" t="s">
        <v>1675</v>
      </c>
      <c r="C185" s="233" t="s">
        <v>1685</v>
      </c>
      <c r="D185" s="233" t="s">
        <v>289</v>
      </c>
      <c r="E185" s="245">
        <v>1</v>
      </c>
      <c r="F185" s="245"/>
      <c r="G185" s="235"/>
      <c r="H185" s="245"/>
    </row>
    <row r="186" spans="1:8" s="233" customFormat="1" ht="13.5" customHeight="1" x14ac:dyDescent="0.2">
      <c r="A186" s="233">
        <v>12</v>
      </c>
      <c r="B186" s="233" t="s">
        <v>1675</v>
      </c>
      <c r="C186" s="233" t="s">
        <v>1686</v>
      </c>
      <c r="D186" s="233" t="s">
        <v>289</v>
      </c>
      <c r="E186" s="245">
        <v>2</v>
      </c>
      <c r="F186" s="245"/>
      <c r="G186" s="235"/>
      <c r="H186" s="245"/>
    </row>
    <row r="187" spans="1:8" s="233" customFormat="1" ht="15" customHeight="1" x14ac:dyDescent="0.2">
      <c r="A187" s="233">
        <v>13</v>
      </c>
      <c r="B187" s="233" t="s">
        <v>1675</v>
      </c>
      <c r="C187" s="233" t="s">
        <v>1687</v>
      </c>
      <c r="D187" s="233" t="s">
        <v>289</v>
      </c>
      <c r="E187" s="245">
        <v>1</v>
      </c>
      <c r="F187" s="245"/>
      <c r="G187" s="235"/>
      <c r="H187" s="245"/>
    </row>
    <row r="188" spans="1:8" s="233" customFormat="1" ht="13.5" customHeight="1" x14ac:dyDescent="0.2">
      <c r="A188" s="233">
        <v>14</v>
      </c>
      <c r="B188" s="233" t="s">
        <v>1675</v>
      </c>
      <c r="C188" s="233" t="s">
        <v>1688</v>
      </c>
      <c r="D188" s="233" t="s">
        <v>289</v>
      </c>
      <c r="E188" s="245">
        <v>1</v>
      </c>
      <c r="F188" s="245"/>
      <c r="G188" s="235"/>
      <c r="H188" s="245"/>
    </row>
    <row r="189" spans="1:8" s="233" customFormat="1" ht="15.75" customHeight="1" x14ac:dyDescent="0.2">
      <c r="A189" s="233">
        <v>15</v>
      </c>
      <c r="B189" s="233" t="s">
        <v>1675</v>
      </c>
      <c r="C189" s="233" t="s">
        <v>1689</v>
      </c>
      <c r="D189" s="233" t="s">
        <v>289</v>
      </c>
      <c r="E189" s="245">
        <v>40</v>
      </c>
      <c r="F189" s="245"/>
      <c r="G189" s="235"/>
      <c r="H189" s="245"/>
    </row>
    <row r="190" spans="1:8" s="233" customFormat="1" ht="15.75" customHeight="1" x14ac:dyDescent="0.2">
      <c r="A190" s="233">
        <v>16</v>
      </c>
      <c r="B190" s="233" t="s">
        <v>1675</v>
      </c>
      <c r="C190" s="233" t="s">
        <v>1690</v>
      </c>
      <c r="D190" s="233" t="s">
        <v>289</v>
      </c>
      <c r="E190" s="245">
        <v>40</v>
      </c>
      <c r="F190" s="245"/>
      <c r="G190" s="235"/>
      <c r="H190" s="245"/>
    </row>
    <row r="191" spans="1:8" s="233" customFormat="1" ht="15.75" customHeight="1" x14ac:dyDescent="0.2">
      <c r="A191" s="233">
        <v>17</v>
      </c>
      <c r="B191" s="233" t="s">
        <v>1675</v>
      </c>
      <c r="C191" s="233" t="s">
        <v>1691</v>
      </c>
      <c r="D191" s="233" t="s">
        <v>289</v>
      </c>
      <c r="E191" s="245">
        <v>55</v>
      </c>
      <c r="F191" s="245"/>
      <c r="G191" s="235"/>
      <c r="H191" s="245"/>
    </row>
    <row r="192" spans="1:8" s="233" customFormat="1" ht="15.75" customHeight="1" x14ac:dyDescent="0.2">
      <c r="A192" s="233">
        <v>18</v>
      </c>
      <c r="B192" s="233" t="s">
        <v>1675</v>
      </c>
      <c r="C192" s="233" t="s">
        <v>1692</v>
      </c>
      <c r="D192" s="233" t="s">
        <v>289</v>
      </c>
      <c r="E192" s="245">
        <v>5</v>
      </c>
      <c r="F192" s="245"/>
      <c r="G192" s="235"/>
      <c r="H192" s="245"/>
    </row>
    <row r="193" spans="1:8" s="233" customFormat="1" x14ac:dyDescent="0.2">
      <c r="A193" s="233">
        <v>19</v>
      </c>
      <c r="B193" s="233" t="s">
        <v>1675</v>
      </c>
      <c r="C193" s="233" t="s">
        <v>1693</v>
      </c>
      <c r="D193" s="233" t="s">
        <v>289</v>
      </c>
      <c r="E193" s="245">
        <v>5</v>
      </c>
      <c r="F193" s="245"/>
      <c r="G193" s="235"/>
      <c r="H193" s="245"/>
    </row>
    <row r="194" spans="1:8" s="233" customFormat="1" x14ac:dyDescent="0.2">
      <c r="C194" s="233" t="s">
        <v>1622</v>
      </c>
      <c r="D194" s="233" t="s">
        <v>1623</v>
      </c>
      <c r="E194" s="245" t="s">
        <v>1624</v>
      </c>
      <c r="F194" s="245" t="s">
        <v>1624</v>
      </c>
      <c r="G194" s="235" t="s">
        <v>1694</v>
      </c>
      <c r="H194" s="245" t="s">
        <v>1694</v>
      </c>
    </row>
    <row r="195" spans="1:8" s="233" customFormat="1" x14ac:dyDescent="0.2">
      <c r="C195" s="233" t="s">
        <v>1695</v>
      </c>
      <c r="E195" s="245"/>
      <c r="F195" s="245"/>
      <c r="G195" s="235"/>
      <c r="H195" s="245"/>
    </row>
    <row r="196" spans="1:8" s="233" customFormat="1" x14ac:dyDescent="0.2">
      <c r="E196" s="245"/>
      <c r="F196" s="245"/>
      <c r="G196" s="235"/>
      <c r="H196" s="245"/>
    </row>
    <row r="197" spans="1:8" s="233" customFormat="1" ht="15" x14ac:dyDescent="0.25">
      <c r="C197" s="232" t="s">
        <v>1696</v>
      </c>
      <c r="E197" s="245"/>
      <c r="F197" s="245"/>
      <c r="G197" s="235"/>
      <c r="H197" s="245"/>
    </row>
    <row r="198" spans="1:8" s="233" customFormat="1" ht="15" customHeight="1" x14ac:dyDescent="0.2">
      <c r="C198" s="233" t="s">
        <v>1672</v>
      </c>
      <c r="E198" s="245"/>
      <c r="F198" s="245"/>
      <c r="G198" s="235"/>
      <c r="H198" s="245"/>
    </row>
    <row r="199" spans="1:8" s="233" customFormat="1" ht="13.5" customHeight="1" x14ac:dyDescent="0.2">
      <c r="A199" s="233">
        <v>1</v>
      </c>
      <c r="B199" s="233" t="s">
        <v>1675</v>
      </c>
      <c r="C199" s="233" t="s">
        <v>1697</v>
      </c>
      <c r="D199" s="233" t="s">
        <v>289</v>
      </c>
      <c r="E199" s="245">
        <v>2</v>
      </c>
      <c r="F199" s="245"/>
      <c r="G199" s="235"/>
      <c r="H199" s="245"/>
    </row>
    <row r="200" spans="1:8" s="233" customFormat="1" ht="15.75" customHeight="1" x14ac:dyDescent="0.2">
      <c r="A200" s="233">
        <v>2</v>
      </c>
      <c r="B200" s="233" t="s">
        <v>1675</v>
      </c>
      <c r="C200" s="233" t="s">
        <v>1689</v>
      </c>
      <c r="D200" s="233" t="s">
        <v>289</v>
      </c>
      <c r="E200" s="245">
        <v>2</v>
      </c>
      <c r="F200" s="245"/>
      <c r="G200" s="235"/>
      <c r="H200" s="245"/>
    </row>
    <row r="201" spans="1:8" s="233" customFormat="1" ht="15.75" customHeight="1" x14ac:dyDescent="0.2">
      <c r="A201" s="233">
        <v>3</v>
      </c>
      <c r="B201" s="233" t="s">
        <v>1675</v>
      </c>
      <c r="C201" s="233" t="s">
        <v>1690</v>
      </c>
      <c r="D201" s="233" t="s">
        <v>289</v>
      </c>
      <c r="E201" s="245">
        <v>6</v>
      </c>
      <c r="F201" s="245"/>
      <c r="G201" s="235"/>
      <c r="H201" s="245"/>
    </row>
    <row r="202" spans="1:8" s="233" customFormat="1" ht="15.75" customHeight="1" x14ac:dyDescent="0.2">
      <c r="A202" s="233">
        <v>4</v>
      </c>
      <c r="B202" s="233" t="s">
        <v>1675</v>
      </c>
      <c r="C202" s="233" t="s">
        <v>1692</v>
      </c>
      <c r="D202" s="233" t="s">
        <v>289</v>
      </c>
      <c r="E202" s="245">
        <v>5</v>
      </c>
      <c r="F202" s="245"/>
      <c r="G202" s="235"/>
      <c r="H202" s="245"/>
    </row>
    <row r="203" spans="1:8" s="233" customFormat="1" ht="28.5" x14ac:dyDescent="0.2">
      <c r="A203" s="233">
        <v>5</v>
      </c>
      <c r="B203" s="233" t="s">
        <v>1698</v>
      </c>
      <c r="C203" s="251" t="s">
        <v>1699</v>
      </c>
      <c r="D203" s="233" t="s">
        <v>1457</v>
      </c>
      <c r="E203" s="245">
        <v>8</v>
      </c>
      <c r="F203" s="245"/>
      <c r="G203" s="235"/>
      <c r="H203" s="245"/>
    </row>
    <row r="204" spans="1:8" ht="15" customHeight="1" x14ac:dyDescent="0.2">
      <c r="A204" s="233"/>
      <c r="B204" s="233"/>
      <c r="C204" s="233" t="s">
        <v>1622</v>
      </c>
      <c r="D204" s="233" t="s">
        <v>1623</v>
      </c>
      <c r="E204" s="245" t="s">
        <v>1624</v>
      </c>
      <c r="F204" s="245" t="s">
        <v>1624</v>
      </c>
      <c r="G204" s="245" t="s">
        <v>1624</v>
      </c>
      <c r="H204" s="245" t="s">
        <v>1694</v>
      </c>
    </row>
    <row r="205" spans="1:8" ht="15" customHeight="1" x14ac:dyDescent="0.2">
      <c r="A205" s="233"/>
      <c r="B205" s="233"/>
      <c r="C205" s="233" t="s">
        <v>1700</v>
      </c>
      <c r="D205" s="233"/>
      <c r="E205" s="245"/>
      <c r="F205" s="245"/>
      <c r="H205" s="245"/>
    </row>
    <row r="206" spans="1:8" ht="15" customHeight="1" x14ac:dyDescent="0.2">
      <c r="C206" s="231" t="s">
        <v>1622</v>
      </c>
      <c r="D206" s="231" t="s">
        <v>1623</v>
      </c>
      <c r="E206" s="234" t="s">
        <v>1624</v>
      </c>
      <c r="F206" s="234" t="s">
        <v>1624</v>
      </c>
      <c r="G206" s="234" t="s">
        <v>1624</v>
      </c>
      <c r="H206" s="234" t="s">
        <v>1624</v>
      </c>
    </row>
    <row r="207" spans="1:8" ht="15" customHeight="1" x14ac:dyDescent="0.2">
      <c r="C207" s="231" t="s">
        <v>1669</v>
      </c>
    </row>
    <row r="208" spans="1:8" x14ac:dyDescent="0.2">
      <c r="C208" s="231" t="s">
        <v>1701</v>
      </c>
    </row>
    <row r="209" spans="1:8" x14ac:dyDescent="0.2">
      <c r="C209" s="231" t="s">
        <v>1702</v>
      </c>
    </row>
    <row r="210" spans="1:8" x14ac:dyDescent="0.2">
      <c r="C210" s="231" t="s">
        <v>1622</v>
      </c>
      <c r="D210" s="231" t="s">
        <v>1623</v>
      </c>
      <c r="E210" s="234" t="s">
        <v>1624</v>
      </c>
      <c r="F210" s="234" t="s">
        <v>1624</v>
      </c>
      <c r="G210" s="234" t="s">
        <v>1624</v>
      </c>
      <c r="H210" s="234" t="s">
        <v>1624</v>
      </c>
    </row>
    <row r="211" spans="1:8" x14ac:dyDescent="0.2">
      <c r="C211" s="231" t="s">
        <v>1669</v>
      </c>
    </row>
    <row r="213" spans="1:8" ht="15" x14ac:dyDescent="0.25">
      <c r="C213" s="232" t="s">
        <v>1703</v>
      </c>
    </row>
    <row r="214" spans="1:8" x14ac:dyDescent="0.2">
      <c r="C214" s="231" t="s">
        <v>1484</v>
      </c>
    </row>
    <row r="215" spans="1:8" x14ac:dyDescent="0.2">
      <c r="C215" s="231" t="s">
        <v>1704</v>
      </c>
    </row>
    <row r="216" spans="1:8" x14ac:dyDescent="0.2">
      <c r="A216" s="231">
        <v>1</v>
      </c>
      <c r="B216" s="231">
        <v>974082212</v>
      </c>
      <c r="C216" s="231" t="s">
        <v>1705</v>
      </c>
      <c r="D216" s="231" t="s">
        <v>346</v>
      </c>
      <c r="E216" s="234">
        <v>600</v>
      </c>
    </row>
    <row r="217" spans="1:8" x14ac:dyDescent="0.2">
      <c r="C217" s="231" t="s">
        <v>1706</v>
      </c>
    </row>
    <row r="218" spans="1:8" x14ac:dyDescent="0.2">
      <c r="A218" s="231">
        <v>2</v>
      </c>
      <c r="B218" s="231">
        <v>973031616</v>
      </c>
      <c r="C218" s="231" t="s">
        <v>1707</v>
      </c>
      <c r="D218" s="231" t="s">
        <v>289</v>
      </c>
      <c r="E218" s="234">
        <v>183</v>
      </c>
    </row>
    <row r="219" spans="1:8" x14ac:dyDescent="0.2">
      <c r="C219" s="231" t="s">
        <v>1708</v>
      </c>
      <c r="D219" s="231" t="s">
        <v>1709</v>
      </c>
      <c r="E219" s="234" t="s">
        <v>1624</v>
      </c>
      <c r="F219" s="234" t="s">
        <v>1624</v>
      </c>
      <c r="G219" s="234" t="s">
        <v>1624</v>
      </c>
      <c r="H219" s="234" t="s">
        <v>1624</v>
      </c>
    </row>
    <row r="220" spans="1:8" x14ac:dyDescent="0.2">
      <c r="C220" s="231" t="s">
        <v>1710</v>
      </c>
    </row>
    <row r="222" spans="1:8" ht="15" x14ac:dyDescent="0.25">
      <c r="C222" s="232" t="s">
        <v>1711</v>
      </c>
    </row>
    <row r="223" spans="1:8" x14ac:dyDescent="0.2">
      <c r="C223" s="231" t="s">
        <v>1712</v>
      </c>
    </row>
    <row r="224" spans="1:8" x14ac:dyDescent="0.2">
      <c r="C224" s="231" t="s">
        <v>1713</v>
      </c>
    </row>
    <row r="225" spans="3:8" x14ac:dyDescent="0.2">
      <c r="C225" s="231" t="s">
        <v>1714</v>
      </c>
      <c r="D225" s="231" t="s">
        <v>1457</v>
      </c>
      <c r="E225" s="234">
        <v>16</v>
      </c>
    </row>
    <row r="226" spans="3:8" x14ac:dyDescent="0.2">
      <c r="C226" s="231" t="s">
        <v>1708</v>
      </c>
      <c r="D226" s="231" t="s">
        <v>1709</v>
      </c>
      <c r="E226" s="234" t="s">
        <v>1715</v>
      </c>
      <c r="F226" s="234" t="s">
        <v>1624</v>
      </c>
      <c r="G226" s="234" t="s">
        <v>1624</v>
      </c>
      <c r="H226" s="234" t="s">
        <v>1624</v>
      </c>
    </row>
    <row r="227" spans="3:8" x14ac:dyDescent="0.2">
      <c r="C227" s="231" t="s">
        <v>1716</v>
      </c>
    </row>
    <row r="229" spans="3:8" ht="15" x14ac:dyDescent="0.25">
      <c r="C229" s="232" t="s">
        <v>1717</v>
      </c>
    </row>
    <row r="230" spans="3:8" x14ac:dyDescent="0.2">
      <c r="C230" s="231" t="s">
        <v>1712</v>
      </c>
    </row>
    <row r="231" spans="3:8" ht="28.5" x14ac:dyDescent="0.2">
      <c r="C231" s="252" t="s">
        <v>1718</v>
      </c>
      <c r="D231" s="231" t="s">
        <v>1457</v>
      </c>
      <c r="E231" s="234">
        <v>120</v>
      </c>
    </row>
    <row r="232" spans="3:8" x14ac:dyDescent="0.2">
      <c r="C232" s="231" t="s">
        <v>1708</v>
      </c>
      <c r="D232" s="231" t="s">
        <v>1709</v>
      </c>
      <c r="E232" s="234" t="s">
        <v>1715</v>
      </c>
      <c r="F232" s="234" t="s">
        <v>1624</v>
      </c>
      <c r="G232" s="234" t="s">
        <v>1624</v>
      </c>
      <c r="H232" s="234" t="s">
        <v>1624</v>
      </c>
    </row>
    <row r="233" spans="3:8" x14ac:dyDescent="0.2">
      <c r="C233" s="231" t="s">
        <v>1698</v>
      </c>
    </row>
    <row r="234" spans="3:8" ht="15" x14ac:dyDescent="0.25">
      <c r="C234" s="455" t="s">
        <v>1980</v>
      </c>
      <c r="H234" s="456">
        <f>H231+H225+H218+H209+G209+H167+H96</f>
        <v>0</v>
      </c>
    </row>
  </sheetData>
  <pageMargins left="0.74803149606299213" right="0.74803149606299213" top="0.98425196850393704" bottom="0.98425196850393704" header="0.51181102362204722" footer="0.51181102362204722"/>
  <pageSetup paperSize="9" scale="59" orientation="portrait" horizontalDpi="4294967293" verticalDpi="4294967293" r:id="rId1"/>
  <headerFooter alignWithMargins="0">
    <oddFooter>&amp;C&amp;P</oddFooter>
  </headerFooter>
  <rowBreaks count="2" manualBreakCount="2">
    <brk id="67" max="16383" man="1"/>
    <brk id="1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0F76-F908-4BD8-974E-721895BA0EC8}">
  <dimension ref="A1:J95"/>
  <sheetViews>
    <sheetView view="pageBreakPreview" zoomScale="75" zoomScaleNormal="100" workbookViewId="0">
      <selection activeCell="J18" sqref="I18:J18"/>
    </sheetView>
  </sheetViews>
  <sheetFormatPr defaultColWidth="11.6640625" defaultRowHeight="14.25" x14ac:dyDescent="0.2"/>
  <cols>
    <col min="1" max="1" width="6.83203125" style="233" bestFit="1" customWidth="1"/>
    <col min="2" max="2" width="17.1640625" style="233" customWidth="1"/>
    <col min="3" max="3" width="60.33203125" style="233" customWidth="1"/>
    <col min="4" max="4" width="6.33203125" style="233" customWidth="1"/>
    <col min="5" max="5" width="12" style="245" customWidth="1"/>
    <col min="6" max="6" width="19.83203125" style="245" customWidth="1"/>
    <col min="7" max="7" width="15.5" style="245" customWidth="1"/>
    <col min="8" max="8" width="16.6640625" style="245" customWidth="1"/>
    <col min="9" max="256" width="11.6640625" style="233"/>
    <col min="257" max="257" width="6.83203125" style="233" bestFit="1" customWidth="1"/>
    <col min="258" max="258" width="17.1640625" style="233" customWidth="1"/>
    <col min="259" max="259" width="60.33203125" style="233" customWidth="1"/>
    <col min="260" max="260" width="6.33203125" style="233" customWidth="1"/>
    <col min="261" max="261" width="12" style="233" customWidth="1"/>
    <col min="262" max="262" width="19.83203125" style="233" customWidth="1"/>
    <col min="263" max="263" width="15.5" style="233" customWidth="1"/>
    <col min="264" max="264" width="16.6640625" style="233" customWidth="1"/>
    <col min="265" max="512" width="11.6640625" style="233"/>
    <col min="513" max="513" width="6.83203125" style="233" bestFit="1" customWidth="1"/>
    <col min="514" max="514" width="17.1640625" style="233" customWidth="1"/>
    <col min="515" max="515" width="60.33203125" style="233" customWidth="1"/>
    <col min="516" max="516" width="6.33203125" style="233" customWidth="1"/>
    <col min="517" max="517" width="12" style="233" customWidth="1"/>
    <col min="518" max="518" width="19.83203125" style="233" customWidth="1"/>
    <col min="519" max="519" width="15.5" style="233" customWidth="1"/>
    <col min="520" max="520" width="16.6640625" style="233" customWidth="1"/>
    <col min="521" max="768" width="11.6640625" style="233"/>
    <col min="769" max="769" width="6.83203125" style="233" bestFit="1" customWidth="1"/>
    <col min="770" max="770" width="17.1640625" style="233" customWidth="1"/>
    <col min="771" max="771" width="60.33203125" style="233" customWidth="1"/>
    <col min="772" max="772" width="6.33203125" style="233" customWidth="1"/>
    <col min="773" max="773" width="12" style="233" customWidth="1"/>
    <col min="774" max="774" width="19.83203125" style="233" customWidth="1"/>
    <col min="775" max="775" width="15.5" style="233" customWidth="1"/>
    <col min="776" max="776" width="16.6640625" style="233" customWidth="1"/>
    <col min="777" max="1024" width="11.6640625" style="233"/>
    <col min="1025" max="1025" width="6.83203125" style="233" bestFit="1" customWidth="1"/>
    <col min="1026" max="1026" width="17.1640625" style="233" customWidth="1"/>
    <col min="1027" max="1027" width="60.33203125" style="233" customWidth="1"/>
    <col min="1028" max="1028" width="6.33203125" style="233" customWidth="1"/>
    <col min="1029" max="1029" width="12" style="233" customWidth="1"/>
    <col min="1030" max="1030" width="19.83203125" style="233" customWidth="1"/>
    <col min="1031" max="1031" width="15.5" style="233" customWidth="1"/>
    <col min="1032" max="1032" width="16.6640625" style="233" customWidth="1"/>
    <col min="1033" max="1280" width="11.6640625" style="233"/>
    <col min="1281" max="1281" width="6.83203125" style="233" bestFit="1" customWidth="1"/>
    <col min="1282" max="1282" width="17.1640625" style="233" customWidth="1"/>
    <col min="1283" max="1283" width="60.33203125" style="233" customWidth="1"/>
    <col min="1284" max="1284" width="6.33203125" style="233" customWidth="1"/>
    <col min="1285" max="1285" width="12" style="233" customWidth="1"/>
    <col min="1286" max="1286" width="19.83203125" style="233" customWidth="1"/>
    <col min="1287" max="1287" width="15.5" style="233" customWidth="1"/>
    <col min="1288" max="1288" width="16.6640625" style="233" customWidth="1"/>
    <col min="1289" max="1536" width="11.6640625" style="233"/>
    <col min="1537" max="1537" width="6.83203125" style="233" bestFit="1" customWidth="1"/>
    <col min="1538" max="1538" width="17.1640625" style="233" customWidth="1"/>
    <col min="1539" max="1539" width="60.33203125" style="233" customWidth="1"/>
    <col min="1540" max="1540" width="6.33203125" style="233" customWidth="1"/>
    <col min="1541" max="1541" width="12" style="233" customWidth="1"/>
    <col min="1542" max="1542" width="19.83203125" style="233" customWidth="1"/>
    <col min="1543" max="1543" width="15.5" style="233" customWidth="1"/>
    <col min="1544" max="1544" width="16.6640625" style="233" customWidth="1"/>
    <col min="1545" max="1792" width="11.6640625" style="233"/>
    <col min="1793" max="1793" width="6.83203125" style="233" bestFit="1" customWidth="1"/>
    <col min="1794" max="1794" width="17.1640625" style="233" customWidth="1"/>
    <col min="1795" max="1795" width="60.33203125" style="233" customWidth="1"/>
    <col min="1796" max="1796" width="6.33203125" style="233" customWidth="1"/>
    <col min="1797" max="1797" width="12" style="233" customWidth="1"/>
    <col min="1798" max="1798" width="19.83203125" style="233" customWidth="1"/>
    <col min="1799" max="1799" width="15.5" style="233" customWidth="1"/>
    <col min="1800" max="1800" width="16.6640625" style="233" customWidth="1"/>
    <col min="1801" max="2048" width="11.6640625" style="233"/>
    <col min="2049" max="2049" width="6.83203125" style="233" bestFit="1" customWidth="1"/>
    <col min="2050" max="2050" width="17.1640625" style="233" customWidth="1"/>
    <col min="2051" max="2051" width="60.33203125" style="233" customWidth="1"/>
    <col min="2052" max="2052" width="6.33203125" style="233" customWidth="1"/>
    <col min="2053" max="2053" width="12" style="233" customWidth="1"/>
    <col min="2054" max="2054" width="19.83203125" style="233" customWidth="1"/>
    <col min="2055" max="2055" width="15.5" style="233" customWidth="1"/>
    <col min="2056" max="2056" width="16.6640625" style="233" customWidth="1"/>
    <col min="2057" max="2304" width="11.6640625" style="233"/>
    <col min="2305" max="2305" width="6.83203125" style="233" bestFit="1" customWidth="1"/>
    <col min="2306" max="2306" width="17.1640625" style="233" customWidth="1"/>
    <col min="2307" max="2307" width="60.33203125" style="233" customWidth="1"/>
    <col min="2308" max="2308" width="6.33203125" style="233" customWidth="1"/>
    <col min="2309" max="2309" width="12" style="233" customWidth="1"/>
    <col min="2310" max="2310" width="19.83203125" style="233" customWidth="1"/>
    <col min="2311" max="2311" width="15.5" style="233" customWidth="1"/>
    <col min="2312" max="2312" width="16.6640625" style="233" customWidth="1"/>
    <col min="2313" max="2560" width="11.6640625" style="233"/>
    <col min="2561" max="2561" width="6.83203125" style="233" bestFit="1" customWidth="1"/>
    <col min="2562" max="2562" width="17.1640625" style="233" customWidth="1"/>
    <col min="2563" max="2563" width="60.33203125" style="233" customWidth="1"/>
    <col min="2564" max="2564" width="6.33203125" style="233" customWidth="1"/>
    <col min="2565" max="2565" width="12" style="233" customWidth="1"/>
    <col min="2566" max="2566" width="19.83203125" style="233" customWidth="1"/>
    <col min="2567" max="2567" width="15.5" style="233" customWidth="1"/>
    <col min="2568" max="2568" width="16.6640625" style="233" customWidth="1"/>
    <col min="2569" max="2816" width="11.6640625" style="233"/>
    <col min="2817" max="2817" width="6.83203125" style="233" bestFit="1" customWidth="1"/>
    <col min="2818" max="2818" width="17.1640625" style="233" customWidth="1"/>
    <col min="2819" max="2819" width="60.33203125" style="233" customWidth="1"/>
    <col min="2820" max="2820" width="6.33203125" style="233" customWidth="1"/>
    <col min="2821" max="2821" width="12" style="233" customWidth="1"/>
    <col min="2822" max="2822" width="19.83203125" style="233" customWidth="1"/>
    <col min="2823" max="2823" width="15.5" style="233" customWidth="1"/>
    <col min="2824" max="2824" width="16.6640625" style="233" customWidth="1"/>
    <col min="2825" max="3072" width="11.6640625" style="233"/>
    <col min="3073" max="3073" width="6.83203125" style="233" bestFit="1" customWidth="1"/>
    <col min="3074" max="3074" width="17.1640625" style="233" customWidth="1"/>
    <col min="3075" max="3075" width="60.33203125" style="233" customWidth="1"/>
    <col min="3076" max="3076" width="6.33203125" style="233" customWidth="1"/>
    <col min="3077" max="3077" width="12" style="233" customWidth="1"/>
    <col min="3078" max="3078" width="19.83203125" style="233" customWidth="1"/>
    <col min="3079" max="3079" width="15.5" style="233" customWidth="1"/>
    <col min="3080" max="3080" width="16.6640625" style="233" customWidth="1"/>
    <col min="3081" max="3328" width="11.6640625" style="233"/>
    <col min="3329" max="3329" width="6.83203125" style="233" bestFit="1" customWidth="1"/>
    <col min="3330" max="3330" width="17.1640625" style="233" customWidth="1"/>
    <col min="3331" max="3331" width="60.33203125" style="233" customWidth="1"/>
    <col min="3332" max="3332" width="6.33203125" style="233" customWidth="1"/>
    <col min="3333" max="3333" width="12" style="233" customWidth="1"/>
    <col min="3334" max="3334" width="19.83203125" style="233" customWidth="1"/>
    <col min="3335" max="3335" width="15.5" style="233" customWidth="1"/>
    <col min="3336" max="3336" width="16.6640625" style="233" customWidth="1"/>
    <col min="3337" max="3584" width="11.6640625" style="233"/>
    <col min="3585" max="3585" width="6.83203125" style="233" bestFit="1" customWidth="1"/>
    <col min="3586" max="3586" width="17.1640625" style="233" customWidth="1"/>
    <col min="3587" max="3587" width="60.33203125" style="233" customWidth="1"/>
    <col min="3588" max="3588" width="6.33203125" style="233" customWidth="1"/>
    <col min="3589" max="3589" width="12" style="233" customWidth="1"/>
    <col min="3590" max="3590" width="19.83203125" style="233" customWidth="1"/>
    <col min="3591" max="3591" width="15.5" style="233" customWidth="1"/>
    <col min="3592" max="3592" width="16.6640625" style="233" customWidth="1"/>
    <col min="3593" max="3840" width="11.6640625" style="233"/>
    <col min="3841" max="3841" width="6.83203125" style="233" bestFit="1" customWidth="1"/>
    <col min="3842" max="3842" width="17.1640625" style="233" customWidth="1"/>
    <col min="3843" max="3843" width="60.33203125" style="233" customWidth="1"/>
    <col min="3844" max="3844" width="6.33203125" style="233" customWidth="1"/>
    <col min="3845" max="3845" width="12" style="233" customWidth="1"/>
    <col min="3846" max="3846" width="19.83203125" style="233" customWidth="1"/>
    <col min="3847" max="3847" width="15.5" style="233" customWidth="1"/>
    <col min="3848" max="3848" width="16.6640625" style="233" customWidth="1"/>
    <col min="3849" max="4096" width="11.6640625" style="233"/>
    <col min="4097" max="4097" width="6.83203125" style="233" bestFit="1" customWidth="1"/>
    <col min="4098" max="4098" width="17.1640625" style="233" customWidth="1"/>
    <col min="4099" max="4099" width="60.33203125" style="233" customWidth="1"/>
    <col min="4100" max="4100" width="6.33203125" style="233" customWidth="1"/>
    <col min="4101" max="4101" width="12" style="233" customWidth="1"/>
    <col min="4102" max="4102" width="19.83203125" style="233" customWidth="1"/>
    <col min="4103" max="4103" width="15.5" style="233" customWidth="1"/>
    <col min="4104" max="4104" width="16.6640625" style="233" customWidth="1"/>
    <col min="4105" max="4352" width="11.6640625" style="233"/>
    <col min="4353" max="4353" width="6.83203125" style="233" bestFit="1" customWidth="1"/>
    <col min="4354" max="4354" width="17.1640625" style="233" customWidth="1"/>
    <col min="4355" max="4355" width="60.33203125" style="233" customWidth="1"/>
    <col min="4356" max="4356" width="6.33203125" style="233" customWidth="1"/>
    <col min="4357" max="4357" width="12" style="233" customWidth="1"/>
    <col min="4358" max="4358" width="19.83203125" style="233" customWidth="1"/>
    <col min="4359" max="4359" width="15.5" style="233" customWidth="1"/>
    <col min="4360" max="4360" width="16.6640625" style="233" customWidth="1"/>
    <col min="4361" max="4608" width="11.6640625" style="233"/>
    <col min="4609" max="4609" width="6.83203125" style="233" bestFit="1" customWidth="1"/>
    <col min="4610" max="4610" width="17.1640625" style="233" customWidth="1"/>
    <col min="4611" max="4611" width="60.33203125" style="233" customWidth="1"/>
    <col min="4612" max="4612" width="6.33203125" style="233" customWidth="1"/>
    <col min="4613" max="4613" width="12" style="233" customWidth="1"/>
    <col min="4614" max="4614" width="19.83203125" style="233" customWidth="1"/>
    <col min="4615" max="4615" width="15.5" style="233" customWidth="1"/>
    <col min="4616" max="4616" width="16.6640625" style="233" customWidth="1"/>
    <col min="4617" max="4864" width="11.6640625" style="233"/>
    <col min="4865" max="4865" width="6.83203125" style="233" bestFit="1" customWidth="1"/>
    <col min="4866" max="4866" width="17.1640625" style="233" customWidth="1"/>
    <col min="4867" max="4867" width="60.33203125" style="233" customWidth="1"/>
    <col min="4868" max="4868" width="6.33203125" style="233" customWidth="1"/>
    <col min="4869" max="4869" width="12" style="233" customWidth="1"/>
    <col min="4870" max="4870" width="19.83203125" style="233" customWidth="1"/>
    <col min="4871" max="4871" width="15.5" style="233" customWidth="1"/>
    <col min="4872" max="4872" width="16.6640625" style="233" customWidth="1"/>
    <col min="4873" max="5120" width="11.6640625" style="233"/>
    <col min="5121" max="5121" width="6.83203125" style="233" bestFit="1" customWidth="1"/>
    <col min="5122" max="5122" width="17.1640625" style="233" customWidth="1"/>
    <col min="5123" max="5123" width="60.33203125" style="233" customWidth="1"/>
    <col min="5124" max="5124" width="6.33203125" style="233" customWidth="1"/>
    <col min="5125" max="5125" width="12" style="233" customWidth="1"/>
    <col min="5126" max="5126" width="19.83203125" style="233" customWidth="1"/>
    <col min="5127" max="5127" width="15.5" style="233" customWidth="1"/>
    <col min="5128" max="5128" width="16.6640625" style="233" customWidth="1"/>
    <col min="5129" max="5376" width="11.6640625" style="233"/>
    <col min="5377" max="5377" width="6.83203125" style="233" bestFit="1" customWidth="1"/>
    <col min="5378" max="5378" width="17.1640625" style="233" customWidth="1"/>
    <col min="5379" max="5379" width="60.33203125" style="233" customWidth="1"/>
    <col min="5380" max="5380" width="6.33203125" style="233" customWidth="1"/>
    <col min="5381" max="5381" width="12" style="233" customWidth="1"/>
    <col min="5382" max="5382" width="19.83203125" style="233" customWidth="1"/>
    <col min="5383" max="5383" width="15.5" style="233" customWidth="1"/>
    <col min="5384" max="5384" width="16.6640625" style="233" customWidth="1"/>
    <col min="5385" max="5632" width="11.6640625" style="233"/>
    <col min="5633" max="5633" width="6.83203125" style="233" bestFit="1" customWidth="1"/>
    <col min="5634" max="5634" width="17.1640625" style="233" customWidth="1"/>
    <col min="5635" max="5635" width="60.33203125" style="233" customWidth="1"/>
    <col min="5636" max="5636" width="6.33203125" style="233" customWidth="1"/>
    <col min="5637" max="5637" width="12" style="233" customWidth="1"/>
    <col min="5638" max="5638" width="19.83203125" style="233" customWidth="1"/>
    <col min="5639" max="5639" width="15.5" style="233" customWidth="1"/>
    <col min="5640" max="5640" width="16.6640625" style="233" customWidth="1"/>
    <col min="5641" max="5888" width="11.6640625" style="233"/>
    <col min="5889" max="5889" width="6.83203125" style="233" bestFit="1" customWidth="1"/>
    <col min="5890" max="5890" width="17.1640625" style="233" customWidth="1"/>
    <col min="5891" max="5891" width="60.33203125" style="233" customWidth="1"/>
    <col min="5892" max="5892" width="6.33203125" style="233" customWidth="1"/>
    <col min="5893" max="5893" width="12" style="233" customWidth="1"/>
    <col min="5894" max="5894" width="19.83203125" style="233" customWidth="1"/>
    <col min="5895" max="5895" width="15.5" style="233" customWidth="1"/>
    <col min="5896" max="5896" width="16.6640625" style="233" customWidth="1"/>
    <col min="5897" max="6144" width="11.6640625" style="233"/>
    <col min="6145" max="6145" width="6.83203125" style="233" bestFit="1" customWidth="1"/>
    <col min="6146" max="6146" width="17.1640625" style="233" customWidth="1"/>
    <col min="6147" max="6147" width="60.33203125" style="233" customWidth="1"/>
    <col min="6148" max="6148" width="6.33203125" style="233" customWidth="1"/>
    <col min="6149" max="6149" width="12" style="233" customWidth="1"/>
    <col min="6150" max="6150" width="19.83203125" style="233" customWidth="1"/>
    <col min="6151" max="6151" width="15.5" style="233" customWidth="1"/>
    <col min="6152" max="6152" width="16.6640625" style="233" customWidth="1"/>
    <col min="6153" max="6400" width="11.6640625" style="233"/>
    <col min="6401" max="6401" width="6.83203125" style="233" bestFit="1" customWidth="1"/>
    <col min="6402" max="6402" width="17.1640625" style="233" customWidth="1"/>
    <col min="6403" max="6403" width="60.33203125" style="233" customWidth="1"/>
    <col min="6404" max="6404" width="6.33203125" style="233" customWidth="1"/>
    <col min="6405" max="6405" width="12" style="233" customWidth="1"/>
    <col min="6406" max="6406" width="19.83203125" style="233" customWidth="1"/>
    <col min="6407" max="6407" width="15.5" style="233" customWidth="1"/>
    <col min="6408" max="6408" width="16.6640625" style="233" customWidth="1"/>
    <col min="6409" max="6656" width="11.6640625" style="233"/>
    <col min="6657" max="6657" width="6.83203125" style="233" bestFit="1" customWidth="1"/>
    <col min="6658" max="6658" width="17.1640625" style="233" customWidth="1"/>
    <col min="6659" max="6659" width="60.33203125" style="233" customWidth="1"/>
    <col min="6660" max="6660" width="6.33203125" style="233" customWidth="1"/>
    <col min="6661" max="6661" width="12" style="233" customWidth="1"/>
    <col min="6662" max="6662" width="19.83203125" style="233" customWidth="1"/>
    <col min="6663" max="6663" width="15.5" style="233" customWidth="1"/>
    <col min="6664" max="6664" width="16.6640625" style="233" customWidth="1"/>
    <col min="6665" max="6912" width="11.6640625" style="233"/>
    <col min="6913" max="6913" width="6.83203125" style="233" bestFit="1" customWidth="1"/>
    <col min="6914" max="6914" width="17.1640625" style="233" customWidth="1"/>
    <col min="6915" max="6915" width="60.33203125" style="233" customWidth="1"/>
    <col min="6916" max="6916" width="6.33203125" style="233" customWidth="1"/>
    <col min="6917" max="6917" width="12" style="233" customWidth="1"/>
    <col min="6918" max="6918" width="19.83203125" style="233" customWidth="1"/>
    <col min="6919" max="6919" width="15.5" style="233" customWidth="1"/>
    <col min="6920" max="6920" width="16.6640625" style="233" customWidth="1"/>
    <col min="6921" max="7168" width="11.6640625" style="233"/>
    <col min="7169" max="7169" width="6.83203125" style="233" bestFit="1" customWidth="1"/>
    <col min="7170" max="7170" width="17.1640625" style="233" customWidth="1"/>
    <col min="7171" max="7171" width="60.33203125" style="233" customWidth="1"/>
    <col min="7172" max="7172" width="6.33203125" style="233" customWidth="1"/>
    <col min="7173" max="7173" width="12" style="233" customWidth="1"/>
    <col min="7174" max="7174" width="19.83203125" style="233" customWidth="1"/>
    <col min="7175" max="7175" width="15.5" style="233" customWidth="1"/>
    <col min="7176" max="7176" width="16.6640625" style="233" customWidth="1"/>
    <col min="7177" max="7424" width="11.6640625" style="233"/>
    <col min="7425" max="7425" width="6.83203125" style="233" bestFit="1" customWidth="1"/>
    <col min="7426" max="7426" width="17.1640625" style="233" customWidth="1"/>
    <col min="7427" max="7427" width="60.33203125" style="233" customWidth="1"/>
    <col min="7428" max="7428" width="6.33203125" style="233" customWidth="1"/>
    <col min="7429" max="7429" width="12" style="233" customWidth="1"/>
    <col min="7430" max="7430" width="19.83203125" style="233" customWidth="1"/>
    <col min="7431" max="7431" width="15.5" style="233" customWidth="1"/>
    <col min="7432" max="7432" width="16.6640625" style="233" customWidth="1"/>
    <col min="7433" max="7680" width="11.6640625" style="233"/>
    <col min="7681" max="7681" width="6.83203125" style="233" bestFit="1" customWidth="1"/>
    <col min="7682" max="7682" width="17.1640625" style="233" customWidth="1"/>
    <col min="7683" max="7683" width="60.33203125" style="233" customWidth="1"/>
    <col min="7684" max="7684" width="6.33203125" style="233" customWidth="1"/>
    <col min="7685" max="7685" width="12" style="233" customWidth="1"/>
    <col min="7686" max="7686" width="19.83203125" style="233" customWidth="1"/>
    <col min="7687" max="7687" width="15.5" style="233" customWidth="1"/>
    <col min="7688" max="7688" width="16.6640625" style="233" customWidth="1"/>
    <col min="7689" max="7936" width="11.6640625" style="233"/>
    <col min="7937" max="7937" width="6.83203125" style="233" bestFit="1" customWidth="1"/>
    <col min="7938" max="7938" width="17.1640625" style="233" customWidth="1"/>
    <col min="7939" max="7939" width="60.33203125" style="233" customWidth="1"/>
    <col min="7940" max="7940" width="6.33203125" style="233" customWidth="1"/>
    <col min="7941" max="7941" width="12" style="233" customWidth="1"/>
    <col min="7942" max="7942" width="19.83203125" style="233" customWidth="1"/>
    <col min="7943" max="7943" width="15.5" style="233" customWidth="1"/>
    <col min="7944" max="7944" width="16.6640625" style="233" customWidth="1"/>
    <col min="7945" max="8192" width="11.6640625" style="233"/>
    <col min="8193" max="8193" width="6.83203125" style="233" bestFit="1" customWidth="1"/>
    <col min="8194" max="8194" width="17.1640625" style="233" customWidth="1"/>
    <col min="8195" max="8195" width="60.33203125" style="233" customWidth="1"/>
    <col min="8196" max="8196" width="6.33203125" style="233" customWidth="1"/>
    <col min="8197" max="8197" width="12" style="233" customWidth="1"/>
    <col min="8198" max="8198" width="19.83203125" style="233" customWidth="1"/>
    <col min="8199" max="8199" width="15.5" style="233" customWidth="1"/>
    <col min="8200" max="8200" width="16.6640625" style="233" customWidth="1"/>
    <col min="8201" max="8448" width="11.6640625" style="233"/>
    <col min="8449" max="8449" width="6.83203125" style="233" bestFit="1" customWidth="1"/>
    <col min="8450" max="8450" width="17.1640625" style="233" customWidth="1"/>
    <col min="8451" max="8451" width="60.33203125" style="233" customWidth="1"/>
    <col min="8452" max="8452" width="6.33203125" style="233" customWidth="1"/>
    <col min="8453" max="8453" width="12" style="233" customWidth="1"/>
    <col min="8454" max="8454" width="19.83203125" style="233" customWidth="1"/>
    <col min="8455" max="8455" width="15.5" style="233" customWidth="1"/>
    <col min="8456" max="8456" width="16.6640625" style="233" customWidth="1"/>
    <col min="8457" max="8704" width="11.6640625" style="233"/>
    <col min="8705" max="8705" width="6.83203125" style="233" bestFit="1" customWidth="1"/>
    <col min="8706" max="8706" width="17.1640625" style="233" customWidth="1"/>
    <col min="8707" max="8707" width="60.33203125" style="233" customWidth="1"/>
    <col min="8708" max="8708" width="6.33203125" style="233" customWidth="1"/>
    <col min="8709" max="8709" width="12" style="233" customWidth="1"/>
    <col min="8710" max="8710" width="19.83203125" style="233" customWidth="1"/>
    <col min="8711" max="8711" width="15.5" style="233" customWidth="1"/>
    <col min="8712" max="8712" width="16.6640625" style="233" customWidth="1"/>
    <col min="8713" max="8960" width="11.6640625" style="233"/>
    <col min="8961" max="8961" width="6.83203125" style="233" bestFit="1" customWidth="1"/>
    <col min="8962" max="8962" width="17.1640625" style="233" customWidth="1"/>
    <col min="8963" max="8963" width="60.33203125" style="233" customWidth="1"/>
    <col min="8964" max="8964" width="6.33203125" style="233" customWidth="1"/>
    <col min="8965" max="8965" width="12" style="233" customWidth="1"/>
    <col min="8966" max="8966" width="19.83203125" style="233" customWidth="1"/>
    <col min="8967" max="8967" width="15.5" style="233" customWidth="1"/>
    <col min="8968" max="8968" width="16.6640625" style="233" customWidth="1"/>
    <col min="8969" max="9216" width="11.6640625" style="233"/>
    <col min="9217" max="9217" width="6.83203125" style="233" bestFit="1" customWidth="1"/>
    <col min="9218" max="9218" width="17.1640625" style="233" customWidth="1"/>
    <col min="9219" max="9219" width="60.33203125" style="233" customWidth="1"/>
    <col min="9220" max="9220" width="6.33203125" style="233" customWidth="1"/>
    <col min="9221" max="9221" width="12" style="233" customWidth="1"/>
    <col min="9222" max="9222" width="19.83203125" style="233" customWidth="1"/>
    <col min="9223" max="9223" width="15.5" style="233" customWidth="1"/>
    <col min="9224" max="9224" width="16.6640625" style="233" customWidth="1"/>
    <col min="9225" max="9472" width="11.6640625" style="233"/>
    <col min="9473" max="9473" width="6.83203125" style="233" bestFit="1" customWidth="1"/>
    <col min="9474" max="9474" width="17.1640625" style="233" customWidth="1"/>
    <col min="9475" max="9475" width="60.33203125" style="233" customWidth="1"/>
    <col min="9476" max="9476" width="6.33203125" style="233" customWidth="1"/>
    <col min="9477" max="9477" width="12" style="233" customWidth="1"/>
    <col min="9478" max="9478" width="19.83203125" style="233" customWidth="1"/>
    <col min="9479" max="9479" width="15.5" style="233" customWidth="1"/>
    <col min="9480" max="9480" width="16.6640625" style="233" customWidth="1"/>
    <col min="9481" max="9728" width="11.6640625" style="233"/>
    <col min="9729" max="9729" width="6.83203125" style="233" bestFit="1" customWidth="1"/>
    <col min="9730" max="9730" width="17.1640625" style="233" customWidth="1"/>
    <col min="9731" max="9731" width="60.33203125" style="233" customWidth="1"/>
    <col min="9732" max="9732" width="6.33203125" style="233" customWidth="1"/>
    <col min="9733" max="9733" width="12" style="233" customWidth="1"/>
    <col min="9734" max="9734" width="19.83203125" style="233" customWidth="1"/>
    <col min="9735" max="9735" width="15.5" style="233" customWidth="1"/>
    <col min="9736" max="9736" width="16.6640625" style="233" customWidth="1"/>
    <col min="9737" max="9984" width="11.6640625" style="233"/>
    <col min="9985" max="9985" width="6.83203125" style="233" bestFit="1" customWidth="1"/>
    <col min="9986" max="9986" width="17.1640625" style="233" customWidth="1"/>
    <col min="9987" max="9987" width="60.33203125" style="233" customWidth="1"/>
    <col min="9988" max="9988" width="6.33203125" style="233" customWidth="1"/>
    <col min="9989" max="9989" width="12" style="233" customWidth="1"/>
    <col min="9990" max="9990" width="19.83203125" style="233" customWidth="1"/>
    <col min="9991" max="9991" width="15.5" style="233" customWidth="1"/>
    <col min="9992" max="9992" width="16.6640625" style="233" customWidth="1"/>
    <col min="9993" max="10240" width="11.6640625" style="233"/>
    <col min="10241" max="10241" width="6.83203125" style="233" bestFit="1" customWidth="1"/>
    <col min="10242" max="10242" width="17.1640625" style="233" customWidth="1"/>
    <col min="10243" max="10243" width="60.33203125" style="233" customWidth="1"/>
    <col min="10244" max="10244" width="6.33203125" style="233" customWidth="1"/>
    <col min="10245" max="10245" width="12" style="233" customWidth="1"/>
    <col min="10246" max="10246" width="19.83203125" style="233" customWidth="1"/>
    <col min="10247" max="10247" width="15.5" style="233" customWidth="1"/>
    <col min="10248" max="10248" width="16.6640625" style="233" customWidth="1"/>
    <col min="10249" max="10496" width="11.6640625" style="233"/>
    <col min="10497" max="10497" width="6.83203125" style="233" bestFit="1" customWidth="1"/>
    <col min="10498" max="10498" width="17.1640625" style="233" customWidth="1"/>
    <col min="10499" max="10499" width="60.33203125" style="233" customWidth="1"/>
    <col min="10500" max="10500" width="6.33203125" style="233" customWidth="1"/>
    <col min="10501" max="10501" width="12" style="233" customWidth="1"/>
    <col min="10502" max="10502" width="19.83203125" style="233" customWidth="1"/>
    <col min="10503" max="10503" width="15.5" style="233" customWidth="1"/>
    <col min="10504" max="10504" width="16.6640625" style="233" customWidth="1"/>
    <col min="10505" max="10752" width="11.6640625" style="233"/>
    <col min="10753" max="10753" width="6.83203125" style="233" bestFit="1" customWidth="1"/>
    <col min="10754" max="10754" width="17.1640625" style="233" customWidth="1"/>
    <col min="10755" max="10755" width="60.33203125" style="233" customWidth="1"/>
    <col min="10756" max="10756" width="6.33203125" style="233" customWidth="1"/>
    <col min="10757" max="10757" width="12" style="233" customWidth="1"/>
    <col min="10758" max="10758" width="19.83203125" style="233" customWidth="1"/>
    <col min="10759" max="10759" width="15.5" style="233" customWidth="1"/>
    <col min="10760" max="10760" width="16.6640625" style="233" customWidth="1"/>
    <col min="10761" max="11008" width="11.6640625" style="233"/>
    <col min="11009" max="11009" width="6.83203125" style="233" bestFit="1" customWidth="1"/>
    <col min="11010" max="11010" width="17.1640625" style="233" customWidth="1"/>
    <col min="11011" max="11011" width="60.33203125" style="233" customWidth="1"/>
    <col min="11012" max="11012" width="6.33203125" style="233" customWidth="1"/>
    <col min="11013" max="11013" width="12" style="233" customWidth="1"/>
    <col min="11014" max="11014" width="19.83203125" style="233" customWidth="1"/>
    <col min="11015" max="11015" width="15.5" style="233" customWidth="1"/>
    <col min="11016" max="11016" width="16.6640625" style="233" customWidth="1"/>
    <col min="11017" max="11264" width="11.6640625" style="233"/>
    <col min="11265" max="11265" width="6.83203125" style="233" bestFit="1" customWidth="1"/>
    <col min="11266" max="11266" width="17.1640625" style="233" customWidth="1"/>
    <col min="11267" max="11267" width="60.33203125" style="233" customWidth="1"/>
    <col min="11268" max="11268" width="6.33203125" style="233" customWidth="1"/>
    <col min="11269" max="11269" width="12" style="233" customWidth="1"/>
    <col min="11270" max="11270" width="19.83203125" style="233" customWidth="1"/>
    <col min="11271" max="11271" width="15.5" style="233" customWidth="1"/>
    <col min="11272" max="11272" width="16.6640625" style="233" customWidth="1"/>
    <col min="11273" max="11520" width="11.6640625" style="233"/>
    <col min="11521" max="11521" width="6.83203125" style="233" bestFit="1" customWidth="1"/>
    <col min="11522" max="11522" width="17.1640625" style="233" customWidth="1"/>
    <col min="11523" max="11523" width="60.33203125" style="233" customWidth="1"/>
    <col min="11524" max="11524" width="6.33203125" style="233" customWidth="1"/>
    <col min="11525" max="11525" width="12" style="233" customWidth="1"/>
    <col min="11526" max="11526" width="19.83203125" style="233" customWidth="1"/>
    <col min="11527" max="11527" width="15.5" style="233" customWidth="1"/>
    <col min="11528" max="11528" width="16.6640625" style="233" customWidth="1"/>
    <col min="11529" max="11776" width="11.6640625" style="233"/>
    <col min="11777" max="11777" width="6.83203125" style="233" bestFit="1" customWidth="1"/>
    <col min="11778" max="11778" width="17.1640625" style="233" customWidth="1"/>
    <col min="11779" max="11779" width="60.33203125" style="233" customWidth="1"/>
    <col min="11780" max="11780" width="6.33203125" style="233" customWidth="1"/>
    <col min="11781" max="11781" width="12" style="233" customWidth="1"/>
    <col min="11782" max="11782" width="19.83203125" style="233" customWidth="1"/>
    <col min="11783" max="11783" width="15.5" style="233" customWidth="1"/>
    <col min="11784" max="11784" width="16.6640625" style="233" customWidth="1"/>
    <col min="11785" max="12032" width="11.6640625" style="233"/>
    <col min="12033" max="12033" width="6.83203125" style="233" bestFit="1" customWidth="1"/>
    <col min="12034" max="12034" width="17.1640625" style="233" customWidth="1"/>
    <col min="12035" max="12035" width="60.33203125" style="233" customWidth="1"/>
    <col min="12036" max="12036" width="6.33203125" style="233" customWidth="1"/>
    <col min="12037" max="12037" width="12" style="233" customWidth="1"/>
    <col min="12038" max="12038" width="19.83203125" style="233" customWidth="1"/>
    <col min="12039" max="12039" width="15.5" style="233" customWidth="1"/>
    <col min="12040" max="12040" width="16.6640625" style="233" customWidth="1"/>
    <col min="12041" max="12288" width="11.6640625" style="233"/>
    <col min="12289" max="12289" width="6.83203125" style="233" bestFit="1" customWidth="1"/>
    <col min="12290" max="12290" width="17.1640625" style="233" customWidth="1"/>
    <col min="12291" max="12291" width="60.33203125" style="233" customWidth="1"/>
    <col min="12292" max="12292" width="6.33203125" style="233" customWidth="1"/>
    <col min="12293" max="12293" width="12" style="233" customWidth="1"/>
    <col min="12294" max="12294" width="19.83203125" style="233" customWidth="1"/>
    <col min="12295" max="12295" width="15.5" style="233" customWidth="1"/>
    <col min="12296" max="12296" width="16.6640625" style="233" customWidth="1"/>
    <col min="12297" max="12544" width="11.6640625" style="233"/>
    <col min="12545" max="12545" width="6.83203125" style="233" bestFit="1" customWidth="1"/>
    <col min="12546" max="12546" width="17.1640625" style="233" customWidth="1"/>
    <col min="12547" max="12547" width="60.33203125" style="233" customWidth="1"/>
    <col min="12548" max="12548" width="6.33203125" style="233" customWidth="1"/>
    <col min="12549" max="12549" width="12" style="233" customWidth="1"/>
    <col min="12550" max="12550" width="19.83203125" style="233" customWidth="1"/>
    <col min="12551" max="12551" width="15.5" style="233" customWidth="1"/>
    <col min="12552" max="12552" width="16.6640625" style="233" customWidth="1"/>
    <col min="12553" max="12800" width="11.6640625" style="233"/>
    <col min="12801" max="12801" width="6.83203125" style="233" bestFit="1" customWidth="1"/>
    <col min="12802" max="12802" width="17.1640625" style="233" customWidth="1"/>
    <col min="12803" max="12803" width="60.33203125" style="233" customWidth="1"/>
    <col min="12804" max="12804" width="6.33203125" style="233" customWidth="1"/>
    <col min="12805" max="12805" width="12" style="233" customWidth="1"/>
    <col min="12806" max="12806" width="19.83203125" style="233" customWidth="1"/>
    <col min="12807" max="12807" width="15.5" style="233" customWidth="1"/>
    <col min="12808" max="12808" width="16.6640625" style="233" customWidth="1"/>
    <col min="12809" max="13056" width="11.6640625" style="233"/>
    <col min="13057" max="13057" width="6.83203125" style="233" bestFit="1" customWidth="1"/>
    <col min="13058" max="13058" width="17.1640625" style="233" customWidth="1"/>
    <col min="13059" max="13059" width="60.33203125" style="233" customWidth="1"/>
    <col min="13060" max="13060" width="6.33203125" style="233" customWidth="1"/>
    <col min="13061" max="13061" width="12" style="233" customWidth="1"/>
    <col min="13062" max="13062" width="19.83203125" style="233" customWidth="1"/>
    <col min="13063" max="13063" width="15.5" style="233" customWidth="1"/>
    <col min="13064" max="13064" width="16.6640625" style="233" customWidth="1"/>
    <col min="13065" max="13312" width="11.6640625" style="233"/>
    <col min="13313" max="13313" width="6.83203125" style="233" bestFit="1" customWidth="1"/>
    <col min="13314" max="13314" width="17.1640625" style="233" customWidth="1"/>
    <col min="13315" max="13315" width="60.33203125" style="233" customWidth="1"/>
    <col min="13316" max="13316" width="6.33203125" style="233" customWidth="1"/>
    <col min="13317" max="13317" width="12" style="233" customWidth="1"/>
    <col min="13318" max="13318" width="19.83203125" style="233" customWidth="1"/>
    <col min="13319" max="13319" width="15.5" style="233" customWidth="1"/>
    <col min="13320" max="13320" width="16.6640625" style="233" customWidth="1"/>
    <col min="13321" max="13568" width="11.6640625" style="233"/>
    <col min="13569" max="13569" width="6.83203125" style="233" bestFit="1" customWidth="1"/>
    <col min="13570" max="13570" width="17.1640625" style="233" customWidth="1"/>
    <col min="13571" max="13571" width="60.33203125" style="233" customWidth="1"/>
    <col min="13572" max="13572" width="6.33203125" style="233" customWidth="1"/>
    <col min="13573" max="13573" width="12" style="233" customWidth="1"/>
    <col min="13574" max="13574" width="19.83203125" style="233" customWidth="1"/>
    <col min="13575" max="13575" width="15.5" style="233" customWidth="1"/>
    <col min="13576" max="13576" width="16.6640625" style="233" customWidth="1"/>
    <col min="13577" max="13824" width="11.6640625" style="233"/>
    <col min="13825" max="13825" width="6.83203125" style="233" bestFit="1" customWidth="1"/>
    <col min="13826" max="13826" width="17.1640625" style="233" customWidth="1"/>
    <col min="13827" max="13827" width="60.33203125" style="233" customWidth="1"/>
    <col min="13828" max="13828" width="6.33203125" style="233" customWidth="1"/>
    <col min="13829" max="13829" width="12" style="233" customWidth="1"/>
    <col min="13830" max="13830" width="19.83203125" style="233" customWidth="1"/>
    <col min="13831" max="13831" width="15.5" style="233" customWidth="1"/>
    <col min="13832" max="13832" width="16.6640625" style="233" customWidth="1"/>
    <col min="13833" max="14080" width="11.6640625" style="233"/>
    <col min="14081" max="14081" width="6.83203125" style="233" bestFit="1" customWidth="1"/>
    <col min="14082" max="14082" width="17.1640625" style="233" customWidth="1"/>
    <col min="14083" max="14083" width="60.33203125" style="233" customWidth="1"/>
    <col min="14084" max="14084" width="6.33203125" style="233" customWidth="1"/>
    <col min="14085" max="14085" width="12" style="233" customWidth="1"/>
    <col min="14086" max="14086" width="19.83203125" style="233" customWidth="1"/>
    <col min="14087" max="14087" width="15.5" style="233" customWidth="1"/>
    <col min="14088" max="14088" width="16.6640625" style="233" customWidth="1"/>
    <col min="14089" max="14336" width="11.6640625" style="233"/>
    <col min="14337" max="14337" width="6.83203125" style="233" bestFit="1" customWidth="1"/>
    <col min="14338" max="14338" width="17.1640625" style="233" customWidth="1"/>
    <col min="14339" max="14339" width="60.33203125" style="233" customWidth="1"/>
    <col min="14340" max="14340" width="6.33203125" style="233" customWidth="1"/>
    <col min="14341" max="14341" width="12" style="233" customWidth="1"/>
    <col min="14342" max="14342" width="19.83203125" style="233" customWidth="1"/>
    <col min="14343" max="14343" width="15.5" style="233" customWidth="1"/>
    <col min="14344" max="14344" width="16.6640625" style="233" customWidth="1"/>
    <col min="14345" max="14592" width="11.6640625" style="233"/>
    <col min="14593" max="14593" width="6.83203125" style="233" bestFit="1" customWidth="1"/>
    <col min="14594" max="14594" width="17.1640625" style="233" customWidth="1"/>
    <col min="14595" max="14595" width="60.33203125" style="233" customWidth="1"/>
    <col min="14596" max="14596" width="6.33203125" style="233" customWidth="1"/>
    <col min="14597" max="14597" width="12" style="233" customWidth="1"/>
    <col min="14598" max="14598" width="19.83203125" style="233" customWidth="1"/>
    <col min="14599" max="14599" width="15.5" style="233" customWidth="1"/>
    <col min="14600" max="14600" width="16.6640625" style="233" customWidth="1"/>
    <col min="14601" max="14848" width="11.6640625" style="233"/>
    <col min="14849" max="14849" width="6.83203125" style="233" bestFit="1" customWidth="1"/>
    <col min="14850" max="14850" width="17.1640625" style="233" customWidth="1"/>
    <col min="14851" max="14851" width="60.33203125" style="233" customWidth="1"/>
    <col min="14852" max="14852" width="6.33203125" style="233" customWidth="1"/>
    <col min="14853" max="14853" width="12" style="233" customWidth="1"/>
    <col min="14854" max="14854" width="19.83203125" style="233" customWidth="1"/>
    <col min="14855" max="14855" width="15.5" style="233" customWidth="1"/>
    <col min="14856" max="14856" width="16.6640625" style="233" customWidth="1"/>
    <col min="14857" max="15104" width="11.6640625" style="233"/>
    <col min="15105" max="15105" width="6.83203125" style="233" bestFit="1" customWidth="1"/>
    <col min="15106" max="15106" width="17.1640625" style="233" customWidth="1"/>
    <col min="15107" max="15107" width="60.33203125" style="233" customWidth="1"/>
    <col min="15108" max="15108" width="6.33203125" style="233" customWidth="1"/>
    <col min="15109" max="15109" width="12" style="233" customWidth="1"/>
    <col min="15110" max="15110" width="19.83203125" style="233" customWidth="1"/>
    <col min="15111" max="15111" width="15.5" style="233" customWidth="1"/>
    <col min="15112" max="15112" width="16.6640625" style="233" customWidth="1"/>
    <col min="15113" max="15360" width="11.6640625" style="233"/>
    <col min="15361" max="15361" width="6.83203125" style="233" bestFit="1" customWidth="1"/>
    <col min="15362" max="15362" width="17.1640625" style="233" customWidth="1"/>
    <col min="15363" max="15363" width="60.33203125" style="233" customWidth="1"/>
    <col min="15364" max="15364" width="6.33203125" style="233" customWidth="1"/>
    <col min="15365" max="15365" width="12" style="233" customWidth="1"/>
    <col min="15366" max="15366" width="19.83203125" style="233" customWidth="1"/>
    <col min="15367" max="15367" width="15.5" style="233" customWidth="1"/>
    <col min="15368" max="15368" width="16.6640625" style="233" customWidth="1"/>
    <col min="15369" max="15616" width="11.6640625" style="233"/>
    <col min="15617" max="15617" width="6.83203125" style="233" bestFit="1" customWidth="1"/>
    <col min="15618" max="15618" width="17.1640625" style="233" customWidth="1"/>
    <col min="15619" max="15619" width="60.33203125" style="233" customWidth="1"/>
    <col min="15620" max="15620" width="6.33203125" style="233" customWidth="1"/>
    <col min="15621" max="15621" width="12" style="233" customWidth="1"/>
    <col min="15622" max="15622" width="19.83203125" style="233" customWidth="1"/>
    <col min="15623" max="15623" width="15.5" style="233" customWidth="1"/>
    <col min="15624" max="15624" width="16.6640625" style="233" customWidth="1"/>
    <col min="15625" max="15872" width="11.6640625" style="233"/>
    <col min="15873" max="15873" width="6.83203125" style="233" bestFit="1" customWidth="1"/>
    <col min="15874" max="15874" width="17.1640625" style="233" customWidth="1"/>
    <col min="15875" max="15875" width="60.33203125" style="233" customWidth="1"/>
    <col min="15876" max="15876" width="6.33203125" style="233" customWidth="1"/>
    <col min="15877" max="15877" width="12" style="233" customWidth="1"/>
    <col min="15878" max="15878" width="19.83203125" style="233" customWidth="1"/>
    <col min="15879" max="15879" width="15.5" style="233" customWidth="1"/>
    <col min="15880" max="15880" width="16.6640625" style="233" customWidth="1"/>
    <col min="15881" max="16128" width="11.6640625" style="233"/>
    <col min="16129" max="16129" width="6.83203125" style="233" bestFit="1" customWidth="1"/>
    <col min="16130" max="16130" width="17.1640625" style="233" customWidth="1"/>
    <col min="16131" max="16131" width="60.33203125" style="233" customWidth="1"/>
    <col min="16132" max="16132" width="6.33203125" style="233" customWidth="1"/>
    <col min="16133" max="16133" width="12" style="233" customWidth="1"/>
    <col min="16134" max="16134" width="19.83203125" style="233" customWidth="1"/>
    <col min="16135" max="16135" width="15.5" style="233" customWidth="1"/>
    <col min="16136" max="16136" width="16.6640625" style="233" customWidth="1"/>
    <col min="16137" max="16384" width="11.6640625" style="233"/>
  </cols>
  <sheetData>
    <row r="1" spans="1:9" ht="17.25" customHeight="1" x14ac:dyDescent="0.25">
      <c r="A1" s="253"/>
      <c r="B1" s="254" t="s">
        <v>1473</v>
      </c>
      <c r="C1" s="232" t="s">
        <v>1474</v>
      </c>
      <c r="E1" s="255"/>
      <c r="F1" s="255"/>
      <c r="G1" s="255"/>
      <c r="H1" s="255"/>
    </row>
    <row r="2" spans="1:9" ht="15" x14ac:dyDescent="0.25">
      <c r="A2" s="256"/>
      <c r="C2" s="232" t="s">
        <v>1986</v>
      </c>
    </row>
    <row r="3" spans="1:9" ht="15.75" thickBot="1" x14ac:dyDescent="0.3">
      <c r="A3" s="257"/>
      <c r="B3" s="258"/>
      <c r="C3" s="237" t="s">
        <v>1719</v>
      </c>
      <c r="D3" s="258"/>
      <c r="E3" s="259"/>
      <c r="F3" s="259"/>
      <c r="G3" s="259"/>
      <c r="H3" s="259"/>
    </row>
    <row r="4" spans="1:9" ht="15.75" thickTop="1" x14ac:dyDescent="0.25">
      <c r="A4" s="256"/>
      <c r="C4" s="232"/>
    </row>
    <row r="5" spans="1:9" x14ac:dyDescent="0.2">
      <c r="A5" s="260" t="s">
        <v>1720</v>
      </c>
      <c r="B5" s="261" t="s">
        <v>1721</v>
      </c>
      <c r="C5" s="261" t="s">
        <v>1478</v>
      </c>
      <c r="D5" s="261" t="s">
        <v>1479</v>
      </c>
      <c r="E5" s="262" t="s">
        <v>179</v>
      </c>
      <c r="F5" s="262" t="s">
        <v>1480</v>
      </c>
      <c r="G5" s="262" t="s">
        <v>1722</v>
      </c>
      <c r="H5" s="263" t="s">
        <v>1723</v>
      </c>
    </row>
    <row r="7" spans="1:9" ht="15" x14ac:dyDescent="0.25">
      <c r="C7" s="232" t="s">
        <v>1724</v>
      </c>
    </row>
    <row r="8" spans="1:9" ht="15" customHeight="1" x14ac:dyDescent="0.2">
      <c r="C8" s="233" t="s">
        <v>1484</v>
      </c>
    </row>
    <row r="9" spans="1:9" ht="15" customHeight="1" x14ac:dyDescent="0.2">
      <c r="C9" s="233" t="s">
        <v>1725</v>
      </c>
    </row>
    <row r="10" spans="1:9" ht="16.5" customHeight="1" x14ac:dyDescent="0.2">
      <c r="A10" s="233">
        <v>1</v>
      </c>
      <c r="B10" s="233" t="s">
        <v>1726</v>
      </c>
      <c r="C10" s="233" t="s">
        <v>1727</v>
      </c>
      <c r="D10" s="233" t="s">
        <v>346</v>
      </c>
      <c r="E10" s="245">
        <v>5</v>
      </c>
      <c r="I10" s="245"/>
    </row>
    <row r="11" spans="1:9" ht="16.5" customHeight="1" x14ac:dyDescent="0.2">
      <c r="C11" s="233" t="s">
        <v>1528</v>
      </c>
      <c r="I11" s="245"/>
    </row>
    <row r="12" spans="1:9" ht="16.5" customHeight="1" x14ac:dyDescent="0.2">
      <c r="A12" s="233">
        <v>2</v>
      </c>
      <c r="B12" s="233" t="s">
        <v>1728</v>
      </c>
      <c r="C12" s="233" t="s">
        <v>1530</v>
      </c>
      <c r="D12" s="233" t="s">
        <v>289</v>
      </c>
      <c r="E12" s="245">
        <v>2</v>
      </c>
      <c r="I12" s="245"/>
    </row>
    <row r="13" spans="1:9" ht="16.5" customHeight="1" x14ac:dyDescent="0.2">
      <c r="C13" s="233" t="s">
        <v>1729</v>
      </c>
      <c r="I13" s="245"/>
    </row>
    <row r="14" spans="1:9" ht="16.5" customHeight="1" x14ac:dyDescent="0.2">
      <c r="A14" s="233">
        <v>3</v>
      </c>
      <c r="B14" s="233" t="s">
        <v>1730</v>
      </c>
      <c r="C14" s="233" t="s">
        <v>1731</v>
      </c>
      <c r="D14" s="233" t="s">
        <v>289</v>
      </c>
      <c r="E14" s="245">
        <v>2</v>
      </c>
      <c r="I14" s="245"/>
    </row>
    <row r="15" spans="1:9" ht="16.5" customHeight="1" x14ac:dyDescent="0.2">
      <c r="C15" s="233" t="s">
        <v>1732</v>
      </c>
      <c r="I15" s="245"/>
    </row>
    <row r="16" spans="1:9" ht="16.5" customHeight="1" x14ac:dyDescent="0.2">
      <c r="A16" s="233">
        <v>4</v>
      </c>
      <c r="B16" s="233" t="s">
        <v>1733</v>
      </c>
      <c r="C16" s="233" t="s">
        <v>1734</v>
      </c>
      <c r="D16" s="233" t="s">
        <v>289</v>
      </c>
      <c r="E16" s="245">
        <v>3</v>
      </c>
      <c r="I16" s="245"/>
    </row>
    <row r="17" spans="1:9" ht="16.5" customHeight="1" x14ac:dyDescent="0.2">
      <c r="C17" s="233" t="s">
        <v>1735</v>
      </c>
      <c r="I17" s="245"/>
    </row>
    <row r="18" spans="1:9" ht="15.75" customHeight="1" x14ac:dyDescent="0.2">
      <c r="A18" s="233">
        <v>5</v>
      </c>
      <c r="B18" s="233" t="s">
        <v>1736</v>
      </c>
      <c r="C18" s="233" t="s">
        <v>1737</v>
      </c>
      <c r="D18" s="233" t="s">
        <v>289</v>
      </c>
      <c r="E18" s="245">
        <v>1</v>
      </c>
    </row>
    <row r="19" spans="1:9" ht="16.5" customHeight="1" x14ac:dyDescent="0.2">
      <c r="C19" s="233" t="s">
        <v>1738</v>
      </c>
      <c r="I19" s="245"/>
    </row>
    <row r="20" spans="1:9" ht="16.5" customHeight="1" x14ac:dyDescent="0.2">
      <c r="A20" s="233">
        <v>6</v>
      </c>
      <c r="B20" s="233" t="s">
        <v>1739</v>
      </c>
      <c r="C20" s="233" t="s">
        <v>1740</v>
      </c>
      <c r="D20" s="233" t="s">
        <v>346</v>
      </c>
      <c r="E20" s="245">
        <v>8</v>
      </c>
      <c r="I20" s="245"/>
    </row>
    <row r="21" spans="1:9" ht="16.5" customHeight="1" x14ac:dyDescent="0.2">
      <c r="A21" s="233">
        <v>7</v>
      </c>
      <c r="B21" s="233" t="s">
        <v>1741</v>
      </c>
      <c r="C21" s="233" t="s">
        <v>1742</v>
      </c>
      <c r="D21" s="233" t="s">
        <v>289</v>
      </c>
      <c r="E21" s="245">
        <v>1</v>
      </c>
      <c r="I21" s="245"/>
    </row>
    <row r="22" spans="1:9" ht="16.5" customHeight="1" x14ac:dyDescent="0.2">
      <c r="A22" s="233">
        <v>8</v>
      </c>
      <c r="B22" s="233" t="s">
        <v>1743</v>
      </c>
      <c r="C22" s="233" t="s">
        <v>1744</v>
      </c>
      <c r="D22" s="233" t="s">
        <v>289</v>
      </c>
      <c r="E22" s="245">
        <v>4</v>
      </c>
      <c r="I22" s="245"/>
    </row>
    <row r="23" spans="1:9" ht="16.5" customHeight="1" x14ac:dyDescent="0.2">
      <c r="A23" s="233">
        <v>9</v>
      </c>
      <c r="B23" s="233" t="s">
        <v>1745</v>
      </c>
      <c r="C23" s="233" t="s">
        <v>1746</v>
      </c>
      <c r="D23" s="233" t="s">
        <v>289</v>
      </c>
      <c r="E23" s="245">
        <v>2</v>
      </c>
      <c r="I23" s="245"/>
    </row>
    <row r="24" spans="1:9" x14ac:dyDescent="0.2">
      <c r="C24" s="233" t="s">
        <v>1708</v>
      </c>
      <c r="D24" s="233" t="s">
        <v>1709</v>
      </c>
      <c r="E24" s="245" t="s">
        <v>1715</v>
      </c>
    </row>
    <row r="25" spans="1:9" x14ac:dyDescent="0.2">
      <c r="C25" s="233" t="s">
        <v>1724</v>
      </c>
    </row>
    <row r="26" spans="1:9" x14ac:dyDescent="0.2">
      <c r="C26" s="233" t="s">
        <v>1747</v>
      </c>
    </row>
    <row r="27" spans="1:9" x14ac:dyDescent="0.2">
      <c r="C27" s="233" t="s">
        <v>1708</v>
      </c>
      <c r="D27" s="233" t="s">
        <v>1709</v>
      </c>
      <c r="E27" s="245" t="s">
        <v>1715</v>
      </c>
    </row>
    <row r="28" spans="1:9" x14ac:dyDescent="0.2">
      <c r="C28" s="233" t="s">
        <v>1724</v>
      </c>
    </row>
    <row r="30" spans="1:9" ht="15" x14ac:dyDescent="0.25">
      <c r="C30" s="232" t="s">
        <v>1748</v>
      </c>
    </row>
    <row r="31" spans="1:9" x14ac:dyDescent="0.2">
      <c r="C31" s="233" t="s">
        <v>1628</v>
      </c>
    </row>
    <row r="32" spans="1:9" ht="15" customHeight="1" x14ac:dyDescent="0.2">
      <c r="C32" s="233" t="s">
        <v>1749</v>
      </c>
    </row>
    <row r="33" spans="1:10" ht="15" customHeight="1" x14ac:dyDescent="0.2">
      <c r="A33" s="233">
        <v>1</v>
      </c>
      <c r="B33" s="233" t="s">
        <v>1630</v>
      </c>
      <c r="C33" s="233" t="s">
        <v>1727</v>
      </c>
      <c r="D33" s="233" t="s">
        <v>346</v>
      </c>
      <c r="E33" s="245">
        <v>5.25</v>
      </c>
    </row>
    <row r="34" spans="1:10" ht="15" customHeight="1" x14ac:dyDescent="0.2">
      <c r="C34" s="233" t="s">
        <v>1750</v>
      </c>
    </row>
    <row r="35" spans="1:10" ht="15" customHeight="1" x14ac:dyDescent="0.2">
      <c r="A35" s="233">
        <v>2</v>
      </c>
      <c r="B35" s="233" t="s">
        <v>1630</v>
      </c>
      <c r="C35" s="233" t="s">
        <v>1530</v>
      </c>
      <c r="D35" s="233" t="s">
        <v>289</v>
      </c>
      <c r="E35" s="245">
        <v>2</v>
      </c>
    </row>
    <row r="36" spans="1:10" ht="15" customHeight="1" x14ac:dyDescent="0.2">
      <c r="C36" s="233" t="s">
        <v>1751</v>
      </c>
    </row>
    <row r="37" spans="1:10" ht="15" customHeight="1" x14ac:dyDescent="0.2">
      <c r="A37" s="233">
        <v>3</v>
      </c>
      <c r="B37" s="233" t="s">
        <v>1630</v>
      </c>
      <c r="C37" s="233" t="s">
        <v>1752</v>
      </c>
      <c r="D37" s="233" t="s">
        <v>289</v>
      </c>
      <c r="E37" s="245">
        <v>2</v>
      </c>
    </row>
    <row r="38" spans="1:10" ht="15" customHeight="1" x14ac:dyDescent="0.2">
      <c r="A38" s="233">
        <v>4</v>
      </c>
      <c r="B38" s="233" t="s">
        <v>1630</v>
      </c>
      <c r="C38" s="233" t="s">
        <v>1753</v>
      </c>
      <c r="D38" s="245" t="s">
        <v>289</v>
      </c>
      <c r="E38" s="245">
        <v>8</v>
      </c>
      <c r="J38" s="245"/>
    </row>
    <row r="39" spans="1:10" ht="15" customHeight="1" x14ac:dyDescent="0.2">
      <c r="C39" s="233" t="s">
        <v>1754</v>
      </c>
    </row>
    <row r="40" spans="1:10" ht="15" customHeight="1" x14ac:dyDescent="0.2">
      <c r="A40" s="233">
        <v>5</v>
      </c>
      <c r="B40" s="233" t="s">
        <v>1630</v>
      </c>
      <c r="C40" s="233" t="s">
        <v>1755</v>
      </c>
      <c r="D40" s="233" t="s">
        <v>289</v>
      </c>
      <c r="E40" s="245">
        <v>3</v>
      </c>
    </row>
    <row r="41" spans="1:10" ht="15" customHeight="1" x14ac:dyDescent="0.2">
      <c r="C41" s="233" t="s">
        <v>1738</v>
      </c>
    </row>
    <row r="42" spans="1:10" ht="15" customHeight="1" x14ac:dyDescent="0.2">
      <c r="A42" s="233">
        <v>6</v>
      </c>
      <c r="B42" s="233" t="s">
        <v>1630</v>
      </c>
      <c r="C42" s="233" t="s">
        <v>1756</v>
      </c>
      <c r="D42" s="233" t="s">
        <v>1757</v>
      </c>
      <c r="E42" s="245">
        <v>8</v>
      </c>
    </row>
    <row r="43" spans="1:10" ht="15" customHeight="1" x14ac:dyDescent="0.2">
      <c r="A43" s="233">
        <v>7</v>
      </c>
      <c r="B43" s="233" t="s">
        <v>1630</v>
      </c>
      <c r="C43" s="233" t="s">
        <v>1742</v>
      </c>
      <c r="D43" s="233" t="s">
        <v>289</v>
      </c>
      <c r="E43" s="245">
        <v>1</v>
      </c>
    </row>
    <row r="44" spans="1:10" ht="15" customHeight="1" x14ac:dyDescent="0.2">
      <c r="A44" s="233">
        <v>8</v>
      </c>
      <c r="B44" s="233" t="s">
        <v>1630</v>
      </c>
      <c r="C44" s="233" t="s">
        <v>1744</v>
      </c>
      <c r="D44" s="233" t="s">
        <v>289</v>
      </c>
      <c r="E44" s="245">
        <v>4</v>
      </c>
    </row>
    <row r="45" spans="1:10" ht="15" customHeight="1" x14ac:dyDescent="0.2">
      <c r="A45" s="233">
        <v>9</v>
      </c>
      <c r="B45" s="233" t="s">
        <v>1630</v>
      </c>
      <c r="C45" s="233" t="s">
        <v>1758</v>
      </c>
      <c r="D45" s="233" t="s">
        <v>289</v>
      </c>
      <c r="E45" s="245">
        <v>2</v>
      </c>
    </row>
    <row r="46" spans="1:10" ht="15" customHeight="1" x14ac:dyDescent="0.2">
      <c r="C46" s="233" t="s">
        <v>1759</v>
      </c>
    </row>
    <row r="47" spans="1:10" ht="15" customHeight="1" x14ac:dyDescent="0.2">
      <c r="A47" s="233">
        <v>10</v>
      </c>
      <c r="B47" s="233" t="s">
        <v>1630</v>
      </c>
      <c r="C47" s="233" t="s">
        <v>1760</v>
      </c>
      <c r="D47" s="233" t="s">
        <v>289</v>
      </c>
      <c r="E47" s="245">
        <v>1</v>
      </c>
    </row>
    <row r="48" spans="1:10" x14ac:dyDescent="0.2">
      <c r="C48" s="233" t="s">
        <v>1708</v>
      </c>
      <c r="D48" s="233" t="s">
        <v>1709</v>
      </c>
      <c r="E48" s="245" t="s">
        <v>1715</v>
      </c>
    </row>
    <row r="49" spans="1:10" x14ac:dyDescent="0.2">
      <c r="C49" s="233" t="s">
        <v>1666</v>
      </c>
    </row>
    <row r="50" spans="1:10" x14ac:dyDescent="0.2">
      <c r="C50" s="233" t="s">
        <v>1667</v>
      </c>
    </row>
    <row r="51" spans="1:10" x14ac:dyDescent="0.2">
      <c r="C51" s="233" t="s">
        <v>1708</v>
      </c>
      <c r="D51" s="233" t="s">
        <v>1709</v>
      </c>
      <c r="E51" s="245" t="s">
        <v>1715</v>
      </c>
    </row>
    <row r="52" spans="1:10" x14ac:dyDescent="0.2">
      <c r="C52" s="233" t="s">
        <v>1666</v>
      </c>
    </row>
    <row r="53" spans="1:10" x14ac:dyDescent="0.2">
      <c r="C53" s="233" t="s">
        <v>1747</v>
      </c>
    </row>
    <row r="54" spans="1:10" x14ac:dyDescent="0.2">
      <c r="C54" s="233" t="s">
        <v>1708</v>
      </c>
      <c r="D54" s="233" t="s">
        <v>1709</v>
      </c>
      <c r="E54" s="245" t="s">
        <v>1715</v>
      </c>
    </row>
    <row r="55" spans="1:10" x14ac:dyDescent="0.2">
      <c r="C55" s="233" t="s">
        <v>1666</v>
      </c>
    </row>
    <row r="57" spans="1:10" ht="15" x14ac:dyDescent="0.25">
      <c r="C57" s="232" t="s">
        <v>1761</v>
      </c>
      <c r="J57" s="245"/>
    </row>
    <row r="58" spans="1:10" x14ac:dyDescent="0.2">
      <c r="C58" s="233" t="s">
        <v>1762</v>
      </c>
      <c r="J58" s="245"/>
    </row>
    <row r="59" spans="1:10" x14ac:dyDescent="0.2">
      <c r="C59" s="233" t="s">
        <v>1763</v>
      </c>
      <c r="H59" s="233"/>
    </row>
    <row r="60" spans="1:10" ht="15.75" customHeight="1" x14ac:dyDescent="0.2">
      <c r="A60" s="233">
        <v>2</v>
      </c>
      <c r="B60" s="233" t="s">
        <v>1764</v>
      </c>
      <c r="C60" s="233" t="s">
        <v>1765</v>
      </c>
      <c r="D60" s="233" t="s">
        <v>346</v>
      </c>
      <c r="E60" s="245">
        <v>5</v>
      </c>
    </row>
    <row r="61" spans="1:10" ht="15.75" customHeight="1" x14ac:dyDescent="0.2">
      <c r="C61" s="233" t="s">
        <v>1766</v>
      </c>
    </row>
    <row r="62" spans="1:10" ht="15.75" customHeight="1" x14ac:dyDescent="0.2">
      <c r="A62" s="233">
        <v>3</v>
      </c>
      <c r="B62" s="233" t="s">
        <v>1767</v>
      </c>
      <c r="C62" s="233" t="s">
        <v>1768</v>
      </c>
      <c r="D62" s="233" t="s">
        <v>289</v>
      </c>
      <c r="E62" s="245">
        <v>2</v>
      </c>
    </row>
    <row r="63" spans="1:10" ht="15.75" customHeight="1" x14ac:dyDescent="0.2">
      <c r="C63" s="233" t="s">
        <v>1769</v>
      </c>
    </row>
    <row r="64" spans="1:10" ht="15.75" customHeight="1" x14ac:dyDescent="0.2">
      <c r="A64" s="233">
        <v>4</v>
      </c>
      <c r="B64" s="233" t="s">
        <v>1770</v>
      </c>
      <c r="C64" s="233" t="s">
        <v>1771</v>
      </c>
      <c r="D64" s="233" t="s">
        <v>289</v>
      </c>
      <c r="E64" s="245">
        <v>1</v>
      </c>
    </row>
    <row r="65" spans="1:10" x14ac:dyDescent="0.2">
      <c r="C65" s="233" t="s">
        <v>1772</v>
      </c>
      <c r="H65" s="233"/>
    </row>
    <row r="66" spans="1:10" x14ac:dyDescent="0.2">
      <c r="A66" s="233">
        <v>5</v>
      </c>
      <c r="B66" s="233" t="s">
        <v>1773</v>
      </c>
      <c r="C66" s="233" t="s">
        <v>1774</v>
      </c>
      <c r="D66" s="233" t="s">
        <v>346</v>
      </c>
      <c r="E66" s="245">
        <v>5</v>
      </c>
    </row>
    <row r="67" spans="1:10" x14ac:dyDescent="0.2">
      <c r="C67" s="233" t="s">
        <v>1775</v>
      </c>
      <c r="H67" s="233"/>
    </row>
    <row r="68" spans="1:10" x14ac:dyDescent="0.2">
      <c r="A68" s="233">
        <v>6</v>
      </c>
      <c r="B68" s="233" t="s">
        <v>1776</v>
      </c>
      <c r="C68" s="233" t="s">
        <v>1777</v>
      </c>
      <c r="D68" s="233" t="s">
        <v>346</v>
      </c>
      <c r="E68" s="245">
        <v>5</v>
      </c>
    </row>
    <row r="69" spans="1:10" x14ac:dyDescent="0.2">
      <c r="A69" s="233">
        <v>7</v>
      </c>
      <c r="B69" s="233" t="s">
        <v>1630</v>
      </c>
      <c r="C69" s="233" t="s">
        <v>1778</v>
      </c>
      <c r="D69" s="233" t="s">
        <v>346</v>
      </c>
      <c r="E69" s="245">
        <v>5</v>
      </c>
      <c r="J69" s="245"/>
    </row>
    <row r="70" spans="1:10" x14ac:dyDescent="0.2">
      <c r="C70" s="233" t="s">
        <v>1779</v>
      </c>
      <c r="H70" s="233"/>
    </row>
    <row r="71" spans="1:10" ht="15.75" customHeight="1" x14ac:dyDescent="0.2">
      <c r="A71" s="233">
        <v>8</v>
      </c>
      <c r="B71" s="233" t="s">
        <v>1780</v>
      </c>
      <c r="C71" s="233" t="s">
        <v>1765</v>
      </c>
      <c r="D71" s="233" t="s">
        <v>346</v>
      </c>
      <c r="E71" s="245">
        <v>5</v>
      </c>
    </row>
    <row r="72" spans="1:10" x14ac:dyDescent="0.2">
      <c r="C72" s="233" t="s">
        <v>1781</v>
      </c>
      <c r="J72" s="245"/>
    </row>
    <row r="73" spans="1:10" x14ac:dyDescent="0.2">
      <c r="A73" s="233">
        <v>9</v>
      </c>
      <c r="B73" s="233" t="s">
        <v>1782</v>
      </c>
      <c r="C73" s="233" t="s">
        <v>1783</v>
      </c>
      <c r="D73" s="233" t="s">
        <v>195</v>
      </c>
      <c r="E73" s="245">
        <v>5</v>
      </c>
      <c r="J73" s="245"/>
    </row>
    <row r="74" spans="1:10" x14ac:dyDescent="0.2">
      <c r="C74" s="233" t="s">
        <v>1784</v>
      </c>
      <c r="J74" s="245"/>
    </row>
    <row r="75" spans="1:10" x14ac:dyDescent="0.2">
      <c r="A75" s="233">
        <v>10</v>
      </c>
      <c r="B75" s="233" t="s">
        <v>1630</v>
      </c>
      <c r="C75" s="233" t="s">
        <v>1785</v>
      </c>
      <c r="D75" s="233" t="s">
        <v>289</v>
      </c>
      <c r="E75" s="245">
        <v>20</v>
      </c>
      <c r="J75" s="245"/>
    </row>
    <row r="76" spans="1:10" x14ac:dyDescent="0.2">
      <c r="A76" s="233">
        <v>11</v>
      </c>
      <c r="B76" s="233" t="s">
        <v>1630</v>
      </c>
      <c r="C76" s="233" t="s">
        <v>1786</v>
      </c>
      <c r="D76" s="233" t="s">
        <v>215</v>
      </c>
      <c r="E76" s="245">
        <v>0.2</v>
      </c>
      <c r="J76" s="245"/>
    </row>
    <row r="77" spans="1:10" x14ac:dyDescent="0.2">
      <c r="A77" s="233">
        <v>12</v>
      </c>
      <c r="B77" s="233" t="s">
        <v>1630</v>
      </c>
      <c r="C77" s="233" t="s">
        <v>1787</v>
      </c>
      <c r="D77" s="233" t="s">
        <v>215</v>
      </c>
      <c r="E77" s="245">
        <v>0.3</v>
      </c>
      <c r="J77" s="245"/>
    </row>
    <row r="78" spans="1:10" x14ac:dyDescent="0.2">
      <c r="C78" s="233" t="s">
        <v>1708</v>
      </c>
      <c r="D78" s="233" t="s">
        <v>1709</v>
      </c>
      <c r="E78" s="245" t="s">
        <v>1715</v>
      </c>
      <c r="J78" s="245"/>
    </row>
    <row r="79" spans="1:10" x14ac:dyDescent="0.2">
      <c r="C79" s="233" t="s">
        <v>1788</v>
      </c>
      <c r="J79" s="245"/>
    </row>
    <row r="80" spans="1:10" x14ac:dyDescent="0.2">
      <c r="D80" s="245"/>
      <c r="J80" s="245"/>
    </row>
    <row r="81" spans="1:8" ht="15" x14ac:dyDescent="0.25">
      <c r="C81" s="232" t="s">
        <v>1716</v>
      </c>
    </row>
    <row r="82" spans="1:8" x14ac:dyDescent="0.2">
      <c r="A82" s="233">
        <v>1</v>
      </c>
      <c r="C82" s="233" t="s">
        <v>1713</v>
      </c>
    </row>
    <row r="83" spans="1:8" x14ac:dyDescent="0.2">
      <c r="C83" s="233" t="s">
        <v>1714</v>
      </c>
      <c r="D83" s="233" t="s">
        <v>1457</v>
      </c>
      <c r="E83" s="245">
        <v>8</v>
      </c>
    </row>
    <row r="84" spans="1:8" x14ac:dyDescent="0.2">
      <c r="C84" s="233" t="s">
        <v>1708</v>
      </c>
      <c r="D84" s="233" t="s">
        <v>1709</v>
      </c>
      <c r="E84" s="245" t="s">
        <v>1715</v>
      </c>
    </row>
    <row r="85" spans="1:8" x14ac:dyDescent="0.2">
      <c r="C85" s="233" t="s">
        <v>1716</v>
      </c>
    </row>
    <row r="87" spans="1:8" ht="15" x14ac:dyDescent="0.25">
      <c r="C87" s="232" t="s">
        <v>1698</v>
      </c>
    </row>
    <row r="88" spans="1:8" x14ac:dyDescent="0.2">
      <c r="C88" s="233" t="s">
        <v>1789</v>
      </c>
    </row>
    <row r="89" spans="1:8" x14ac:dyDescent="0.2">
      <c r="A89" s="233">
        <v>1</v>
      </c>
      <c r="C89" s="233" t="s">
        <v>1790</v>
      </c>
      <c r="D89" s="233" t="s">
        <v>1457</v>
      </c>
      <c r="E89" s="245">
        <v>4</v>
      </c>
    </row>
    <row r="90" spans="1:8" x14ac:dyDescent="0.2">
      <c r="A90" s="233">
        <v>2</v>
      </c>
      <c r="C90" s="233" t="s">
        <v>1791</v>
      </c>
      <c r="D90" s="233" t="s">
        <v>1457</v>
      </c>
      <c r="E90" s="245">
        <v>4</v>
      </c>
    </row>
    <row r="91" spans="1:8" x14ac:dyDescent="0.2">
      <c r="A91" s="233">
        <v>3</v>
      </c>
      <c r="C91" s="233" t="s">
        <v>1792</v>
      </c>
      <c r="D91" s="233" t="s">
        <v>1457</v>
      </c>
      <c r="E91" s="245">
        <v>4</v>
      </c>
    </row>
    <row r="92" spans="1:8" x14ac:dyDescent="0.2">
      <c r="A92" s="233">
        <v>4</v>
      </c>
      <c r="C92" s="233" t="s">
        <v>1793</v>
      </c>
      <c r="D92" s="233" t="s">
        <v>1457</v>
      </c>
      <c r="E92" s="245">
        <v>8</v>
      </c>
    </row>
    <row r="93" spans="1:8" x14ac:dyDescent="0.2">
      <c r="C93" s="233" t="s">
        <v>1708</v>
      </c>
      <c r="D93" s="233" t="s">
        <v>1709</v>
      </c>
      <c r="E93" s="245" t="s">
        <v>1715</v>
      </c>
    </row>
    <row r="94" spans="1:8" x14ac:dyDescent="0.2">
      <c r="C94" s="233" t="s">
        <v>1698</v>
      </c>
    </row>
    <row r="95" spans="1:8" ht="15" x14ac:dyDescent="0.25">
      <c r="C95" s="455" t="s">
        <v>1980</v>
      </c>
      <c r="D95" s="231"/>
      <c r="E95" s="234"/>
      <c r="F95" s="234"/>
      <c r="G95" s="235"/>
      <c r="H95" s="456">
        <f>H93+H84+H78+H54+H27</f>
        <v>0</v>
      </c>
    </row>
  </sheetData>
  <pageMargins left="0.75" right="0.75" top="1" bottom="1" header="0.4921259845" footer="0.4921259845"/>
  <pageSetup paperSize="9" scale="57" orientation="portrait" horizontalDpi="4294967293" verticalDpi="4294967293" r:id="rId1"/>
  <headerFooter alignWithMargins="0">
    <oddFooter>&amp;C&amp;P</oddFooter>
  </headerFooter>
  <rowBreaks count="1" manualBreakCount="1">
    <brk id="6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944C-E456-4B25-B507-AB2C8838DE11}">
  <dimension ref="A1:N93"/>
  <sheetViews>
    <sheetView workbookViewId="0">
      <pane ySplit="7" topLeftCell="A8" activePane="bottomLeft" state="frozen"/>
      <selection activeCell="H91" sqref="H91"/>
      <selection pane="bottomLeft" activeCell="J83" sqref="J83"/>
    </sheetView>
  </sheetViews>
  <sheetFormatPr defaultColWidth="10.6640625" defaultRowHeight="15" x14ac:dyDescent="0.25"/>
  <cols>
    <col min="1" max="1" width="4.1640625" style="271" customWidth="1"/>
    <col min="2" max="2" width="8.5" style="271" customWidth="1"/>
    <col min="3" max="3" width="7.83203125" style="355" customWidth="1"/>
    <col min="4" max="4" width="74.83203125" style="271" customWidth="1"/>
    <col min="5" max="5" width="6" style="271" customWidth="1"/>
    <col min="6" max="6" width="9.83203125" style="271" customWidth="1"/>
    <col min="7" max="7" width="15.33203125" style="357" customWidth="1"/>
    <col min="8" max="8" width="14.6640625" style="357" customWidth="1"/>
    <col min="9" max="9" width="13.6640625" style="271" customWidth="1"/>
    <col min="10" max="10" width="9.6640625" style="271" customWidth="1"/>
    <col min="11" max="11" width="11" style="271" customWidth="1"/>
    <col min="12" max="12" width="36.6640625" style="271" bestFit="1" customWidth="1"/>
    <col min="13" max="13" width="10.6640625" style="271"/>
    <col min="14" max="14" width="12.1640625" style="271" bestFit="1" customWidth="1"/>
    <col min="15" max="16384" width="10.6640625" style="271"/>
  </cols>
  <sheetData>
    <row r="1" spans="1:12" ht="21" x14ac:dyDescent="0.35">
      <c r="A1" s="264" t="s">
        <v>1794</v>
      </c>
      <c r="B1" s="265"/>
      <c r="C1" s="266"/>
      <c r="D1" s="266"/>
      <c r="E1" s="266"/>
      <c r="F1" s="267"/>
      <c r="G1" s="267"/>
      <c r="H1" s="268"/>
      <c r="I1" s="269"/>
      <c r="J1" s="269"/>
      <c r="K1" s="270"/>
    </row>
    <row r="2" spans="1:12" ht="15" customHeight="1" x14ac:dyDescent="0.25">
      <c r="A2" s="520" t="s">
        <v>1795</v>
      </c>
      <c r="B2" s="521"/>
      <c r="C2" s="522"/>
      <c r="D2" s="522"/>
      <c r="E2" s="522"/>
      <c r="F2" s="522"/>
      <c r="G2" s="522"/>
      <c r="H2" s="522"/>
      <c r="I2" s="522"/>
      <c r="J2" s="522"/>
      <c r="K2" s="523"/>
    </row>
    <row r="3" spans="1:12" ht="15" customHeight="1" x14ac:dyDescent="0.25">
      <c r="A3" s="272" t="s">
        <v>1796</v>
      </c>
      <c r="B3" s="273"/>
      <c r="C3" s="522"/>
      <c r="D3" s="522"/>
      <c r="E3" s="522"/>
      <c r="F3" s="522"/>
      <c r="G3" s="522"/>
      <c r="H3" s="522"/>
      <c r="I3" s="522"/>
      <c r="J3" s="522"/>
      <c r="K3" s="523"/>
    </row>
    <row r="4" spans="1:12" ht="12.75" customHeight="1" x14ac:dyDescent="0.25">
      <c r="A4" s="272" t="s">
        <v>1797</v>
      </c>
      <c r="B4" s="273"/>
      <c r="C4" s="273"/>
      <c r="D4" s="273"/>
      <c r="E4" s="273"/>
      <c r="F4" s="273"/>
      <c r="G4" s="274"/>
      <c r="H4" s="274"/>
      <c r="I4" s="273"/>
      <c r="J4" s="273"/>
      <c r="K4" s="275"/>
    </row>
    <row r="5" spans="1:12" ht="15.75" customHeight="1" thickBot="1" x14ac:dyDescent="0.3">
      <c r="A5" s="276"/>
      <c r="B5" s="277"/>
      <c r="C5" s="524" t="s">
        <v>1470</v>
      </c>
      <c r="D5" s="524"/>
      <c r="E5" s="524"/>
      <c r="F5" s="524"/>
      <c r="G5" s="524"/>
      <c r="H5" s="524"/>
      <c r="I5" s="524"/>
      <c r="J5" s="524"/>
      <c r="K5" s="525"/>
    </row>
    <row r="6" spans="1:12" x14ac:dyDescent="0.25">
      <c r="A6" s="526" t="s">
        <v>1476</v>
      </c>
      <c r="B6" s="514" t="s">
        <v>1798</v>
      </c>
      <c r="C6" s="514" t="s">
        <v>1799</v>
      </c>
      <c r="D6" s="529" t="s">
        <v>1478</v>
      </c>
      <c r="E6" s="529" t="s">
        <v>1800</v>
      </c>
      <c r="F6" s="514" t="s">
        <v>179</v>
      </c>
      <c r="G6" s="514" t="s">
        <v>1801</v>
      </c>
      <c r="H6" s="516" t="s">
        <v>1802</v>
      </c>
      <c r="I6" s="517"/>
      <c r="J6" s="518" t="s">
        <v>1803</v>
      </c>
      <c r="K6" s="519"/>
    </row>
    <row r="7" spans="1:12" x14ac:dyDescent="0.25">
      <c r="A7" s="527"/>
      <c r="B7" s="528"/>
      <c r="C7" s="528"/>
      <c r="D7" s="528"/>
      <c r="E7" s="528"/>
      <c r="F7" s="528"/>
      <c r="G7" s="515"/>
      <c r="H7" s="278" t="s">
        <v>1804</v>
      </c>
      <c r="I7" s="279" t="s">
        <v>1805</v>
      </c>
      <c r="J7" s="278" t="s">
        <v>1806</v>
      </c>
      <c r="K7" s="280" t="s">
        <v>1807</v>
      </c>
    </row>
    <row r="8" spans="1:12" ht="15.75" thickBot="1" x14ac:dyDescent="0.3">
      <c r="A8" s="281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3">
        <v>11</v>
      </c>
    </row>
    <row r="9" spans="1:12" x14ac:dyDescent="0.25">
      <c r="A9" s="284"/>
      <c r="B9" s="285"/>
      <c r="C9" s="285"/>
      <c r="D9" s="286" t="s">
        <v>995</v>
      </c>
      <c r="E9" s="287"/>
      <c r="F9" s="287"/>
      <c r="G9" s="288"/>
      <c r="H9" s="289"/>
      <c r="I9" s="290"/>
      <c r="J9" s="291"/>
      <c r="K9" s="292"/>
    </row>
    <row r="10" spans="1:12" x14ac:dyDescent="0.25">
      <c r="A10" s="293"/>
      <c r="B10" s="294"/>
      <c r="C10" s="294"/>
      <c r="D10" s="295" t="s">
        <v>1808</v>
      </c>
      <c r="E10" s="296"/>
      <c r="F10" s="296"/>
      <c r="G10" s="288"/>
      <c r="H10" s="288"/>
      <c r="I10" s="288"/>
      <c r="J10" s="290"/>
      <c r="K10" s="297"/>
      <c r="L10" s="298"/>
    </row>
    <row r="11" spans="1:12" x14ac:dyDescent="0.25">
      <c r="A11" s="299"/>
      <c r="B11" s="300"/>
      <c r="C11" s="300"/>
      <c r="D11" s="301" t="s">
        <v>1809</v>
      </c>
      <c r="E11" s="302">
        <v>3</v>
      </c>
      <c r="F11" s="302" t="s">
        <v>289</v>
      </c>
      <c r="G11" s="303"/>
      <c r="H11" s="304"/>
      <c r="I11" s="304">
        <f>E11*G11</f>
        <v>0</v>
      </c>
      <c r="J11" s="305"/>
      <c r="K11" s="306"/>
      <c r="L11" s="307"/>
    </row>
    <row r="12" spans="1:12" x14ac:dyDescent="0.25">
      <c r="A12" s="299"/>
      <c r="B12" s="300"/>
      <c r="C12" s="300"/>
      <c r="D12" s="301" t="s">
        <v>1810</v>
      </c>
      <c r="E12" s="302">
        <v>1</v>
      </c>
      <c r="F12" s="302" t="s">
        <v>1811</v>
      </c>
      <c r="G12" s="303"/>
      <c r="H12" s="304"/>
      <c r="I12" s="304">
        <f t="shared" ref="I12:I13" si="0">E12*G12</f>
        <v>0</v>
      </c>
      <c r="J12" s="305"/>
      <c r="K12" s="306"/>
      <c r="L12" s="307"/>
    </row>
    <row r="13" spans="1:12" x14ac:dyDescent="0.25">
      <c r="A13" s="299"/>
      <c r="B13" s="300"/>
      <c r="C13" s="300"/>
      <c r="D13" s="301" t="s">
        <v>1812</v>
      </c>
      <c r="E13" s="302">
        <v>3</v>
      </c>
      <c r="F13" s="302" t="s">
        <v>289</v>
      </c>
      <c r="G13" s="303"/>
      <c r="H13" s="304"/>
      <c r="I13" s="304">
        <f t="shared" si="0"/>
        <v>0</v>
      </c>
      <c r="J13" s="305"/>
      <c r="K13" s="306"/>
      <c r="L13" s="307"/>
    </row>
    <row r="14" spans="1:12" ht="26.25" customHeight="1" x14ac:dyDescent="0.25">
      <c r="A14" s="299"/>
      <c r="B14" s="300"/>
      <c r="C14" s="300"/>
      <c r="D14" s="301" t="s">
        <v>1813</v>
      </c>
      <c r="E14" s="302">
        <v>42</v>
      </c>
      <c r="F14" s="302" t="s">
        <v>289</v>
      </c>
      <c r="G14" s="303"/>
      <c r="H14" s="304"/>
      <c r="I14" s="304">
        <f>E14*G14</f>
        <v>0</v>
      </c>
      <c r="J14" s="305"/>
      <c r="K14" s="306"/>
      <c r="L14" s="307"/>
    </row>
    <row r="15" spans="1:12" ht="20.25" customHeight="1" x14ac:dyDescent="0.25">
      <c r="A15" s="299"/>
      <c r="B15" s="300"/>
      <c r="C15" s="300"/>
      <c r="D15" s="301" t="s">
        <v>1814</v>
      </c>
      <c r="E15" s="302">
        <v>8</v>
      </c>
      <c r="F15" s="302" t="s">
        <v>1034</v>
      </c>
      <c r="G15" s="303"/>
      <c r="H15" s="304"/>
      <c r="I15" s="304">
        <f>E15*G15</f>
        <v>0</v>
      </c>
      <c r="J15" s="305"/>
      <c r="K15" s="306"/>
      <c r="L15" s="307"/>
    </row>
    <row r="16" spans="1:12" x14ac:dyDescent="0.25">
      <c r="A16" s="284"/>
      <c r="B16" s="285"/>
      <c r="C16" s="285"/>
      <c r="D16" s="286" t="s">
        <v>995</v>
      </c>
      <c r="E16" s="287"/>
      <c r="F16" s="287"/>
      <c r="G16" s="288"/>
      <c r="H16" s="289"/>
      <c r="I16" s="290"/>
      <c r="J16" s="291"/>
      <c r="K16" s="292"/>
    </row>
    <row r="17" spans="1:12" x14ac:dyDescent="0.25">
      <c r="A17" s="293"/>
      <c r="B17" s="294"/>
      <c r="C17" s="294"/>
      <c r="D17" s="295" t="s">
        <v>1815</v>
      </c>
      <c r="E17" s="296"/>
      <c r="F17" s="296"/>
      <c r="G17" s="288"/>
      <c r="H17" s="288"/>
      <c r="I17" s="288"/>
      <c r="J17" s="290"/>
      <c r="K17" s="297"/>
      <c r="L17" s="298"/>
    </row>
    <row r="18" spans="1:12" x14ac:dyDescent="0.25">
      <c r="A18" s="299"/>
      <c r="B18" s="300"/>
      <c r="C18" s="300"/>
      <c r="D18" s="301" t="s">
        <v>1816</v>
      </c>
      <c r="E18" s="302">
        <v>2</v>
      </c>
      <c r="F18" s="302" t="s">
        <v>289</v>
      </c>
      <c r="G18" s="303"/>
      <c r="H18" s="304">
        <f>E18*G18</f>
        <v>0</v>
      </c>
      <c r="I18" s="304"/>
      <c r="J18" s="305"/>
      <c r="K18" s="306"/>
    </row>
    <row r="19" spans="1:12" x14ac:dyDescent="0.25">
      <c r="A19" s="299"/>
      <c r="B19" s="300"/>
      <c r="C19" s="300"/>
      <c r="D19" s="301" t="s">
        <v>1817</v>
      </c>
      <c r="E19" s="302">
        <v>1</v>
      </c>
      <c r="F19" s="302" t="s">
        <v>289</v>
      </c>
      <c r="G19" s="303"/>
      <c r="H19" s="304">
        <f t="shared" ref="H19:H45" si="1">E19*G19</f>
        <v>0</v>
      </c>
      <c r="I19" s="304"/>
      <c r="J19" s="305"/>
      <c r="K19" s="306"/>
    </row>
    <row r="20" spans="1:12" ht="25.5" customHeight="1" x14ac:dyDescent="0.25">
      <c r="A20" s="299"/>
      <c r="B20" s="300"/>
      <c r="C20" s="300"/>
      <c r="D20" s="301" t="s">
        <v>1818</v>
      </c>
      <c r="E20" s="302">
        <v>1</v>
      </c>
      <c r="F20" s="302" t="s">
        <v>1819</v>
      </c>
      <c r="G20" s="303"/>
      <c r="H20" s="304">
        <f t="shared" si="1"/>
        <v>0</v>
      </c>
      <c r="I20" s="304"/>
      <c r="J20" s="305"/>
      <c r="K20" s="306"/>
    </row>
    <row r="21" spans="1:12" ht="25.5" customHeight="1" x14ac:dyDescent="0.25">
      <c r="A21" s="299"/>
      <c r="B21" s="300"/>
      <c r="C21" s="300"/>
      <c r="D21" s="301" t="s">
        <v>1820</v>
      </c>
      <c r="E21" s="302">
        <v>1</v>
      </c>
      <c r="F21" s="302" t="s">
        <v>289</v>
      </c>
      <c r="G21" s="303"/>
      <c r="H21" s="304">
        <f t="shared" si="1"/>
        <v>0</v>
      </c>
      <c r="I21" s="304"/>
      <c r="J21" s="305"/>
      <c r="K21" s="306"/>
    </row>
    <row r="22" spans="1:12" x14ac:dyDescent="0.25">
      <c r="A22" s="299"/>
      <c r="B22" s="300"/>
      <c r="C22" s="300"/>
      <c r="D22" s="301" t="s">
        <v>1821</v>
      </c>
      <c r="E22" s="302">
        <v>2</v>
      </c>
      <c r="F22" s="302" t="s">
        <v>289</v>
      </c>
      <c r="G22" s="303"/>
      <c r="H22" s="304">
        <f t="shared" si="1"/>
        <v>0</v>
      </c>
      <c r="I22" s="288"/>
      <c r="J22" s="305"/>
      <c r="K22" s="306"/>
    </row>
    <row r="23" spans="1:12" x14ac:dyDescent="0.25">
      <c r="A23" s="299"/>
      <c r="B23" s="300"/>
      <c r="C23" s="300"/>
      <c r="D23" s="301" t="s">
        <v>1822</v>
      </c>
      <c r="E23" s="302">
        <v>2</v>
      </c>
      <c r="F23" s="302" t="s">
        <v>289</v>
      </c>
      <c r="G23" s="303"/>
      <c r="H23" s="304">
        <f t="shared" si="1"/>
        <v>0</v>
      </c>
      <c r="I23" s="288"/>
      <c r="J23" s="305"/>
      <c r="K23" s="306"/>
    </row>
    <row r="24" spans="1:12" x14ac:dyDescent="0.25">
      <c r="A24" s="299"/>
      <c r="B24" s="300"/>
      <c r="C24" s="300"/>
      <c r="D24" s="301" t="s">
        <v>1823</v>
      </c>
      <c r="E24" s="302">
        <v>1</v>
      </c>
      <c r="F24" s="302" t="s">
        <v>289</v>
      </c>
      <c r="G24" s="303"/>
      <c r="H24" s="304">
        <f t="shared" si="1"/>
        <v>0</v>
      </c>
      <c r="I24" s="288"/>
      <c r="J24" s="305"/>
      <c r="K24" s="306"/>
    </row>
    <row r="25" spans="1:12" x14ac:dyDescent="0.25">
      <c r="A25" s="299"/>
      <c r="B25" s="300"/>
      <c r="C25" s="300"/>
      <c r="D25" s="301" t="s">
        <v>1824</v>
      </c>
      <c r="E25" s="302">
        <v>1</v>
      </c>
      <c r="F25" s="302" t="s">
        <v>289</v>
      </c>
      <c r="G25" s="303"/>
      <c r="H25" s="304">
        <f t="shared" si="1"/>
        <v>0</v>
      </c>
      <c r="I25" s="304"/>
      <c r="J25" s="305"/>
      <c r="K25" s="306"/>
    </row>
    <row r="26" spans="1:12" x14ac:dyDescent="0.25">
      <c r="A26" s="299"/>
      <c r="B26" s="300"/>
      <c r="C26" s="300"/>
      <c r="D26" s="301" t="s">
        <v>1825</v>
      </c>
      <c r="E26" s="302">
        <v>1</v>
      </c>
      <c r="F26" s="302" t="s">
        <v>289</v>
      </c>
      <c r="G26" s="303"/>
      <c r="H26" s="304">
        <f t="shared" si="1"/>
        <v>0</v>
      </c>
      <c r="I26" s="304"/>
      <c r="J26" s="305"/>
      <c r="K26" s="306"/>
    </row>
    <row r="27" spans="1:12" x14ac:dyDescent="0.25">
      <c r="A27" s="299"/>
      <c r="B27" s="300"/>
      <c r="C27" s="300"/>
      <c r="D27" s="301" t="s">
        <v>1826</v>
      </c>
      <c r="E27" s="302">
        <v>1</v>
      </c>
      <c r="F27" s="302" t="s">
        <v>289</v>
      </c>
      <c r="G27" s="303"/>
      <c r="H27" s="304">
        <f t="shared" si="1"/>
        <v>0</v>
      </c>
      <c r="I27" s="304"/>
      <c r="J27" s="305"/>
      <c r="K27" s="306"/>
    </row>
    <row r="28" spans="1:12" x14ac:dyDescent="0.25">
      <c r="A28" s="299"/>
      <c r="B28" s="300"/>
      <c r="C28" s="300"/>
      <c r="D28" s="301" t="s">
        <v>1827</v>
      </c>
      <c r="E28" s="302">
        <v>1</v>
      </c>
      <c r="F28" s="302" t="s">
        <v>289</v>
      </c>
      <c r="G28" s="303"/>
      <c r="H28" s="304">
        <f t="shared" si="1"/>
        <v>0</v>
      </c>
      <c r="I28" s="304"/>
      <c r="J28" s="305"/>
      <c r="K28" s="306"/>
    </row>
    <row r="29" spans="1:12" x14ac:dyDescent="0.25">
      <c r="A29" s="299"/>
      <c r="B29" s="300"/>
      <c r="C29" s="300"/>
      <c r="D29" s="301" t="s">
        <v>1828</v>
      </c>
      <c r="E29" s="302">
        <v>1</v>
      </c>
      <c r="F29" s="302" t="s">
        <v>289</v>
      </c>
      <c r="G29" s="303"/>
      <c r="H29" s="304">
        <f t="shared" si="1"/>
        <v>0</v>
      </c>
      <c r="I29" s="304"/>
      <c r="J29" s="305"/>
      <c r="K29" s="306"/>
    </row>
    <row r="30" spans="1:12" x14ac:dyDescent="0.25">
      <c r="A30" s="299"/>
      <c r="B30" s="300"/>
      <c r="C30" s="300"/>
      <c r="D30" s="301" t="s">
        <v>1829</v>
      </c>
      <c r="E30" s="302">
        <v>1</v>
      </c>
      <c r="F30" s="302" t="s">
        <v>289</v>
      </c>
      <c r="G30" s="303"/>
      <c r="H30" s="304">
        <f t="shared" si="1"/>
        <v>0</v>
      </c>
      <c r="I30" s="304"/>
      <c r="J30" s="305"/>
      <c r="K30" s="306"/>
    </row>
    <row r="31" spans="1:12" x14ac:dyDescent="0.25">
      <c r="A31" s="299"/>
      <c r="B31" s="300"/>
      <c r="C31" s="300"/>
      <c r="D31" s="301" t="s">
        <v>1830</v>
      </c>
      <c r="E31" s="302">
        <v>1</v>
      </c>
      <c r="F31" s="302" t="s">
        <v>289</v>
      </c>
      <c r="G31" s="303"/>
      <c r="H31" s="304">
        <f t="shared" si="1"/>
        <v>0</v>
      </c>
      <c r="I31" s="304"/>
      <c r="J31" s="305"/>
      <c r="K31" s="306"/>
    </row>
    <row r="32" spans="1:12" x14ac:dyDescent="0.25">
      <c r="A32" s="299"/>
      <c r="B32" s="300"/>
      <c r="C32" s="300"/>
      <c r="D32" s="301" t="s">
        <v>1831</v>
      </c>
      <c r="E32" s="302">
        <v>1</v>
      </c>
      <c r="F32" s="302" t="s">
        <v>289</v>
      </c>
      <c r="G32" s="303"/>
      <c r="H32" s="304">
        <f t="shared" si="1"/>
        <v>0</v>
      </c>
      <c r="I32" s="304"/>
      <c r="J32" s="305"/>
      <c r="K32" s="306"/>
    </row>
    <row r="33" spans="1:14" ht="29.25" customHeight="1" x14ac:dyDescent="0.25">
      <c r="A33" s="299"/>
      <c r="B33" s="300"/>
      <c r="C33" s="300"/>
      <c r="D33" s="301" t="s">
        <v>1832</v>
      </c>
      <c r="E33" s="302">
        <v>1</v>
      </c>
      <c r="F33" s="302" t="s">
        <v>289</v>
      </c>
      <c r="G33" s="303"/>
      <c r="H33" s="304">
        <f t="shared" si="1"/>
        <v>0</v>
      </c>
      <c r="I33" s="304"/>
      <c r="J33" s="305"/>
      <c r="K33" s="306"/>
    </row>
    <row r="34" spans="1:14" x14ac:dyDescent="0.25">
      <c r="A34" s="299"/>
      <c r="B34" s="300"/>
      <c r="C34" s="300"/>
      <c r="D34" s="301" t="s">
        <v>1833</v>
      </c>
      <c r="E34" s="302">
        <v>1</v>
      </c>
      <c r="F34" s="302" t="s">
        <v>289</v>
      </c>
      <c r="G34" s="303"/>
      <c r="H34" s="304">
        <f t="shared" si="1"/>
        <v>0</v>
      </c>
      <c r="I34" s="304"/>
      <c r="J34" s="305"/>
      <c r="K34" s="306"/>
    </row>
    <row r="35" spans="1:14" ht="18.75" customHeight="1" x14ac:dyDescent="0.25">
      <c r="A35" s="299"/>
      <c r="B35" s="300"/>
      <c r="C35" s="300"/>
      <c r="D35" s="301" t="s">
        <v>1834</v>
      </c>
      <c r="E35" s="302">
        <v>2</v>
      </c>
      <c r="F35" s="302" t="s">
        <v>289</v>
      </c>
      <c r="G35" s="303"/>
      <c r="H35" s="304">
        <f t="shared" si="1"/>
        <v>0</v>
      </c>
      <c r="I35" s="304"/>
      <c r="J35" s="305"/>
      <c r="K35" s="306"/>
    </row>
    <row r="36" spans="1:14" x14ac:dyDescent="0.25">
      <c r="A36" s="299"/>
      <c r="B36" s="300"/>
      <c r="C36" s="300"/>
      <c r="D36" s="301" t="s">
        <v>1835</v>
      </c>
      <c r="E36" s="302">
        <v>1</v>
      </c>
      <c r="F36" s="302" t="s">
        <v>289</v>
      </c>
      <c r="G36" s="303"/>
      <c r="H36" s="304">
        <f t="shared" si="1"/>
        <v>0</v>
      </c>
      <c r="I36" s="304"/>
      <c r="J36" s="305"/>
      <c r="K36" s="306"/>
    </row>
    <row r="37" spans="1:14" x14ac:dyDescent="0.25">
      <c r="A37" s="299"/>
      <c r="B37" s="300"/>
      <c r="C37" s="300"/>
      <c r="D37" s="301" t="s">
        <v>1836</v>
      </c>
      <c r="E37" s="302">
        <v>1</v>
      </c>
      <c r="F37" s="302" t="s">
        <v>289</v>
      </c>
      <c r="G37" s="303"/>
      <c r="H37" s="304">
        <f t="shared" si="1"/>
        <v>0</v>
      </c>
      <c r="I37" s="304"/>
      <c r="J37" s="305"/>
      <c r="K37" s="306"/>
    </row>
    <row r="38" spans="1:14" ht="25.5" x14ac:dyDescent="0.25">
      <c r="A38" s="299"/>
      <c r="B38" s="300"/>
      <c r="C38" s="300"/>
      <c r="D38" s="301" t="s">
        <v>1837</v>
      </c>
      <c r="E38" s="302">
        <v>1</v>
      </c>
      <c r="F38" s="302" t="s">
        <v>289</v>
      </c>
      <c r="G38" s="303"/>
      <c r="H38" s="304">
        <f t="shared" si="1"/>
        <v>0</v>
      </c>
      <c r="I38" s="304"/>
      <c r="J38" s="305"/>
      <c r="K38" s="306"/>
    </row>
    <row r="39" spans="1:14" x14ac:dyDescent="0.25">
      <c r="A39" s="299"/>
      <c r="B39" s="300"/>
      <c r="C39" s="300"/>
      <c r="D39" s="301" t="s">
        <v>1838</v>
      </c>
      <c r="E39" s="302">
        <v>1</v>
      </c>
      <c r="F39" s="302" t="s">
        <v>289</v>
      </c>
      <c r="G39" s="303"/>
      <c r="H39" s="304">
        <f t="shared" si="1"/>
        <v>0</v>
      </c>
      <c r="I39" s="304"/>
      <c r="J39" s="305"/>
      <c r="K39" s="306"/>
    </row>
    <row r="40" spans="1:14" x14ac:dyDescent="0.25">
      <c r="A40" s="299"/>
      <c r="B40" s="300"/>
      <c r="C40" s="300"/>
      <c r="D40" s="301" t="s">
        <v>1839</v>
      </c>
      <c r="E40" s="302">
        <v>1</v>
      </c>
      <c r="F40" s="302" t="s">
        <v>289</v>
      </c>
      <c r="G40" s="303"/>
      <c r="H40" s="304">
        <f t="shared" si="1"/>
        <v>0</v>
      </c>
      <c r="I40" s="304"/>
      <c r="J40" s="305"/>
      <c r="K40" s="306"/>
    </row>
    <row r="41" spans="1:14" x14ac:dyDescent="0.25">
      <c r="A41" s="299"/>
      <c r="B41" s="300"/>
      <c r="C41" s="300"/>
      <c r="D41" s="301" t="s">
        <v>1840</v>
      </c>
      <c r="E41" s="302">
        <v>1</v>
      </c>
      <c r="F41" s="302" t="s">
        <v>289</v>
      </c>
      <c r="G41" s="303"/>
      <c r="H41" s="304">
        <f t="shared" si="1"/>
        <v>0</v>
      </c>
      <c r="I41" s="304"/>
      <c r="J41" s="305"/>
      <c r="K41" s="306"/>
    </row>
    <row r="42" spans="1:14" x14ac:dyDescent="0.25">
      <c r="A42" s="299"/>
      <c r="B42" s="300"/>
      <c r="C42" s="300"/>
      <c r="D42" s="301" t="s">
        <v>1841</v>
      </c>
      <c r="E42" s="302">
        <v>1</v>
      </c>
      <c r="F42" s="302" t="s">
        <v>1819</v>
      </c>
      <c r="G42" s="303"/>
      <c r="H42" s="304">
        <f t="shared" si="1"/>
        <v>0</v>
      </c>
      <c r="I42" s="304"/>
      <c r="J42" s="305"/>
      <c r="K42" s="306"/>
    </row>
    <row r="43" spans="1:14" x14ac:dyDescent="0.25">
      <c r="A43" s="299"/>
      <c r="B43" s="300"/>
      <c r="C43" s="300"/>
      <c r="D43" s="301" t="s">
        <v>1842</v>
      </c>
      <c r="E43" s="302">
        <v>4</v>
      </c>
      <c r="F43" s="302" t="s">
        <v>346</v>
      </c>
      <c r="G43" s="303"/>
      <c r="H43" s="304">
        <f t="shared" si="1"/>
        <v>0</v>
      </c>
      <c r="I43" s="304"/>
      <c r="J43" s="305"/>
      <c r="K43" s="306"/>
    </row>
    <row r="44" spans="1:14" x14ac:dyDescent="0.25">
      <c r="A44" s="299"/>
      <c r="B44" s="300"/>
      <c r="C44" s="300"/>
      <c r="D44" s="301" t="s">
        <v>1843</v>
      </c>
      <c r="E44" s="302">
        <v>1</v>
      </c>
      <c r="F44" s="302" t="s">
        <v>1819</v>
      </c>
      <c r="G44" s="303"/>
      <c r="H44" s="304">
        <f t="shared" si="1"/>
        <v>0</v>
      </c>
      <c r="I44" s="288"/>
      <c r="J44" s="305"/>
      <c r="K44" s="306"/>
    </row>
    <row r="45" spans="1:14" x14ac:dyDescent="0.25">
      <c r="A45" s="299"/>
      <c r="B45" s="300"/>
      <c r="C45" s="300"/>
      <c r="D45" s="301" t="s">
        <v>1844</v>
      </c>
      <c r="E45" s="302">
        <v>1</v>
      </c>
      <c r="F45" s="302" t="s">
        <v>1845</v>
      </c>
      <c r="G45" s="303"/>
      <c r="H45" s="304">
        <f t="shared" si="1"/>
        <v>0</v>
      </c>
      <c r="I45" s="288"/>
      <c r="J45" s="305"/>
      <c r="K45" s="306"/>
      <c r="N45" s="308"/>
    </row>
    <row r="46" spans="1:14" x14ac:dyDescent="0.25">
      <c r="A46" s="299"/>
      <c r="B46" s="309"/>
      <c r="C46" s="309"/>
      <c r="D46" s="301" t="s">
        <v>1846</v>
      </c>
      <c r="E46" s="302">
        <v>1</v>
      </c>
      <c r="F46" s="310" t="s">
        <v>1819</v>
      </c>
      <c r="G46" s="303"/>
      <c r="H46" s="303"/>
      <c r="I46" s="303">
        <f>G46</f>
        <v>0</v>
      </c>
      <c r="J46" s="305"/>
      <c r="K46" s="306"/>
    </row>
    <row r="47" spans="1:14" x14ac:dyDescent="0.25">
      <c r="A47" s="311"/>
      <c r="B47" s="294"/>
      <c r="C47" s="294"/>
      <c r="D47" s="301" t="s">
        <v>1847</v>
      </c>
      <c r="E47" s="302">
        <v>1</v>
      </c>
      <c r="F47" s="310" t="s">
        <v>1845</v>
      </c>
      <c r="G47" s="303"/>
      <c r="H47" s="303">
        <f>E47*G47</f>
        <v>0</v>
      </c>
      <c r="I47" s="303"/>
      <c r="J47" s="312"/>
      <c r="K47" s="313"/>
    </row>
    <row r="48" spans="1:14" x14ac:dyDescent="0.25">
      <c r="A48" s="293"/>
      <c r="B48" s="294"/>
      <c r="C48" s="294"/>
      <c r="D48" s="301" t="s">
        <v>1848</v>
      </c>
      <c r="E48" s="302">
        <v>1</v>
      </c>
      <c r="F48" s="310" t="s">
        <v>1845</v>
      </c>
      <c r="G48" s="303"/>
      <c r="H48" s="303">
        <f>E48*G48</f>
        <v>0</v>
      </c>
      <c r="I48" s="303"/>
      <c r="J48" s="312"/>
      <c r="K48" s="313"/>
    </row>
    <row r="49" spans="1:11" x14ac:dyDescent="0.25">
      <c r="A49" s="293"/>
      <c r="B49" s="294"/>
      <c r="C49" s="294"/>
      <c r="D49" s="301" t="s">
        <v>1849</v>
      </c>
      <c r="E49" s="302">
        <v>1</v>
      </c>
      <c r="F49" s="310" t="s">
        <v>1819</v>
      </c>
      <c r="G49" s="303"/>
      <c r="H49" s="303"/>
      <c r="I49" s="303">
        <f>E49*G49</f>
        <v>0</v>
      </c>
      <c r="J49" s="312"/>
      <c r="K49" s="313"/>
    </row>
    <row r="50" spans="1:11" x14ac:dyDescent="0.25">
      <c r="A50" s="293"/>
      <c r="B50" s="294"/>
      <c r="C50" s="294"/>
      <c r="D50" s="301" t="s">
        <v>1850</v>
      </c>
      <c r="E50" s="302">
        <v>48</v>
      </c>
      <c r="F50" s="310" t="s">
        <v>1851</v>
      </c>
      <c r="G50" s="303"/>
      <c r="H50" s="303"/>
      <c r="I50" s="303">
        <f>E50*G50</f>
        <v>0</v>
      </c>
      <c r="J50" s="312"/>
      <c r="K50" s="313"/>
    </row>
    <row r="51" spans="1:11" x14ac:dyDescent="0.25">
      <c r="A51" s="293"/>
      <c r="B51" s="294"/>
      <c r="C51" s="294"/>
      <c r="D51" s="301" t="s">
        <v>1852</v>
      </c>
      <c r="E51" s="302">
        <v>1</v>
      </c>
      <c r="F51" s="310" t="s">
        <v>1845</v>
      </c>
      <c r="G51" s="303"/>
      <c r="H51" s="303"/>
      <c r="I51" s="303">
        <f>E51*G51</f>
        <v>0</v>
      </c>
      <c r="J51" s="312"/>
      <c r="K51" s="313"/>
    </row>
    <row r="52" spans="1:11" x14ac:dyDescent="0.25">
      <c r="A52" s="293"/>
      <c r="B52" s="294"/>
      <c r="C52" s="294"/>
      <c r="D52" s="301" t="s">
        <v>1853</v>
      </c>
      <c r="E52" s="302">
        <v>1</v>
      </c>
      <c r="F52" s="310" t="s">
        <v>1845</v>
      </c>
      <c r="G52" s="303"/>
      <c r="H52" s="303"/>
      <c r="I52" s="303">
        <f>E52*G52</f>
        <v>0</v>
      </c>
      <c r="J52" s="312"/>
      <c r="K52" s="313"/>
    </row>
    <row r="53" spans="1:11" x14ac:dyDescent="0.25">
      <c r="A53" s="314"/>
      <c r="B53" s="309"/>
      <c r="C53" s="309"/>
      <c r="D53" s="301" t="s">
        <v>1854</v>
      </c>
      <c r="E53" s="302">
        <v>1</v>
      </c>
      <c r="F53" s="302" t="s">
        <v>1845</v>
      </c>
      <c r="G53" s="303"/>
      <c r="H53" s="303"/>
      <c r="I53" s="303">
        <f>E53*G53</f>
        <v>0</v>
      </c>
      <c r="J53" s="312"/>
      <c r="K53" s="313"/>
    </row>
    <row r="54" spans="1:11" x14ac:dyDescent="0.25">
      <c r="A54" s="314"/>
      <c r="B54" s="309"/>
      <c r="C54" s="309"/>
      <c r="D54" s="301"/>
      <c r="E54" s="302"/>
      <c r="F54" s="302"/>
      <c r="G54" s="303"/>
      <c r="H54" s="303"/>
      <c r="I54" s="303"/>
      <c r="J54" s="312"/>
      <c r="K54" s="313"/>
    </row>
    <row r="55" spans="1:11" x14ac:dyDescent="0.25">
      <c r="A55" s="314"/>
      <c r="B55" s="309"/>
      <c r="C55" s="309"/>
      <c r="D55" s="295" t="s">
        <v>1855</v>
      </c>
      <c r="E55" s="302"/>
      <c r="F55" s="302"/>
      <c r="G55" s="303"/>
      <c r="H55" s="303"/>
      <c r="I55" s="303"/>
      <c r="J55" s="312"/>
      <c r="K55" s="313"/>
    </row>
    <row r="56" spans="1:11" x14ac:dyDescent="0.25">
      <c r="A56" s="314"/>
      <c r="B56" s="309"/>
      <c r="C56" s="309"/>
      <c r="D56" s="301" t="s">
        <v>1856</v>
      </c>
      <c r="E56" s="302">
        <v>1</v>
      </c>
      <c r="F56" s="302" t="s">
        <v>289</v>
      </c>
      <c r="G56" s="303"/>
      <c r="H56" s="303">
        <f>E56*G56</f>
        <v>0</v>
      </c>
      <c r="I56" s="303"/>
      <c r="J56" s="312"/>
      <c r="K56" s="313"/>
    </row>
    <row r="57" spans="1:11" x14ac:dyDescent="0.25">
      <c r="A57" s="314"/>
      <c r="B57" s="309"/>
      <c r="C57" s="309"/>
      <c r="D57" s="301" t="s">
        <v>1857</v>
      </c>
      <c r="E57" s="302">
        <v>1</v>
      </c>
      <c r="F57" s="302" t="s">
        <v>289</v>
      </c>
      <c r="G57" s="303"/>
      <c r="H57" s="303">
        <f t="shared" ref="H57:H69" si="2">E57*G57</f>
        <v>0</v>
      </c>
      <c r="I57" s="303"/>
      <c r="J57" s="312"/>
      <c r="K57" s="313"/>
    </row>
    <row r="58" spans="1:11" x14ac:dyDescent="0.25">
      <c r="A58" s="314"/>
      <c r="B58" s="309"/>
      <c r="C58" s="309"/>
      <c r="D58" s="301" t="s">
        <v>1858</v>
      </c>
      <c r="E58" s="302">
        <v>1</v>
      </c>
      <c r="F58" s="302" t="s">
        <v>289</v>
      </c>
      <c r="G58" s="303"/>
      <c r="H58" s="303">
        <f t="shared" si="2"/>
        <v>0</v>
      </c>
      <c r="I58" s="303"/>
      <c r="J58" s="312"/>
      <c r="K58" s="313"/>
    </row>
    <row r="59" spans="1:11" x14ac:dyDescent="0.25">
      <c r="A59" s="314"/>
      <c r="B59" s="309"/>
      <c r="C59" s="309"/>
      <c r="D59" s="301" t="s">
        <v>1859</v>
      </c>
      <c r="E59" s="302">
        <v>8</v>
      </c>
      <c r="F59" s="302" t="s">
        <v>1860</v>
      </c>
      <c r="G59" s="303"/>
      <c r="H59" s="303">
        <f t="shared" si="2"/>
        <v>0</v>
      </c>
      <c r="I59" s="303"/>
      <c r="J59" s="312"/>
      <c r="K59" s="313"/>
    </row>
    <row r="60" spans="1:11" x14ac:dyDescent="0.25">
      <c r="A60" s="314"/>
      <c r="B60" s="309"/>
      <c r="C60" s="309"/>
      <c r="D60" s="301" t="s">
        <v>1861</v>
      </c>
      <c r="E60" s="302">
        <v>2</v>
      </c>
      <c r="F60" s="302" t="s">
        <v>289</v>
      </c>
      <c r="G60" s="303"/>
      <c r="H60" s="303">
        <f t="shared" si="2"/>
        <v>0</v>
      </c>
      <c r="I60" s="303"/>
      <c r="J60" s="312"/>
      <c r="K60" s="313"/>
    </row>
    <row r="61" spans="1:11" x14ac:dyDescent="0.25">
      <c r="A61" s="314"/>
      <c r="B61" s="309"/>
      <c r="C61" s="309"/>
      <c r="D61" s="301" t="s">
        <v>1862</v>
      </c>
      <c r="E61" s="302">
        <v>2</v>
      </c>
      <c r="F61" s="302" t="s">
        <v>289</v>
      </c>
      <c r="G61" s="303"/>
      <c r="H61" s="303">
        <f t="shared" si="2"/>
        <v>0</v>
      </c>
      <c r="I61" s="303"/>
      <c r="J61" s="312"/>
      <c r="K61" s="313"/>
    </row>
    <row r="62" spans="1:11" x14ac:dyDescent="0.25">
      <c r="A62" s="314"/>
      <c r="B62" s="309"/>
      <c r="C62" s="309"/>
      <c r="D62" s="301" t="s">
        <v>1863</v>
      </c>
      <c r="E62" s="302">
        <v>2</v>
      </c>
      <c r="F62" s="302" t="s">
        <v>289</v>
      </c>
      <c r="G62" s="303"/>
      <c r="H62" s="303">
        <f t="shared" si="2"/>
        <v>0</v>
      </c>
      <c r="I62" s="303"/>
      <c r="J62" s="312"/>
      <c r="K62" s="313"/>
    </row>
    <row r="63" spans="1:11" x14ac:dyDescent="0.25">
      <c r="A63" s="314"/>
      <c r="B63" s="309"/>
      <c r="C63" s="309"/>
      <c r="D63" s="301" t="s">
        <v>1864</v>
      </c>
      <c r="E63" s="302">
        <v>14</v>
      </c>
      <c r="F63" s="302" t="s">
        <v>1860</v>
      </c>
      <c r="G63" s="303"/>
      <c r="H63" s="303">
        <f t="shared" si="2"/>
        <v>0</v>
      </c>
      <c r="I63" s="303"/>
      <c r="J63" s="312"/>
      <c r="K63" s="313"/>
    </row>
    <row r="64" spans="1:11" x14ac:dyDescent="0.25">
      <c r="A64" s="314"/>
      <c r="B64" s="309"/>
      <c r="C64" s="309"/>
      <c r="D64" s="301" t="s">
        <v>1865</v>
      </c>
      <c r="E64" s="302">
        <v>8</v>
      </c>
      <c r="F64" s="302" t="s">
        <v>1860</v>
      </c>
      <c r="G64" s="303"/>
      <c r="H64" s="303">
        <f t="shared" si="2"/>
        <v>0</v>
      </c>
      <c r="I64" s="303"/>
      <c r="J64" s="312"/>
      <c r="K64" s="313"/>
    </row>
    <row r="65" spans="1:12" x14ac:dyDescent="0.25">
      <c r="A65" s="314"/>
      <c r="B65" s="309"/>
      <c r="C65" s="309"/>
      <c r="D65" s="301" t="s">
        <v>1866</v>
      </c>
      <c r="E65" s="302">
        <v>14</v>
      </c>
      <c r="F65" s="302" t="s">
        <v>1860</v>
      </c>
      <c r="G65" s="303"/>
      <c r="H65" s="303">
        <f t="shared" si="2"/>
        <v>0</v>
      </c>
      <c r="I65" s="303"/>
      <c r="J65" s="312"/>
      <c r="K65" s="313"/>
    </row>
    <row r="66" spans="1:12" x14ac:dyDescent="0.25">
      <c r="A66" s="314"/>
      <c r="B66" s="309"/>
      <c r="C66" s="309"/>
      <c r="D66" s="301" t="s">
        <v>1867</v>
      </c>
      <c r="E66" s="302">
        <v>2</v>
      </c>
      <c r="F66" s="302" t="s">
        <v>289</v>
      </c>
      <c r="G66" s="303"/>
      <c r="H66" s="303">
        <f t="shared" si="2"/>
        <v>0</v>
      </c>
      <c r="I66" s="303"/>
      <c r="J66" s="312"/>
      <c r="K66" s="313"/>
    </row>
    <row r="67" spans="1:12" x14ac:dyDescent="0.25">
      <c r="A67" s="314"/>
      <c r="B67" s="309"/>
      <c r="C67" s="309"/>
      <c r="D67" s="301" t="s">
        <v>1868</v>
      </c>
      <c r="E67" s="302">
        <v>42</v>
      </c>
      <c r="F67" s="302" t="s">
        <v>289</v>
      </c>
      <c r="G67" s="303"/>
      <c r="H67" s="303">
        <f t="shared" si="2"/>
        <v>0</v>
      </c>
      <c r="I67" s="303"/>
      <c r="J67" s="312"/>
      <c r="K67" s="313"/>
    </row>
    <row r="68" spans="1:12" x14ac:dyDescent="0.25">
      <c r="A68" s="314"/>
      <c r="B68" s="309"/>
      <c r="C68" s="309"/>
      <c r="D68" s="301" t="s">
        <v>1869</v>
      </c>
      <c r="E68" s="302">
        <f>E67</f>
        <v>42</v>
      </c>
      <c r="F68" s="302" t="s">
        <v>289</v>
      </c>
      <c r="G68" s="303"/>
      <c r="H68" s="303">
        <f t="shared" si="2"/>
        <v>0</v>
      </c>
      <c r="I68" s="303"/>
      <c r="J68" s="312"/>
      <c r="K68" s="313"/>
    </row>
    <row r="69" spans="1:12" x14ac:dyDescent="0.25">
      <c r="A69" s="314"/>
      <c r="B69" s="309"/>
      <c r="C69" s="309"/>
      <c r="D69" s="301" t="s">
        <v>1858</v>
      </c>
      <c r="E69" s="302">
        <f t="shared" ref="E69:E71" si="3">E68</f>
        <v>42</v>
      </c>
      <c r="F69" s="302" t="s">
        <v>289</v>
      </c>
      <c r="G69" s="303"/>
      <c r="H69" s="303">
        <f t="shared" si="2"/>
        <v>0</v>
      </c>
      <c r="I69" s="303"/>
      <c r="J69" s="312"/>
      <c r="K69" s="313"/>
    </row>
    <row r="70" spans="1:12" x14ac:dyDescent="0.25">
      <c r="A70" s="314"/>
      <c r="B70" s="309"/>
      <c r="C70" s="309"/>
      <c r="D70" s="301" t="s">
        <v>1870</v>
      </c>
      <c r="E70" s="302">
        <f t="shared" si="3"/>
        <v>42</v>
      </c>
      <c r="F70" s="302" t="s">
        <v>289</v>
      </c>
      <c r="G70" s="303"/>
      <c r="H70" s="303"/>
      <c r="I70" s="303">
        <f>G70*E70</f>
        <v>0</v>
      </c>
      <c r="J70" s="312"/>
      <c r="K70" s="313"/>
      <c r="L70" s="315"/>
    </row>
    <row r="71" spans="1:12" x14ac:dyDescent="0.25">
      <c r="A71" s="314"/>
      <c r="B71" s="309"/>
      <c r="C71" s="309"/>
      <c r="D71" s="301" t="s">
        <v>1871</v>
      </c>
      <c r="E71" s="302">
        <f t="shared" si="3"/>
        <v>42</v>
      </c>
      <c r="F71" s="302" t="s">
        <v>289</v>
      </c>
      <c r="G71" s="303"/>
      <c r="H71" s="303"/>
      <c r="I71" s="303">
        <f>E71*G71</f>
        <v>0</v>
      </c>
      <c r="J71" s="312"/>
      <c r="K71" s="313"/>
      <c r="L71" s="315"/>
    </row>
    <row r="72" spans="1:12" x14ac:dyDescent="0.25">
      <c r="A72" s="314"/>
      <c r="B72" s="309"/>
      <c r="C72" s="309"/>
      <c r="D72" s="301" t="s">
        <v>1872</v>
      </c>
      <c r="E72" s="302">
        <v>6</v>
      </c>
      <c r="F72" s="302" t="s">
        <v>289</v>
      </c>
      <c r="G72" s="303"/>
      <c r="H72" s="303"/>
      <c r="I72" s="303">
        <f t="shared" ref="I72:I74" si="4">E72*G72</f>
        <v>0</v>
      </c>
      <c r="J72" s="312"/>
      <c r="K72" s="313"/>
      <c r="L72" s="315"/>
    </row>
    <row r="73" spans="1:12" x14ac:dyDescent="0.25">
      <c r="A73" s="299"/>
      <c r="B73" s="300"/>
      <c r="C73" s="300"/>
      <c r="D73" s="301" t="s">
        <v>1873</v>
      </c>
      <c r="E73" s="302">
        <v>6</v>
      </c>
      <c r="F73" s="302" t="s">
        <v>289</v>
      </c>
      <c r="G73" s="303"/>
      <c r="H73" s="303"/>
      <c r="I73" s="303">
        <f t="shared" si="4"/>
        <v>0</v>
      </c>
      <c r="J73" s="312"/>
      <c r="K73" s="313"/>
      <c r="L73" s="315"/>
    </row>
    <row r="74" spans="1:12" x14ac:dyDescent="0.25">
      <c r="A74" s="299"/>
      <c r="B74" s="300"/>
      <c r="C74" s="300"/>
      <c r="D74" s="301" t="s">
        <v>1874</v>
      </c>
      <c r="E74" s="302">
        <v>2</v>
      </c>
      <c r="F74" s="302" t="s">
        <v>289</v>
      </c>
      <c r="G74" s="303"/>
      <c r="H74" s="303"/>
      <c r="I74" s="303">
        <f t="shared" si="4"/>
        <v>0</v>
      </c>
      <c r="J74" s="312"/>
      <c r="K74" s="313"/>
      <c r="L74" s="315"/>
    </row>
    <row r="75" spans="1:12" x14ac:dyDescent="0.25">
      <c r="A75" s="316"/>
      <c r="B75" s="317"/>
      <c r="C75" s="317"/>
      <c r="D75" s="318"/>
      <c r="E75" s="305"/>
      <c r="F75" s="305"/>
      <c r="G75" s="303"/>
      <c r="H75" s="303"/>
      <c r="I75" s="303"/>
      <c r="J75" s="312"/>
      <c r="K75" s="313"/>
      <c r="L75" s="319"/>
    </row>
    <row r="76" spans="1:12" x14ac:dyDescent="0.25">
      <c r="A76" s="316"/>
      <c r="B76" s="317"/>
      <c r="C76" s="317"/>
      <c r="D76" s="320" t="s">
        <v>1875</v>
      </c>
      <c r="E76" s="305"/>
      <c r="F76" s="305"/>
      <c r="G76" s="303"/>
      <c r="H76" s="303"/>
      <c r="I76" s="303"/>
      <c r="J76" s="312"/>
      <c r="K76" s="313"/>
      <c r="L76" s="319"/>
    </row>
    <row r="77" spans="1:12" x14ac:dyDescent="0.25">
      <c r="A77" s="321"/>
      <c r="B77" s="317"/>
      <c r="C77" s="317"/>
      <c r="D77" s="301" t="s">
        <v>1849</v>
      </c>
      <c r="E77" s="302">
        <v>400</v>
      </c>
      <c r="F77" s="302" t="s">
        <v>346</v>
      </c>
      <c r="G77" s="303"/>
      <c r="H77" s="303"/>
      <c r="I77" s="303">
        <f>E77*G77</f>
        <v>0</v>
      </c>
      <c r="J77" s="312"/>
      <c r="K77" s="313"/>
      <c r="L77" s="315"/>
    </row>
    <row r="78" spans="1:12" x14ac:dyDescent="0.25">
      <c r="A78" s="321"/>
      <c r="B78" s="317"/>
      <c r="C78" s="317"/>
      <c r="D78" s="301" t="s">
        <v>1852</v>
      </c>
      <c r="E78" s="302">
        <v>1</v>
      </c>
      <c r="F78" s="302" t="s">
        <v>1845</v>
      </c>
      <c r="G78" s="303"/>
      <c r="H78" s="303"/>
      <c r="I78" s="303"/>
      <c r="J78" s="312"/>
      <c r="K78" s="313"/>
      <c r="L78" s="315"/>
    </row>
    <row r="79" spans="1:12" x14ac:dyDescent="0.25">
      <c r="A79" s="321"/>
      <c r="B79" s="317"/>
      <c r="C79" s="317"/>
      <c r="D79" s="301" t="s">
        <v>1876</v>
      </c>
      <c r="E79" s="302">
        <v>42</v>
      </c>
      <c r="F79" s="302" t="s">
        <v>289</v>
      </c>
      <c r="G79" s="303"/>
      <c r="H79" s="303"/>
      <c r="I79" s="303"/>
      <c r="J79" s="312"/>
      <c r="K79" s="313"/>
      <c r="L79" s="315"/>
    </row>
    <row r="80" spans="1:12" x14ac:dyDescent="0.25">
      <c r="A80" s="321"/>
      <c r="B80" s="317"/>
      <c r="C80" s="317"/>
      <c r="D80" s="301" t="s">
        <v>1877</v>
      </c>
      <c r="E80" s="302">
        <v>1</v>
      </c>
      <c r="F80" s="302" t="s">
        <v>1845</v>
      </c>
      <c r="G80" s="303"/>
      <c r="H80" s="303"/>
      <c r="I80" s="303"/>
      <c r="J80" s="312"/>
      <c r="K80" s="313"/>
      <c r="L80" s="315"/>
    </row>
    <row r="81" spans="1:12" x14ac:dyDescent="0.25">
      <c r="A81" s="321"/>
      <c r="B81" s="317"/>
      <c r="C81" s="317"/>
      <c r="D81" s="301" t="s">
        <v>1878</v>
      </c>
      <c r="E81" s="302">
        <v>1</v>
      </c>
      <c r="F81" s="302" t="s">
        <v>1845</v>
      </c>
      <c r="G81" s="303"/>
      <c r="H81" s="303"/>
      <c r="I81" s="303"/>
      <c r="J81" s="312"/>
      <c r="K81" s="313"/>
      <c r="L81" s="315"/>
    </row>
    <row r="82" spans="1:12" x14ac:dyDescent="0.25">
      <c r="A82" s="321"/>
      <c r="B82" s="317"/>
      <c r="C82" s="317"/>
      <c r="D82" s="301" t="s">
        <v>1879</v>
      </c>
      <c r="E82" s="302">
        <v>1</v>
      </c>
      <c r="F82" s="302" t="s">
        <v>1819</v>
      </c>
      <c r="G82" s="303"/>
      <c r="H82" s="303"/>
      <c r="I82" s="303"/>
      <c r="J82" s="312"/>
      <c r="K82" s="313"/>
      <c r="L82" s="315"/>
    </row>
    <row r="83" spans="1:12" x14ac:dyDescent="0.25">
      <c r="A83" s="321"/>
      <c r="B83" s="317"/>
      <c r="C83" s="317"/>
      <c r="D83" s="301" t="s">
        <v>1814</v>
      </c>
      <c r="E83" s="302">
        <v>1</v>
      </c>
      <c r="F83" s="302" t="s">
        <v>1845</v>
      </c>
      <c r="G83" s="303"/>
      <c r="H83" s="303"/>
      <c r="I83" s="303"/>
      <c r="J83" s="312"/>
      <c r="K83" s="313"/>
      <c r="L83" s="315"/>
    </row>
    <row r="84" spans="1:12" x14ac:dyDescent="0.25">
      <c r="A84" s="322"/>
      <c r="B84" s="323"/>
      <c r="C84" s="324"/>
      <c r="D84" s="325"/>
      <c r="E84" s="325"/>
      <c r="F84" s="326"/>
      <c r="G84" s="327"/>
      <c r="H84" s="328"/>
      <c r="I84" s="329"/>
      <c r="J84" s="329"/>
      <c r="K84" s="330"/>
    </row>
    <row r="85" spans="1:12" x14ac:dyDescent="0.25">
      <c r="A85" s="331"/>
      <c r="B85" s="323"/>
      <c r="C85" s="324"/>
      <c r="D85" s="332" t="s">
        <v>1880</v>
      </c>
      <c r="E85" s="333"/>
      <c r="F85" s="333"/>
      <c r="G85" s="334"/>
      <c r="H85" s="335">
        <f>SUM(H17:H83)</f>
        <v>0</v>
      </c>
      <c r="I85" s="333"/>
      <c r="J85" s="336"/>
      <c r="K85" s="337"/>
    </row>
    <row r="86" spans="1:12" x14ac:dyDescent="0.25">
      <c r="A86" s="331"/>
      <c r="B86" s="323"/>
      <c r="C86" s="324"/>
      <c r="D86" s="332"/>
      <c r="E86" s="333"/>
      <c r="F86" s="333"/>
      <c r="G86" s="334"/>
      <c r="H86" s="333"/>
      <c r="I86" s="333"/>
      <c r="J86" s="336"/>
      <c r="K86" s="337"/>
    </row>
    <row r="87" spans="1:12" x14ac:dyDescent="0.25">
      <c r="A87" s="331"/>
      <c r="B87" s="323"/>
      <c r="C87" s="324"/>
      <c r="D87" s="338" t="s">
        <v>1881</v>
      </c>
      <c r="E87" s="333"/>
      <c r="F87" s="333"/>
      <c r="G87" s="334"/>
      <c r="H87" s="339"/>
      <c r="I87" s="335">
        <f>SUM(I17:I83)</f>
        <v>0</v>
      </c>
      <c r="J87" s="336"/>
      <c r="K87" s="337"/>
    </row>
    <row r="88" spans="1:12" ht="15.75" thickBot="1" x14ac:dyDescent="0.3">
      <c r="A88" s="331"/>
      <c r="B88" s="323"/>
      <c r="C88" s="324"/>
      <c r="D88" s="340" t="s">
        <v>1882</v>
      </c>
      <c r="E88" s="325"/>
      <c r="F88" s="326"/>
      <c r="G88" s="341"/>
      <c r="H88" s="342"/>
      <c r="I88" s="343">
        <f>I87+H85</f>
        <v>0</v>
      </c>
      <c r="J88" s="336"/>
      <c r="K88" s="337"/>
    </row>
    <row r="89" spans="1:12" ht="15.75" thickBot="1" x14ac:dyDescent="0.3">
      <c r="A89" s="344"/>
      <c r="B89" s="345"/>
      <c r="C89" s="346"/>
      <c r="D89" s="347" t="s">
        <v>1883</v>
      </c>
      <c r="E89" s="348"/>
      <c r="F89" s="349"/>
      <c r="G89" s="350"/>
      <c r="H89" s="351"/>
      <c r="I89" s="352">
        <f>(H85+I87)*1.2</f>
        <v>0</v>
      </c>
      <c r="J89" s="353"/>
      <c r="K89" s="354"/>
    </row>
    <row r="90" spans="1:12" x14ac:dyDescent="0.25">
      <c r="D90" s="356"/>
      <c r="E90" s="356"/>
    </row>
    <row r="91" spans="1:12" x14ac:dyDescent="0.25">
      <c r="H91" s="358"/>
      <c r="I91" s="359"/>
    </row>
    <row r="92" spans="1:12" x14ac:dyDescent="0.25">
      <c r="H92" s="359"/>
      <c r="I92" s="359"/>
    </row>
    <row r="93" spans="1:12" x14ac:dyDescent="0.25">
      <c r="H93" s="358"/>
      <c r="I93" s="358"/>
    </row>
  </sheetData>
  <mergeCells count="13">
    <mergeCell ref="G6:G7"/>
    <mergeCell ref="H6:I6"/>
    <mergeCell ref="J6:K6"/>
    <mergeCell ref="A2:B2"/>
    <mergeCell ref="C2:K2"/>
    <mergeCell ref="C3:K3"/>
    <mergeCell ref="C5:K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5EA8-999F-4610-8764-0563CE5C74A3}">
  <dimension ref="A1:L25"/>
  <sheetViews>
    <sheetView workbookViewId="0">
      <selection activeCell="H17" sqref="H17:I21"/>
    </sheetView>
  </sheetViews>
  <sheetFormatPr defaultColWidth="10.6640625" defaultRowHeight="15" x14ac:dyDescent="0.25"/>
  <cols>
    <col min="1" max="1" width="4.1640625" style="271" customWidth="1"/>
    <col min="2" max="2" width="8.5" style="271" customWidth="1"/>
    <col min="3" max="3" width="7.83203125" style="355" customWidth="1"/>
    <col min="4" max="4" width="74.83203125" style="271" customWidth="1"/>
    <col min="5" max="5" width="6" style="271" customWidth="1"/>
    <col min="6" max="6" width="9.83203125" style="271" customWidth="1"/>
    <col min="7" max="7" width="15.33203125" style="357" customWidth="1"/>
    <col min="8" max="8" width="14.6640625" style="357" customWidth="1"/>
    <col min="9" max="9" width="13.6640625" style="271" customWidth="1"/>
    <col min="10" max="10" width="9.6640625" style="271" customWidth="1"/>
    <col min="11" max="11" width="11" style="271" customWidth="1"/>
    <col min="12" max="12" width="36.6640625" style="271" bestFit="1" customWidth="1"/>
    <col min="13" max="16384" width="10.6640625" style="271"/>
  </cols>
  <sheetData>
    <row r="1" spans="1:12" ht="21" x14ac:dyDescent="0.35">
      <c r="A1" s="264" t="s">
        <v>1884</v>
      </c>
      <c r="B1" s="265"/>
      <c r="C1" s="266"/>
      <c r="D1" s="266"/>
      <c r="E1" s="266"/>
      <c r="F1" s="267"/>
      <c r="G1" s="267"/>
      <c r="H1" s="268"/>
      <c r="I1" s="269"/>
      <c r="J1" s="269"/>
      <c r="K1" s="270"/>
    </row>
    <row r="2" spans="1:12" ht="15" customHeight="1" x14ac:dyDescent="0.25">
      <c r="A2" s="520" t="s">
        <v>1795</v>
      </c>
      <c r="B2" s="521"/>
      <c r="C2" s="522"/>
      <c r="D2" s="522"/>
      <c r="E2" s="522"/>
      <c r="F2" s="522"/>
      <c r="G2" s="522"/>
      <c r="H2" s="522"/>
      <c r="I2" s="522"/>
      <c r="J2" s="522"/>
      <c r="K2" s="523"/>
    </row>
    <row r="3" spans="1:12" ht="15" customHeight="1" x14ac:dyDescent="0.25">
      <c r="A3" s="272" t="s">
        <v>1796</v>
      </c>
      <c r="B3" s="273"/>
      <c r="C3" s="522"/>
      <c r="D3" s="522"/>
      <c r="E3" s="522"/>
      <c r="F3" s="522"/>
      <c r="G3" s="522"/>
      <c r="H3" s="522"/>
      <c r="I3" s="522"/>
      <c r="J3" s="522"/>
      <c r="K3" s="523"/>
    </row>
    <row r="4" spans="1:12" ht="12.75" customHeight="1" x14ac:dyDescent="0.25">
      <c r="A4" s="272" t="s">
        <v>1797</v>
      </c>
      <c r="B4" s="273"/>
      <c r="C4" s="273"/>
      <c r="D4" s="273"/>
      <c r="E4" s="273"/>
      <c r="F4" s="273"/>
      <c r="G4" s="274"/>
      <c r="H4" s="274"/>
      <c r="I4" s="273"/>
      <c r="J4" s="273"/>
      <c r="K4" s="275"/>
    </row>
    <row r="5" spans="1:12" ht="15.75" customHeight="1" thickBot="1" x14ac:dyDescent="0.3">
      <c r="A5" s="276"/>
      <c r="B5" s="277"/>
      <c r="C5" s="524" t="s">
        <v>1885</v>
      </c>
      <c r="D5" s="524"/>
      <c r="E5" s="524"/>
      <c r="F5" s="524"/>
      <c r="G5" s="524"/>
      <c r="H5" s="524"/>
      <c r="I5" s="524"/>
      <c r="J5" s="524"/>
      <c r="K5" s="525"/>
    </row>
    <row r="6" spans="1:12" x14ac:dyDescent="0.25">
      <c r="A6" s="526" t="s">
        <v>1476</v>
      </c>
      <c r="B6" s="514" t="s">
        <v>1798</v>
      </c>
      <c r="C6" s="514" t="s">
        <v>1799</v>
      </c>
      <c r="D6" s="529" t="s">
        <v>1478</v>
      </c>
      <c r="E6" s="529" t="s">
        <v>1800</v>
      </c>
      <c r="F6" s="514" t="s">
        <v>179</v>
      </c>
      <c r="G6" s="514" t="s">
        <v>1801</v>
      </c>
      <c r="H6" s="516" t="s">
        <v>1802</v>
      </c>
      <c r="I6" s="517"/>
      <c r="J6" s="518" t="s">
        <v>1803</v>
      </c>
      <c r="K6" s="519"/>
    </row>
    <row r="7" spans="1:12" x14ac:dyDescent="0.25">
      <c r="A7" s="527"/>
      <c r="B7" s="528"/>
      <c r="C7" s="528"/>
      <c r="D7" s="528"/>
      <c r="E7" s="528"/>
      <c r="F7" s="528"/>
      <c r="G7" s="515"/>
      <c r="H7" s="278" t="s">
        <v>1804</v>
      </c>
      <c r="I7" s="279" t="s">
        <v>1886</v>
      </c>
      <c r="J7" s="278" t="s">
        <v>1806</v>
      </c>
      <c r="K7" s="280" t="s">
        <v>1807</v>
      </c>
    </row>
    <row r="8" spans="1:12" ht="15.75" thickBot="1" x14ac:dyDescent="0.3">
      <c r="A8" s="281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3">
        <v>11</v>
      </c>
    </row>
    <row r="9" spans="1:12" x14ac:dyDescent="0.25">
      <c r="A9" s="284"/>
      <c r="B9" s="285"/>
      <c r="C9" s="285"/>
      <c r="D9" s="286" t="s">
        <v>995</v>
      </c>
      <c r="E9" s="287"/>
      <c r="F9" s="287"/>
      <c r="G9" s="288"/>
      <c r="H9" s="289"/>
      <c r="I9" s="290"/>
      <c r="J9" s="291"/>
      <c r="K9" s="292"/>
    </row>
    <row r="10" spans="1:12" x14ac:dyDescent="0.25">
      <c r="A10" s="299"/>
      <c r="B10" s="300"/>
      <c r="C10" s="300"/>
      <c r="D10" s="301" t="s">
        <v>1887</v>
      </c>
      <c r="E10" s="302">
        <v>9</v>
      </c>
      <c r="F10" s="302" t="s">
        <v>289</v>
      </c>
      <c r="G10" s="303"/>
      <c r="H10" s="304">
        <f>G10*E10</f>
        <v>0</v>
      </c>
      <c r="I10" s="304">
        <v>0</v>
      </c>
      <c r="J10" s="305"/>
      <c r="K10" s="306"/>
      <c r="L10" s="307"/>
    </row>
    <row r="11" spans="1:12" x14ac:dyDescent="0.25">
      <c r="A11" s="299"/>
      <c r="B11" s="300"/>
      <c r="C11" s="300"/>
      <c r="D11" s="301" t="s">
        <v>1888</v>
      </c>
      <c r="E11" s="302">
        <v>1</v>
      </c>
      <c r="F11" s="302" t="s">
        <v>289</v>
      </c>
      <c r="G11" s="303"/>
      <c r="H11" s="304">
        <f>G11*E11</f>
        <v>0</v>
      </c>
      <c r="I11" s="304">
        <v>0</v>
      </c>
      <c r="J11" s="305"/>
      <c r="K11" s="306"/>
      <c r="L11" s="307"/>
    </row>
    <row r="12" spans="1:12" x14ac:dyDescent="0.25">
      <c r="A12" s="299"/>
      <c r="B12" s="300"/>
      <c r="C12" s="300"/>
      <c r="D12" s="301" t="s">
        <v>1889</v>
      </c>
      <c r="E12" s="302">
        <f>E10+E11</f>
        <v>10</v>
      </c>
      <c r="F12" s="302" t="s">
        <v>289</v>
      </c>
      <c r="G12" s="303"/>
      <c r="H12" s="304"/>
      <c r="I12" s="304">
        <f>E12*G12</f>
        <v>0</v>
      </c>
      <c r="J12" s="305"/>
      <c r="K12" s="306"/>
      <c r="L12" s="307"/>
    </row>
    <row r="13" spans="1:12" x14ac:dyDescent="0.25">
      <c r="A13" s="299"/>
      <c r="B13" s="300"/>
      <c r="C13" s="300"/>
      <c r="D13" s="301" t="s">
        <v>1890</v>
      </c>
      <c r="E13" s="302">
        <f>E12</f>
        <v>10</v>
      </c>
      <c r="F13" s="302" t="s">
        <v>289</v>
      </c>
      <c r="G13" s="303"/>
      <c r="H13" s="304"/>
      <c r="I13" s="304">
        <f>E13*G13</f>
        <v>0</v>
      </c>
      <c r="J13" s="305"/>
      <c r="K13" s="306"/>
      <c r="L13" s="307"/>
    </row>
    <row r="14" spans="1:12" x14ac:dyDescent="0.25">
      <c r="A14" s="321"/>
      <c r="B14" s="317"/>
      <c r="C14" s="317"/>
      <c r="D14" s="301" t="s">
        <v>1879</v>
      </c>
      <c r="E14" s="302">
        <v>1</v>
      </c>
      <c r="F14" s="302" t="s">
        <v>1979</v>
      </c>
      <c r="G14" s="303"/>
      <c r="H14" s="304"/>
      <c r="I14" s="304"/>
      <c r="J14" s="312"/>
      <c r="K14" s="313"/>
    </row>
    <row r="15" spans="1:12" x14ac:dyDescent="0.25">
      <c r="A15" s="321"/>
      <c r="B15" s="317"/>
      <c r="C15" s="317"/>
      <c r="D15" s="301" t="s">
        <v>1814</v>
      </c>
      <c r="E15" s="302">
        <v>7</v>
      </c>
      <c r="F15" s="302" t="s">
        <v>1034</v>
      </c>
      <c r="G15" s="303"/>
      <c r="H15" s="304"/>
      <c r="I15" s="304">
        <f>E15*G15</f>
        <v>0</v>
      </c>
      <c r="J15" s="312"/>
      <c r="K15" s="313"/>
    </row>
    <row r="16" spans="1:12" x14ac:dyDescent="0.25">
      <c r="A16" s="322"/>
      <c r="B16" s="323"/>
      <c r="C16" s="324"/>
      <c r="D16" s="325"/>
      <c r="E16" s="325"/>
      <c r="F16" s="326"/>
      <c r="G16" s="327"/>
      <c r="H16" s="328"/>
      <c r="I16" s="329"/>
      <c r="J16" s="329"/>
      <c r="K16" s="330"/>
    </row>
    <row r="17" spans="1:11" x14ac:dyDescent="0.25">
      <c r="A17" s="331"/>
      <c r="B17" s="323"/>
      <c r="C17" s="324"/>
      <c r="D17" s="332" t="s">
        <v>1880</v>
      </c>
      <c r="E17" s="333"/>
      <c r="F17" s="333"/>
      <c r="G17" s="334"/>
      <c r="H17" s="335">
        <f>SUM(H10:H15)</f>
        <v>0</v>
      </c>
      <c r="I17" s="333"/>
      <c r="J17" s="336"/>
      <c r="K17" s="337"/>
    </row>
    <row r="18" spans="1:11" x14ac:dyDescent="0.25">
      <c r="A18" s="331"/>
      <c r="B18" s="323"/>
      <c r="C18" s="324"/>
      <c r="D18" s="332"/>
      <c r="E18" s="333"/>
      <c r="F18" s="333"/>
      <c r="G18" s="334"/>
      <c r="H18" s="333"/>
      <c r="I18" s="333"/>
      <c r="J18" s="336"/>
      <c r="K18" s="337"/>
    </row>
    <row r="19" spans="1:11" x14ac:dyDescent="0.25">
      <c r="A19" s="331"/>
      <c r="B19" s="323"/>
      <c r="C19" s="324"/>
      <c r="D19" s="338" t="s">
        <v>1881</v>
      </c>
      <c r="E19" s="333"/>
      <c r="F19" s="333"/>
      <c r="G19" s="334"/>
      <c r="H19" s="339"/>
      <c r="I19" s="335">
        <f>SUM(I10:I15)</f>
        <v>0</v>
      </c>
      <c r="J19" s="336"/>
      <c r="K19" s="337"/>
    </row>
    <row r="20" spans="1:11" ht="15.75" thickBot="1" x14ac:dyDescent="0.3">
      <c r="A20" s="331"/>
      <c r="B20" s="323"/>
      <c r="C20" s="324"/>
      <c r="D20" s="340" t="s">
        <v>1882</v>
      </c>
      <c r="E20" s="325"/>
      <c r="F20" s="326"/>
      <c r="G20" s="341"/>
      <c r="H20" s="342"/>
      <c r="I20" s="343">
        <f>I19+H17</f>
        <v>0</v>
      </c>
      <c r="J20" s="336"/>
      <c r="K20" s="337"/>
    </row>
    <row r="21" spans="1:11" ht="15.75" thickBot="1" x14ac:dyDescent="0.3">
      <c r="A21" s="344"/>
      <c r="B21" s="345"/>
      <c r="C21" s="346"/>
      <c r="D21" s="347" t="s">
        <v>1883</v>
      </c>
      <c r="E21" s="348"/>
      <c r="F21" s="349"/>
      <c r="G21" s="350"/>
      <c r="H21" s="351"/>
      <c r="I21" s="352">
        <f>(H17+I19)*1.2</f>
        <v>0</v>
      </c>
      <c r="J21" s="353"/>
      <c r="K21" s="354"/>
    </row>
    <row r="22" spans="1:11" x14ac:dyDescent="0.25">
      <c r="D22" s="356"/>
      <c r="E22" s="356"/>
    </row>
    <row r="23" spans="1:11" x14ac:dyDescent="0.25">
      <c r="H23" s="358"/>
      <c r="I23" s="359"/>
    </row>
    <row r="24" spans="1:11" x14ac:dyDescent="0.25">
      <c r="H24" s="359"/>
      <c r="I24" s="359"/>
    </row>
    <row r="25" spans="1:11" x14ac:dyDescent="0.25">
      <c r="H25" s="358"/>
      <c r="I25" s="358"/>
    </row>
  </sheetData>
  <mergeCells count="13">
    <mergeCell ref="G6:G7"/>
    <mergeCell ref="H6:I6"/>
    <mergeCell ref="J6:K6"/>
    <mergeCell ref="A2:B2"/>
    <mergeCell ref="C2:K2"/>
    <mergeCell ref="C3:K3"/>
    <mergeCell ref="C5:K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7674-2852-459F-880C-62D0DE2E24FA}">
  <dimension ref="A1:L113"/>
  <sheetViews>
    <sheetView zoomScale="90" zoomScaleNormal="90" workbookViewId="0">
      <pane ySplit="8" topLeftCell="A97" activePane="bottomLeft" state="frozenSplit"/>
      <selection activeCell="G80" sqref="G80"/>
      <selection pane="bottomLeft" activeCell="I115" sqref="I115"/>
    </sheetView>
  </sheetViews>
  <sheetFormatPr defaultColWidth="11.6640625" defaultRowHeight="12.75" x14ac:dyDescent="0.2"/>
  <cols>
    <col min="1" max="1" width="4.5" style="367" customWidth="1"/>
    <col min="2" max="2" width="9.5" style="367" customWidth="1"/>
    <col min="3" max="3" width="8.5" style="450" customWidth="1"/>
    <col min="4" max="4" width="82.5" style="367" customWidth="1"/>
    <col min="5" max="5" width="6.5" style="367" customWidth="1"/>
    <col min="6" max="6" width="10.83203125" style="367" customWidth="1"/>
    <col min="7" max="7" width="16.83203125" style="452" customWidth="1"/>
    <col min="8" max="8" width="16.1640625" style="452" customWidth="1"/>
    <col min="9" max="9" width="15.5" style="367" customWidth="1"/>
    <col min="10" max="10" width="10.6640625" style="367" customWidth="1"/>
    <col min="11" max="11" width="12.1640625" style="367" customWidth="1"/>
    <col min="12" max="12" width="40.5" style="367" bestFit="1" customWidth="1"/>
    <col min="13" max="16384" width="11.6640625" style="367"/>
  </cols>
  <sheetData>
    <row r="1" spans="1:12" ht="21" x14ac:dyDescent="0.35">
      <c r="A1" s="360" t="s">
        <v>1891</v>
      </c>
      <c r="B1" s="361"/>
      <c r="C1" s="362"/>
      <c r="D1" s="362"/>
      <c r="E1" s="362"/>
      <c r="F1" s="363"/>
      <c r="G1" s="363"/>
      <c r="H1" s="364"/>
      <c r="I1" s="365"/>
      <c r="J1" s="365"/>
      <c r="K1" s="366"/>
    </row>
    <row r="2" spans="1:12" ht="15" customHeight="1" x14ac:dyDescent="0.25">
      <c r="A2" s="536" t="s">
        <v>1795</v>
      </c>
      <c r="B2" s="537"/>
      <c r="C2" s="538"/>
      <c r="D2" s="538"/>
      <c r="E2" s="538"/>
      <c r="F2" s="538"/>
      <c r="G2" s="538"/>
      <c r="H2" s="538"/>
      <c r="I2" s="538"/>
      <c r="J2" s="538"/>
      <c r="K2" s="539"/>
    </row>
    <row r="3" spans="1:12" ht="15" customHeight="1" x14ac:dyDescent="0.25">
      <c r="A3" s="368" t="s">
        <v>1796</v>
      </c>
      <c r="B3" s="369"/>
      <c r="C3" s="538"/>
      <c r="D3" s="538"/>
      <c r="E3" s="538"/>
      <c r="F3" s="538"/>
      <c r="G3" s="538"/>
      <c r="H3" s="538"/>
      <c r="I3" s="538"/>
      <c r="J3" s="538"/>
      <c r="K3" s="539"/>
    </row>
    <row r="4" spans="1:12" ht="12.75" customHeight="1" x14ac:dyDescent="0.25">
      <c r="A4" s="368" t="s">
        <v>1797</v>
      </c>
      <c r="B4" s="369"/>
      <c r="C4" s="369"/>
      <c r="D4" s="369"/>
      <c r="E4" s="369"/>
      <c r="F4" s="369"/>
      <c r="G4" s="370"/>
      <c r="H4" s="370"/>
      <c r="I4" s="369"/>
      <c r="J4" s="369"/>
      <c r="K4" s="371"/>
    </row>
    <row r="5" spans="1:12" ht="15.75" customHeight="1" thickBot="1" x14ac:dyDescent="0.3">
      <c r="A5" s="372"/>
      <c r="B5" s="373"/>
      <c r="C5" s="540" t="s">
        <v>1472</v>
      </c>
      <c r="D5" s="540"/>
      <c r="E5" s="540"/>
      <c r="F5" s="540"/>
      <c r="G5" s="540"/>
      <c r="H5" s="540"/>
      <c r="I5" s="540"/>
      <c r="J5" s="540"/>
      <c r="K5" s="541"/>
    </row>
    <row r="6" spans="1:12" x14ac:dyDescent="0.2">
      <c r="A6" s="542" t="s">
        <v>1476</v>
      </c>
      <c r="B6" s="530" t="s">
        <v>1798</v>
      </c>
      <c r="C6" s="530" t="s">
        <v>1799</v>
      </c>
      <c r="D6" s="545" t="s">
        <v>1478</v>
      </c>
      <c r="E6" s="545" t="s">
        <v>1800</v>
      </c>
      <c r="F6" s="530" t="s">
        <v>179</v>
      </c>
      <c r="G6" s="530" t="s">
        <v>1801</v>
      </c>
      <c r="H6" s="532" t="s">
        <v>1802</v>
      </c>
      <c r="I6" s="533"/>
      <c r="J6" s="534" t="s">
        <v>1803</v>
      </c>
      <c r="K6" s="535"/>
    </row>
    <row r="7" spans="1:12" x14ac:dyDescent="0.2">
      <c r="A7" s="543"/>
      <c r="B7" s="544"/>
      <c r="C7" s="544"/>
      <c r="D7" s="544"/>
      <c r="E7" s="544"/>
      <c r="F7" s="544"/>
      <c r="G7" s="531"/>
      <c r="H7" s="374" t="s">
        <v>1804</v>
      </c>
      <c r="I7" s="375" t="s">
        <v>1886</v>
      </c>
      <c r="J7" s="374" t="s">
        <v>1806</v>
      </c>
      <c r="K7" s="376" t="s">
        <v>1807</v>
      </c>
    </row>
    <row r="8" spans="1:12" ht="13.5" thickBot="1" x14ac:dyDescent="0.25">
      <c r="A8" s="377">
        <v>1</v>
      </c>
      <c r="B8" s="378">
        <v>2</v>
      </c>
      <c r="C8" s="378">
        <v>3</v>
      </c>
      <c r="D8" s="378">
        <v>4</v>
      </c>
      <c r="E8" s="378">
        <v>5</v>
      </c>
      <c r="F8" s="378">
        <v>6</v>
      </c>
      <c r="G8" s="378">
        <v>7</v>
      </c>
      <c r="H8" s="378">
        <v>8</v>
      </c>
      <c r="I8" s="378">
        <v>9</v>
      </c>
      <c r="J8" s="378">
        <v>10</v>
      </c>
      <c r="K8" s="379">
        <v>11</v>
      </c>
    </row>
    <row r="9" spans="1:12" ht="15" x14ac:dyDescent="0.2">
      <c r="A9" s="380"/>
      <c r="B9" s="381"/>
      <c r="C9" s="381"/>
      <c r="D9" s="382" t="s">
        <v>995</v>
      </c>
      <c r="E9" s="383"/>
      <c r="F9" s="383"/>
      <c r="G9" s="384"/>
      <c r="H9" s="385"/>
      <c r="I9" s="386"/>
      <c r="J9" s="387"/>
      <c r="K9" s="388"/>
    </row>
    <row r="10" spans="1:12" x14ac:dyDescent="0.2">
      <c r="A10" s="389"/>
      <c r="B10" s="390"/>
      <c r="C10" s="390"/>
      <c r="D10" s="391" t="s">
        <v>1892</v>
      </c>
      <c r="E10" s="392"/>
      <c r="F10" s="392"/>
      <c r="G10" s="384"/>
      <c r="H10" s="384"/>
      <c r="I10" s="384"/>
      <c r="J10" s="386"/>
      <c r="K10" s="393"/>
      <c r="L10" s="394"/>
    </row>
    <row r="11" spans="1:12" ht="15" x14ac:dyDescent="0.2">
      <c r="A11" s="395"/>
      <c r="B11" s="396"/>
      <c r="C11" s="396"/>
      <c r="D11" s="397" t="s">
        <v>1893</v>
      </c>
      <c r="E11" s="398" t="s">
        <v>289</v>
      </c>
      <c r="F11" s="398">
        <v>1</v>
      </c>
      <c r="G11" s="399"/>
      <c r="H11" s="400"/>
      <c r="I11" s="400"/>
      <c r="J11" s="401"/>
      <c r="K11" s="402"/>
      <c r="L11" s="403"/>
    </row>
    <row r="12" spans="1:12" ht="15" x14ac:dyDescent="0.2">
      <c r="A12" s="395"/>
      <c r="B12" s="396"/>
      <c r="C12" s="396"/>
      <c r="D12" s="397" t="s">
        <v>1894</v>
      </c>
      <c r="E12" s="398" t="s">
        <v>289</v>
      </c>
      <c r="F12" s="398">
        <v>1</v>
      </c>
      <c r="G12" s="399"/>
      <c r="H12" s="400"/>
      <c r="I12" s="400"/>
      <c r="J12" s="401"/>
      <c r="K12" s="402"/>
      <c r="L12" s="403"/>
    </row>
    <row r="13" spans="1:12" ht="15" x14ac:dyDescent="0.2">
      <c r="A13" s="395"/>
      <c r="B13" s="396"/>
      <c r="C13" s="396"/>
      <c r="D13" s="397" t="s">
        <v>1895</v>
      </c>
      <c r="E13" s="398" t="s">
        <v>289</v>
      </c>
      <c r="F13" s="398">
        <v>15</v>
      </c>
      <c r="G13" s="399"/>
      <c r="H13" s="400"/>
      <c r="I13" s="400"/>
      <c r="J13" s="401"/>
      <c r="K13" s="402"/>
      <c r="L13" s="403"/>
    </row>
    <row r="14" spans="1:12" ht="20.25" customHeight="1" x14ac:dyDescent="0.2">
      <c r="A14" s="395"/>
      <c r="B14" s="396"/>
      <c r="C14" s="396"/>
      <c r="D14" s="397" t="s">
        <v>1814</v>
      </c>
      <c r="E14" s="398" t="s">
        <v>1034</v>
      </c>
      <c r="F14" s="398">
        <v>8</v>
      </c>
      <c r="G14" s="399"/>
      <c r="H14" s="400"/>
      <c r="I14" s="400"/>
      <c r="J14" s="401"/>
      <c r="K14" s="402"/>
      <c r="L14" s="403"/>
    </row>
    <row r="15" spans="1:12" ht="15" x14ac:dyDescent="0.2">
      <c r="A15" s="380"/>
      <c r="B15" s="381"/>
      <c r="C15" s="381"/>
      <c r="D15" s="382" t="s">
        <v>995</v>
      </c>
      <c r="E15" s="383"/>
      <c r="F15" s="383"/>
      <c r="G15" s="384"/>
      <c r="H15" s="385"/>
      <c r="I15" s="386"/>
      <c r="J15" s="387"/>
      <c r="K15" s="388"/>
    </row>
    <row r="16" spans="1:12" x14ac:dyDescent="0.2">
      <c r="A16" s="389"/>
      <c r="B16" s="390"/>
      <c r="C16" s="390"/>
      <c r="D16" s="391" t="s">
        <v>1896</v>
      </c>
      <c r="E16" s="392"/>
      <c r="F16" s="392"/>
      <c r="G16" s="384"/>
      <c r="H16" s="384"/>
      <c r="I16" s="384"/>
      <c r="J16" s="386"/>
      <c r="K16" s="393"/>
      <c r="L16" s="394"/>
    </row>
    <row r="17" spans="1:12" ht="25.5" x14ac:dyDescent="0.2">
      <c r="A17" s="395"/>
      <c r="B17" s="396"/>
      <c r="C17" s="396"/>
      <c r="D17" s="397" t="s">
        <v>1897</v>
      </c>
      <c r="E17" s="398" t="s">
        <v>346</v>
      </c>
      <c r="F17" s="398">
        <v>22.5</v>
      </c>
      <c r="G17" s="399"/>
      <c r="H17" s="400"/>
      <c r="I17" s="400"/>
      <c r="J17" s="401"/>
      <c r="K17" s="402"/>
      <c r="L17" s="403"/>
    </row>
    <row r="18" spans="1:12" ht="15" x14ac:dyDescent="0.2">
      <c r="A18" s="395"/>
      <c r="B18" s="396"/>
      <c r="C18" s="396"/>
      <c r="D18" s="397" t="s">
        <v>1898</v>
      </c>
      <c r="E18" s="398" t="s">
        <v>1899</v>
      </c>
      <c r="F18" s="398">
        <v>21</v>
      </c>
      <c r="G18" s="399"/>
      <c r="H18" s="400"/>
      <c r="I18" s="400"/>
      <c r="J18" s="401"/>
      <c r="K18" s="402"/>
      <c r="L18" s="403"/>
    </row>
    <row r="19" spans="1:12" ht="25.5" customHeight="1" x14ac:dyDescent="0.2">
      <c r="A19" s="395"/>
      <c r="B19" s="396"/>
      <c r="C19" s="396"/>
      <c r="D19" s="397" t="s">
        <v>1900</v>
      </c>
      <c r="E19" s="398" t="s">
        <v>289</v>
      </c>
      <c r="F19" s="398">
        <v>1</v>
      </c>
      <c r="G19" s="399"/>
      <c r="H19" s="400"/>
      <c r="I19" s="400"/>
      <c r="J19" s="401"/>
      <c r="K19" s="402"/>
      <c r="L19" s="403"/>
    </row>
    <row r="20" spans="1:12" ht="15" x14ac:dyDescent="0.2">
      <c r="A20" s="395"/>
      <c r="B20" s="396"/>
      <c r="C20" s="396"/>
      <c r="D20" s="386"/>
      <c r="E20" s="401"/>
      <c r="F20" s="401"/>
      <c r="G20" s="404"/>
      <c r="H20" s="405"/>
      <c r="I20" s="384"/>
      <c r="J20" s="401"/>
      <c r="K20" s="402"/>
      <c r="L20" s="403"/>
    </row>
    <row r="21" spans="1:12" ht="15" x14ac:dyDescent="0.2">
      <c r="A21" s="395"/>
      <c r="B21" s="396"/>
      <c r="C21" s="396"/>
      <c r="D21" s="391" t="s">
        <v>1901</v>
      </c>
      <c r="E21" s="401"/>
      <c r="F21" s="401"/>
      <c r="G21" s="404"/>
      <c r="H21" s="405"/>
      <c r="I21" s="384"/>
      <c r="J21" s="401"/>
      <c r="K21" s="402"/>
      <c r="L21" s="403"/>
    </row>
    <row r="22" spans="1:12" ht="15" x14ac:dyDescent="0.2">
      <c r="A22" s="395"/>
      <c r="B22" s="396"/>
      <c r="C22" s="396"/>
      <c r="D22" s="391" t="s">
        <v>1902</v>
      </c>
      <c r="E22" s="401"/>
      <c r="F22" s="401"/>
      <c r="G22" s="404"/>
      <c r="H22" s="405"/>
      <c r="I22" s="384"/>
      <c r="J22" s="401"/>
      <c r="K22" s="402"/>
      <c r="L22" s="403"/>
    </row>
    <row r="23" spans="1:12" ht="15" x14ac:dyDescent="0.2">
      <c r="A23" s="395"/>
      <c r="B23" s="396"/>
      <c r="C23" s="396"/>
      <c r="D23" s="397" t="s">
        <v>1903</v>
      </c>
      <c r="E23" s="398" t="s">
        <v>346</v>
      </c>
      <c r="F23" s="398">
        <f>3+2.5+2.5+3+2.5+2.5+2.5+0.5+2.5+3+1.5</f>
        <v>26</v>
      </c>
      <c r="G23" s="399"/>
      <c r="H23" s="400"/>
      <c r="I23" s="400"/>
      <c r="J23" s="401"/>
      <c r="K23" s="402"/>
      <c r="L23" s="403"/>
    </row>
    <row r="24" spans="1:12" ht="15" x14ac:dyDescent="0.2">
      <c r="A24" s="395"/>
      <c r="B24" s="396"/>
      <c r="C24" s="396"/>
      <c r="D24" s="397" t="s">
        <v>1904</v>
      </c>
      <c r="E24" s="398" t="s">
        <v>346</v>
      </c>
      <c r="F24" s="398">
        <f>7.5+1.5+1+2+1.5+1.5+2</f>
        <v>17</v>
      </c>
      <c r="G24" s="399"/>
      <c r="H24" s="400"/>
      <c r="I24" s="400"/>
      <c r="J24" s="401"/>
      <c r="K24" s="402"/>
      <c r="L24" s="403"/>
    </row>
    <row r="25" spans="1:12" ht="15" x14ac:dyDescent="0.2">
      <c r="A25" s="395"/>
      <c r="B25" s="396"/>
      <c r="C25" s="396"/>
      <c r="D25" s="397" t="s">
        <v>1905</v>
      </c>
      <c r="E25" s="398" t="s">
        <v>346</v>
      </c>
      <c r="F25" s="398">
        <f>3.5+3+3.5+3+3.5+7.5</f>
        <v>24</v>
      </c>
      <c r="G25" s="399"/>
      <c r="H25" s="400"/>
      <c r="I25" s="400"/>
      <c r="J25" s="401"/>
      <c r="K25" s="402"/>
      <c r="L25" s="403"/>
    </row>
    <row r="26" spans="1:12" ht="15" x14ac:dyDescent="0.2">
      <c r="A26" s="395"/>
      <c r="B26" s="396"/>
      <c r="C26" s="396"/>
      <c r="D26" s="397" t="s">
        <v>1906</v>
      </c>
      <c r="E26" s="398" t="s">
        <v>346</v>
      </c>
      <c r="F26" s="398">
        <v>3</v>
      </c>
      <c r="G26" s="399"/>
      <c r="H26" s="400"/>
      <c r="I26" s="400"/>
      <c r="J26" s="401"/>
      <c r="K26" s="402"/>
      <c r="L26" s="403"/>
    </row>
    <row r="27" spans="1:12" ht="15" x14ac:dyDescent="0.2">
      <c r="A27" s="395"/>
      <c r="B27" s="396"/>
      <c r="C27" s="396"/>
      <c r="D27" s="397" t="s">
        <v>1907</v>
      </c>
      <c r="E27" s="398" t="s">
        <v>346</v>
      </c>
      <c r="F27" s="398">
        <v>8</v>
      </c>
      <c r="G27" s="399"/>
      <c r="H27" s="400"/>
      <c r="I27" s="400"/>
      <c r="J27" s="401"/>
      <c r="K27" s="402"/>
      <c r="L27" s="403"/>
    </row>
    <row r="28" spans="1:12" ht="15" x14ac:dyDescent="0.2">
      <c r="A28" s="395"/>
      <c r="B28" s="396"/>
      <c r="C28" s="396"/>
      <c r="D28" s="397" t="s">
        <v>1908</v>
      </c>
      <c r="E28" s="398" t="s">
        <v>346</v>
      </c>
      <c r="F28" s="398">
        <v>1</v>
      </c>
      <c r="G28" s="399"/>
      <c r="H28" s="400"/>
      <c r="I28" s="400"/>
      <c r="J28" s="401"/>
      <c r="K28" s="402"/>
      <c r="L28" s="403"/>
    </row>
    <row r="29" spans="1:12" ht="15" x14ac:dyDescent="0.2">
      <c r="A29" s="395"/>
      <c r="B29" s="396"/>
      <c r="C29" s="396"/>
      <c r="D29" s="397" t="s">
        <v>1909</v>
      </c>
      <c r="E29" s="398" t="s">
        <v>289</v>
      </c>
      <c r="F29" s="398">
        <v>2</v>
      </c>
      <c r="G29" s="399"/>
      <c r="H29" s="400"/>
      <c r="I29" s="400"/>
      <c r="J29" s="401"/>
      <c r="K29" s="402"/>
      <c r="L29" s="403"/>
    </row>
    <row r="30" spans="1:12" ht="15" x14ac:dyDescent="0.2">
      <c r="A30" s="395"/>
      <c r="B30" s="396"/>
      <c r="C30" s="396"/>
      <c r="D30" s="397" t="s">
        <v>1910</v>
      </c>
      <c r="E30" s="398" t="s">
        <v>289</v>
      </c>
      <c r="F30" s="398">
        <v>10</v>
      </c>
      <c r="G30" s="399"/>
      <c r="H30" s="400"/>
      <c r="I30" s="400"/>
      <c r="J30" s="401"/>
      <c r="K30" s="402"/>
      <c r="L30" s="403"/>
    </row>
    <row r="31" spans="1:12" ht="29.25" customHeight="1" x14ac:dyDescent="0.2">
      <c r="A31" s="395"/>
      <c r="B31" s="396"/>
      <c r="C31" s="396"/>
      <c r="D31" s="397" t="s">
        <v>1911</v>
      </c>
      <c r="E31" s="398" t="s">
        <v>289</v>
      </c>
      <c r="F31" s="398">
        <v>40</v>
      </c>
      <c r="G31" s="399"/>
      <c r="H31" s="400"/>
      <c r="I31" s="400"/>
      <c r="J31" s="401"/>
      <c r="K31" s="402"/>
      <c r="L31" s="403"/>
    </row>
    <row r="32" spans="1:12" ht="25.5" x14ac:dyDescent="0.2">
      <c r="A32" s="395"/>
      <c r="B32" s="396"/>
      <c r="C32" s="396"/>
      <c r="D32" s="397" t="s">
        <v>1912</v>
      </c>
      <c r="E32" s="398" t="s">
        <v>289</v>
      </c>
      <c r="F32" s="398">
        <v>3</v>
      </c>
      <c r="G32" s="399"/>
      <c r="H32" s="400"/>
      <c r="I32" s="400"/>
      <c r="J32" s="401"/>
      <c r="K32" s="402"/>
      <c r="L32" s="403"/>
    </row>
    <row r="33" spans="1:12" ht="57.75" customHeight="1" x14ac:dyDescent="0.2">
      <c r="A33" s="395"/>
      <c r="B33" s="396"/>
      <c r="C33" s="396"/>
      <c r="D33" s="397" t="s">
        <v>1913</v>
      </c>
      <c r="E33" s="398" t="s">
        <v>289</v>
      </c>
      <c r="F33" s="398">
        <v>2</v>
      </c>
      <c r="G33" s="399"/>
      <c r="H33" s="400"/>
      <c r="I33" s="400"/>
      <c r="J33" s="401"/>
      <c r="K33" s="402"/>
      <c r="L33" s="403"/>
    </row>
    <row r="34" spans="1:12" ht="25.5" x14ac:dyDescent="0.2">
      <c r="A34" s="395"/>
      <c r="B34" s="396"/>
      <c r="C34" s="396"/>
      <c r="D34" s="397" t="s">
        <v>1914</v>
      </c>
      <c r="E34" s="398" t="s">
        <v>289</v>
      </c>
      <c r="F34" s="398">
        <v>6</v>
      </c>
      <c r="G34" s="399"/>
      <c r="H34" s="400"/>
      <c r="I34" s="400"/>
      <c r="J34" s="401"/>
      <c r="K34" s="402"/>
      <c r="L34" s="403"/>
    </row>
    <row r="35" spans="1:12" ht="15" x14ac:dyDescent="0.2">
      <c r="A35" s="395"/>
      <c r="B35" s="396"/>
      <c r="C35" s="396"/>
      <c r="D35" s="397" t="s">
        <v>1915</v>
      </c>
      <c r="E35" s="398" t="s">
        <v>289</v>
      </c>
      <c r="F35" s="398">
        <v>3</v>
      </c>
      <c r="G35" s="399"/>
      <c r="H35" s="400"/>
      <c r="I35" s="400"/>
      <c r="J35" s="401"/>
      <c r="K35" s="402"/>
      <c r="L35" s="403"/>
    </row>
    <row r="36" spans="1:12" ht="15" x14ac:dyDescent="0.2">
      <c r="A36" s="395"/>
      <c r="B36" s="396"/>
      <c r="C36" s="396"/>
      <c r="D36" s="397" t="s">
        <v>1916</v>
      </c>
      <c r="E36" s="398" t="s">
        <v>289</v>
      </c>
      <c r="F36" s="398">
        <v>2</v>
      </c>
      <c r="G36" s="399"/>
      <c r="H36" s="400"/>
      <c r="I36" s="400"/>
      <c r="J36" s="401"/>
      <c r="K36" s="402"/>
      <c r="L36" s="403"/>
    </row>
    <row r="37" spans="1:12" ht="15" x14ac:dyDescent="0.2">
      <c r="A37" s="395"/>
      <c r="B37" s="396"/>
      <c r="C37" s="396"/>
      <c r="D37" s="397" t="s">
        <v>1917</v>
      </c>
      <c r="E37" s="398" t="s">
        <v>289</v>
      </c>
      <c r="F37" s="398">
        <v>1</v>
      </c>
      <c r="G37" s="399"/>
      <c r="H37" s="400"/>
      <c r="I37" s="400"/>
      <c r="J37" s="401"/>
      <c r="K37" s="402"/>
      <c r="L37" s="403"/>
    </row>
    <row r="38" spans="1:12" ht="15" x14ac:dyDescent="0.2">
      <c r="A38" s="395"/>
      <c r="B38" s="396"/>
      <c r="C38" s="396"/>
      <c r="D38" s="397" t="s">
        <v>1918</v>
      </c>
      <c r="E38" s="398" t="s">
        <v>289</v>
      </c>
      <c r="F38" s="398">
        <v>4</v>
      </c>
      <c r="G38" s="399"/>
      <c r="H38" s="400"/>
      <c r="I38" s="400"/>
      <c r="J38" s="401"/>
      <c r="K38" s="402"/>
      <c r="L38" s="403"/>
    </row>
    <row r="39" spans="1:12" ht="15" x14ac:dyDescent="0.2">
      <c r="A39" s="395"/>
      <c r="B39" s="396"/>
      <c r="C39" s="396"/>
      <c r="D39" s="397" t="s">
        <v>1919</v>
      </c>
      <c r="E39" s="398" t="s">
        <v>289</v>
      </c>
      <c r="F39" s="398">
        <v>11</v>
      </c>
      <c r="G39" s="399"/>
      <c r="H39" s="400"/>
      <c r="I39" s="400"/>
      <c r="J39" s="401"/>
      <c r="K39" s="402"/>
      <c r="L39" s="403"/>
    </row>
    <row r="40" spans="1:12" ht="15" x14ac:dyDescent="0.2">
      <c r="A40" s="395"/>
      <c r="B40" s="396"/>
      <c r="C40" s="396"/>
      <c r="D40" s="406"/>
      <c r="E40" s="401"/>
      <c r="F40" s="401"/>
      <c r="G40" s="404"/>
      <c r="H40" s="405"/>
      <c r="I40" s="384"/>
      <c r="J40" s="401"/>
      <c r="K40" s="402"/>
      <c r="L40" s="403"/>
    </row>
    <row r="41" spans="1:12" ht="15" x14ac:dyDescent="0.2">
      <c r="A41" s="395"/>
      <c r="B41" s="396"/>
      <c r="C41" s="396"/>
      <c r="D41" s="391" t="s">
        <v>1920</v>
      </c>
      <c r="E41" s="401"/>
      <c r="F41" s="401"/>
      <c r="G41" s="404"/>
      <c r="H41" s="405"/>
      <c r="I41" s="384"/>
      <c r="J41" s="401"/>
      <c r="K41" s="402"/>
      <c r="L41" s="403"/>
    </row>
    <row r="42" spans="1:12" ht="25.5" x14ac:dyDescent="0.2">
      <c r="A42" s="395"/>
      <c r="B42" s="396"/>
      <c r="C42" s="396"/>
      <c r="D42" s="397" t="s">
        <v>1921</v>
      </c>
      <c r="E42" s="398" t="s">
        <v>346</v>
      </c>
      <c r="F42" s="398">
        <v>9</v>
      </c>
      <c r="G42" s="399"/>
      <c r="H42" s="400"/>
      <c r="I42" s="400"/>
      <c r="J42" s="401"/>
      <c r="K42" s="402"/>
      <c r="L42" s="403"/>
    </row>
    <row r="43" spans="1:12" ht="25.5" x14ac:dyDescent="0.2">
      <c r="A43" s="395"/>
      <c r="B43" s="396"/>
      <c r="C43" s="396"/>
      <c r="D43" s="397" t="s">
        <v>1922</v>
      </c>
      <c r="E43" s="398" t="s">
        <v>346</v>
      </c>
      <c r="F43" s="398">
        <f>21+5+32</f>
        <v>58</v>
      </c>
      <c r="G43" s="399"/>
      <c r="H43" s="400"/>
      <c r="I43" s="400"/>
      <c r="J43" s="401"/>
      <c r="K43" s="402"/>
      <c r="L43" s="403"/>
    </row>
    <row r="44" spans="1:12" ht="25.5" x14ac:dyDescent="0.2">
      <c r="A44" s="395"/>
      <c r="B44" s="396"/>
      <c r="C44" s="396"/>
      <c r="D44" s="397" t="s">
        <v>1923</v>
      </c>
      <c r="E44" s="398" t="s">
        <v>346</v>
      </c>
      <c r="F44" s="398">
        <v>8</v>
      </c>
      <c r="G44" s="399"/>
      <c r="H44" s="400"/>
      <c r="I44" s="400"/>
      <c r="J44" s="401"/>
      <c r="K44" s="402"/>
      <c r="L44" s="403"/>
    </row>
    <row r="45" spans="1:12" ht="25.5" x14ac:dyDescent="0.2">
      <c r="A45" s="395"/>
      <c r="B45" s="396"/>
      <c r="C45" s="396"/>
      <c r="D45" s="397" t="s">
        <v>1924</v>
      </c>
      <c r="E45" s="398" t="s">
        <v>346</v>
      </c>
      <c r="F45" s="398">
        <f>(3+4.5+1.2+2.5+1.5+5.5+4+5.5+5.5+1)*2</f>
        <v>68.400000000000006</v>
      </c>
      <c r="G45" s="399"/>
      <c r="H45" s="400"/>
      <c r="I45" s="400"/>
      <c r="J45" s="401"/>
      <c r="K45" s="402"/>
      <c r="L45" s="403"/>
    </row>
    <row r="46" spans="1:12" ht="15" x14ac:dyDescent="0.2">
      <c r="A46" s="395"/>
      <c r="B46" s="396"/>
      <c r="C46" s="396"/>
      <c r="D46" s="397" t="s">
        <v>1925</v>
      </c>
      <c r="E46" s="398" t="s">
        <v>346</v>
      </c>
      <c r="F46" s="398">
        <f>(5+9+5+5.5+7.5+17+2.5)*2</f>
        <v>103</v>
      </c>
      <c r="G46" s="399"/>
      <c r="H46" s="400"/>
      <c r="I46" s="400"/>
      <c r="J46" s="401"/>
      <c r="K46" s="402"/>
      <c r="L46" s="403"/>
    </row>
    <row r="47" spans="1:12" ht="15" x14ac:dyDescent="0.2">
      <c r="A47" s="395"/>
      <c r="B47" s="396"/>
      <c r="C47" s="396"/>
      <c r="D47" s="397" t="s">
        <v>1926</v>
      </c>
      <c r="E47" s="398" t="s">
        <v>346</v>
      </c>
      <c r="F47" s="398">
        <f>(2+2.5+11)*2</f>
        <v>31</v>
      </c>
      <c r="G47" s="399"/>
      <c r="H47" s="400"/>
      <c r="I47" s="400"/>
      <c r="J47" s="401"/>
      <c r="K47" s="402"/>
      <c r="L47" s="403"/>
    </row>
    <row r="48" spans="1:12" ht="15" x14ac:dyDescent="0.2">
      <c r="A48" s="395"/>
      <c r="B48" s="396"/>
      <c r="C48" s="396"/>
      <c r="D48" s="397" t="s">
        <v>1927</v>
      </c>
      <c r="E48" s="398" t="s">
        <v>346</v>
      </c>
      <c r="F48" s="398">
        <f>(5+20+22.5)*2</f>
        <v>95</v>
      </c>
      <c r="G48" s="399"/>
      <c r="H48" s="400"/>
      <c r="I48" s="400"/>
      <c r="J48" s="401"/>
      <c r="K48" s="402"/>
      <c r="L48" s="403"/>
    </row>
    <row r="49" spans="1:12" ht="15" x14ac:dyDescent="0.2">
      <c r="A49" s="395"/>
      <c r="B49" s="396"/>
      <c r="C49" s="396"/>
      <c r="D49" s="397" t="s">
        <v>1928</v>
      </c>
      <c r="E49" s="398" t="s">
        <v>289</v>
      </c>
      <c r="F49" s="398">
        <v>1</v>
      </c>
      <c r="G49" s="399"/>
      <c r="H49" s="400"/>
      <c r="I49" s="400"/>
      <c r="J49" s="401"/>
      <c r="K49" s="402"/>
      <c r="L49" s="403"/>
    </row>
    <row r="50" spans="1:12" ht="15" x14ac:dyDescent="0.2">
      <c r="A50" s="395"/>
      <c r="B50" s="396"/>
      <c r="C50" s="396"/>
      <c r="D50" s="397" t="s">
        <v>1929</v>
      </c>
      <c r="E50" s="398" t="s">
        <v>289</v>
      </c>
      <c r="F50" s="398">
        <v>45</v>
      </c>
      <c r="G50" s="399"/>
      <c r="H50" s="400"/>
      <c r="I50" s="400"/>
      <c r="J50" s="401"/>
      <c r="K50" s="402"/>
      <c r="L50" s="403"/>
    </row>
    <row r="51" spans="1:12" ht="15" x14ac:dyDescent="0.2">
      <c r="A51" s="395"/>
      <c r="B51" s="407"/>
      <c r="C51" s="407"/>
      <c r="D51" s="386"/>
      <c r="E51" s="401"/>
      <c r="F51" s="392"/>
      <c r="G51" s="404"/>
      <c r="H51" s="405"/>
      <c r="I51" s="384"/>
      <c r="J51" s="401"/>
      <c r="K51" s="402"/>
      <c r="L51" s="403"/>
    </row>
    <row r="52" spans="1:12" ht="15" x14ac:dyDescent="0.2">
      <c r="A52" s="408"/>
      <c r="B52" s="390"/>
      <c r="C52" s="390"/>
      <c r="D52" s="391" t="s">
        <v>1093</v>
      </c>
      <c r="E52" s="401"/>
      <c r="F52" s="392"/>
      <c r="G52" s="404"/>
      <c r="H52" s="405"/>
      <c r="I52" s="384"/>
      <c r="J52" s="409"/>
      <c r="K52" s="410"/>
    </row>
    <row r="53" spans="1:12" x14ac:dyDescent="0.2">
      <c r="A53" s="389"/>
      <c r="B53" s="390"/>
      <c r="C53" s="390"/>
      <c r="D53" s="397" t="s">
        <v>1930</v>
      </c>
      <c r="E53" s="398" t="s">
        <v>346</v>
      </c>
      <c r="F53" s="411">
        <f>(3+4.5+1.2+3.6+0.5+5.5+4+5.5+6.5)+(5+9+5+5.5+7.5+17+2.5)+(2+2.5+11)+(5+20+22.5)</f>
        <v>148.80000000000001</v>
      </c>
      <c r="G53" s="399"/>
      <c r="H53" s="400"/>
      <c r="I53" s="400"/>
      <c r="J53" s="409"/>
      <c r="K53" s="410"/>
    </row>
    <row r="54" spans="1:12" x14ac:dyDescent="0.2">
      <c r="A54" s="389"/>
      <c r="B54" s="390"/>
      <c r="C54" s="390"/>
      <c r="D54" s="397" t="s">
        <v>1931</v>
      </c>
      <c r="E54" s="398" t="s">
        <v>346</v>
      </c>
      <c r="F54" s="411">
        <f>7</f>
        <v>7</v>
      </c>
      <c r="G54" s="399"/>
      <c r="H54" s="400"/>
      <c r="I54" s="400"/>
      <c r="J54" s="409"/>
      <c r="K54" s="410"/>
    </row>
    <row r="55" spans="1:12" x14ac:dyDescent="0.2">
      <c r="A55" s="389"/>
      <c r="B55" s="390"/>
      <c r="C55" s="390"/>
      <c r="D55" s="397" t="s">
        <v>1932</v>
      </c>
      <c r="E55" s="398" t="s">
        <v>346</v>
      </c>
      <c r="F55" s="411">
        <f>(5+9+5+5.5+7.5+17+2.5)</f>
        <v>51.5</v>
      </c>
      <c r="G55" s="399"/>
      <c r="H55" s="400"/>
      <c r="I55" s="400"/>
      <c r="J55" s="409"/>
      <c r="K55" s="410"/>
    </row>
    <row r="56" spans="1:12" x14ac:dyDescent="0.2">
      <c r="A56" s="389"/>
      <c r="B56" s="390"/>
      <c r="C56" s="390"/>
      <c r="D56" s="397" t="s">
        <v>1933</v>
      </c>
      <c r="E56" s="398" t="s">
        <v>346</v>
      </c>
      <c r="F56" s="411">
        <f>(4.5+11+25+22.5)</f>
        <v>63</v>
      </c>
      <c r="G56" s="399"/>
      <c r="H56" s="400"/>
      <c r="I56" s="400"/>
      <c r="J56" s="409"/>
      <c r="K56" s="410"/>
    </row>
    <row r="57" spans="1:12" x14ac:dyDescent="0.2">
      <c r="A57" s="389"/>
      <c r="B57" s="390"/>
      <c r="C57" s="390"/>
      <c r="D57" s="386"/>
      <c r="E57" s="401"/>
      <c r="F57" s="392"/>
      <c r="G57" s="404"/>
      <c r="H57" s="412"/>
      <c r="I57" s="401"/>
      <c r="J57" s="409"/>
      <c r="K57" s="410"/>
    </row>
    <row r="58" spans="1:12" x14ac:dyDescent="0.2">
      <c r="A58" s="413"/>
      <c r="B58" s="407"/>
      <c r="C58" s="407"/>
      <c r="D58" s="391" t="s">
        <v>1934</v>
      </c>
      <c r="E58" s="401"/>
      <c r="F58" s="401"/>
      <c r="G58" s="404"/>
      <c r="H58" s="405"/>
      <c r="I58" s="384"/>
      <c r="J58" s="409"/>
      <c r="K58" s="410"/>
    </row>
    <row r="59" spans="1:12" ht="25.5" x14ac:dyDescent="0.2">
      <c r="A59" s="413"/>
      <c r="B59" s="407"/>
      <c r="C59" s="407"/>
      <c r="D59" s="397" t="s">
        <v>1935</v>
      </c>
      <c r="E59" s="398" t="s">
        <v>289</v>
      </c>
      <c r="F59" s="398">
        <v>2</v>
      </c>
      <c r="G59" s="399"/>
      <c r="H59" s="400"/>
      <c r="I59" s="400"/>
      <c r="J59" s="400"/>
      <c r="K59" s="410"/>
    </row>
    <row r="60" spans="1:12" ht="25.5" x14ac:dyDescent="0.2">
      <c r="A60" s="413"/>
      <c r="B60" s="407"/>
      <c r="C60" s="407"/>
      <c r="D60" s="397" t="s">
        <v>1936</v>
      </c>
      <c r="E60" s="398" t="s">
        <v>289</v>
      </c>
      <c r="F60" s="398">
        <v>2</v>
      </c>
      <c r="G60" s="399"/>
      <c r="H60" s="400"/>
      <c r="I60" s="400"/>
      <c r="J60" s="409"/>
      <c r="K60" s="410"/>
    </row>
    <row r="61" spans="1:12" ht="25.5" x14ac:dyDescent="0.2">
      <c r="A61" s="413"/>
      <c r="B61" s="407"/>
      <c r="C61" s="407"/>
      <c r="D61" s="397" t="s">
        <v>1937</v>
      </c>
      <c r="E61" s="398" t="s">
        <v>289</v>
      </c>
      <c r="F61" s="398">
        <v>9</v>
      </c>
      <c r="G61" s="399"/>
      <c r="H61" s="400"/>
      <c r="I61" s="400"/>
      <c r="J61" s="409"/>
      <c r="K61" s="410"/>
    </row>
    <row r="62" spans="1:12" x14ac:dyDescent="0.2">
      <c r="A62" s="413"/>
      <c r="B62" s="407"/>
      <c r="C62" s="407"/>
      <c r="D62" s="397" t="s">
        <v>1938</v>
      </c>
      <c r="E62" s="398" t="s">
        <v>289</v>
      </c>
      <c r="F62" s="398">
        <v>9</v>
      </c>
      <c r="G62" s="399"/>
      <c r="H62" s="400"/>
      <c r="I62" s="400"/>
      <c r="J62" s="409"/>
      <c r="K62" s="410"/>
    </row>
    <row r="63" spans="1:12" x14ac:dyDescent="0.2">
      <c r="A63" s="413"/>
      <c r="B63" s="407"/>
      <c r="C63" s="407"/>
      <c r="D63" s="397" t="s">
        <v>1939</v>
      </c>
      <c r="E63" s="398" t="s">
        <v>289</v>
      </c>
      <c r="F63" s="398">
        <v>47</v>
      </c>
      <c r="G63" s="399"/>
      <c r="H63" s="400"/>
      <c r="I63" s="400"/>
      <c r="J63" s="409"/>
      <c r="K63" s="410"/>
    </row>
    <row r="64" spans="1:12" x14ac:dyDescent="0.2">
      <c r="A64" s="413"/>
      <c r="B64" s="407"/>
      <c r="C64" s="407"/>
      <c r="D64" s="397" t="s">
        <v>1940</v>
      </c>
      <c r="E64" s="398" t="s">
        <v>289</v>
      </c>
      <c r="F64" s="398">
        <v>5</v>
      </c>
      <c r="G64" s="399"/>
      <c r="H64" s="400"/>
      <c r="I64" s="400"/>
      <c r="J64" s="409"/>
      <c r="K64" s="410"/>
    </row>
    <row r="65" spans="1:11" x14ac:dyDescent="0.2">
      <c r="A65" s="413"/>
      <c r="B65" s="407"/>
      <c r="C65" s="407"/>
      <c r="D65" s="397" t="s">
        <v>1941</v>
      </c>
      <c r="E65" s="398" t="s">
        <v>289</v>
      </c>
      <c r="F65" s="398">
        <v>12</v>
      </c>
      <c r="G65" s="399"/>
      <c r="H65" s="400"/>
      <c r="I65" s="400"/>
      <c r="J65" s="409"/>
      <c r="K65" s="410"/>
    </row>
    <row r="66" spans="1:11" x14ac:dyDescent="0.2">
      <c r="A66" s="413"/>
      <c r="B66" s="407"/>
      <c r="C66" s="407"/>
      <c r="D66" s="397" t="s">
        <v>1942</v>
      </c>
      <c r="E66" s="398" t="s">
        <v>289</v>
      </c>
      <c r="F66" s="398">
        <v>2</v>
      </c>
      <c r="G66" s="399"/>
      <c r="H66" s="400"/>
      <c r="I66" s="400"/>
      <c r="J66" s="409"/>
      <c r="K66" s="410"/>
    </row>
    <row r="67" spans="1:11" x14ac:dyDescent="0.2">
      <c r="A67" s="413"/>
      <c r="B67" s="407"/>
      <c r="C67" s="407"/>
      <c r="D67" s="397" t="s">
        <v>1943</v>
      </c>
      <c r="E67" s="398" t="s">
        <v>289</v>
      </c>
      <c r="F67" s="398">
        <v>19</v>
      </c>
      <c r="G67" s="399"/>
      <c r="H67" s="400"/>
      <c r="I67" s="400"/>
      <c r="J67" s="409"/>
      <c r="K67" s="410"/>
    </row>
    <row r="68" spans="1:11" ht="25.5" x14ac:dyDescent="0.2">
      <c r="A68" s="413"/>
      <c r="B68" s="407"/>
      <c r="C68" s="407"/>
      <c r="D68" s="397" t="s">
        <v>1944</v>
      </c>
      <c r="E68" s="398" t="s">
        <v>289</v>
      </c>
      <c r="F68" s="398">
        <v>19</v>
      </c>
      <c r="G68" s="399"/>
      <c r="H68" s="400"/>
      <c r="I68" s="400"/>
      <c r="J68" s="409"/>
      <c r="K68" s="410"/>
    </row>
    <row r="69" spans="1:11" ht="25.5" x14ac:dyDescent="0.2">
      <c r="A69" s="413"/>
      <c r="B69" s="407"/>
      <c r="C69" s="407"/>
      <c r="D69" s="397" t="s">
        <v>1945</v>
      </c>
      <c r="E69" s="398" t="s">
        <v>289</v>
      </c>
      <c r="F69" s="398">
        <v>2</v>
      </c>
      <c r="G69" s="399"/>
      <c r="H69" s="400"/>
      <c r="I69" s="400"/>
      <c r="J69" s="409"/>
      <c r="K69" s="410"/>
    </row>
    <row r="70" spans="1:11" ht="25.5" x14ac:dyDescent="0.2">
      <c r="A70" s="413"/>
      <c r="B70" s="407"/>
      <c r="C70" s="407"/>
      <c r="D70" s="397" t="s">
        <v>1946</v>
      </c>
      <c r="E70" s="398" t="s">
        <v>289</v>
      </c>
      <c r="F70" s="398">
        <v>1</v>
      </c>
      <c r="G70" s="399"/>
      <c r="H70" s="400"/>
      <c r="I70" s="400"/>
      <c r="J70" s="409"/>
      <c r="K70" s="410"/>
    </row>
    <row r="71" spans="1:11" ht="25.5" x14ac:dyDescent="0.2">
      <c r="A71" s="413"/>
      <c r="B71" s="407"/>
      <c r="C71" s="407"/>
      <c r="D71" s="397" t="s">
        <v>1947</v>
      </c>
      <c r="E71" s="398" t="s">
        <v>289</v>
      </c>
      <c r="F71" s="398">
        <v>4</v>
      </c>
      <c r="G71" s="399"/>
      <c r="H71" s="400"/>
      <c r="I71" s="400"/>
      <c r="J71" s="409"/>
      <c r="K71" s="410"/>
    </row>
    <row r="72" spans="1:11" ht="38.25" x14ac:dyDescent="0.2">
      <c r="A72" s="413"/>
      <c r="B72" s="407"/>
      <c r="C72" s="407"/>
      <c r="D72" s="397" t="s">
        <v>1948</v>
      </c>
      <c r="E72" s="398" t="s">
        <v>289</v>
      </c>
      <c r="F72" s="398">
        <v>2</v>
      </c>
      <c r="G72" s="399"/>
      <c r="H72" s="400"/>
      <c r="I72" s="400"/>
      <c r="J72" s="409"/>
      <c r="K72" s="410"/>
    </row>
    <row r="73" spans="1:11" ht="38.25" x14ac:dyDescent="0.2">
      <c r="A73" s="413"/>
      <c r="B73" s="407"/>
      <c r="C73" s="407"/>
      <c r="D73" s="397" t="s">
        <v>1949</v>
      </c>
      <c r="E73" s="398" t="s">
        <v>289</v>
      </c>
      <c r="F73" s="398">
        <v>1</v>
      </c>
      <c r="G73" s="399"/>
      <c r="H73" s="400"/>
      <c r="I73" s="400"/>
      <c r="J73" s="409"/>
      <c r="K73" s="410"/>
    </row>
    <row r="74" spans="1:11" ht="25.5" x14ac:dyDescent="0.2">
      <c r="A74" s="413"/>
      <c r="B74" s="407"/>
      <c r="C74" s="407"/>
      <c r="D74" s="397" t="s">
        <v>1950</v>
      </c>
      <c r="E74" s="398" t="s">
        <v>289</v>
      </c>
      <c r="F74" s="398">
        <v>3</v>
      </c>
      <c r="G74" s="399"/>
      <c r="H74" s="400"/>
      <c r="I74" s="400"/>
      <c r="J74" s="409"/>
      <c r="K74" s="410"/>
    </row>
    <row r="75" spans="1:11" x14ac:dyDescent="0.2">
      <c r="A75" s="413"/>
      <c r="B75" s="407"/>
      <c r="C75" s="407"/>
      <c r="D75" s="397" t="s">
        <v>1951</v>
      </c>
      <c r="E75" s="398" t="s">
        <v>1952</v>
      </c>
      <c r="F75" s="398">
        <v>3</v>
      </c>
      <c r="G75" s="399"/>
      <c r="H75" s="400"/>
      <c r="I75" s="400"/>
      <c r="J75" s="409"/>
      <c r="K75" s="410"/>
    </row>
    <row r="76" spans="1:11" ht="25.5" x14ac:dyDescent="0.2">
      <c r="A76" s="413"/>
      <c r="B76" s="407"/>
      <c r="C76" s="407"/>
      <c r="D76" s="397" t="s">
        <v>1953</v>
      </c>
      <c r="E76" s="398" t="s">
        <v>289</v>
      </c>
      <c r="F76" s="398">
        <v>3</v>
      </c>
      <c r="G76" s="399"/>
      <c r="H76" s="400"/>
      <c r="I76" s="400"/>
      <c r="J76" s="409"/>
      <c r="K76" s="410"/>
    </row>
    <row r="77" spans="1:11" x14ac:dyDescent="0.2">
      <c r="A77" s="413"/>
      <c r="B77" s="407"/>
      <c r="C77" s="407"/>
      <c r="D77" s="397" t="s">
        <v>1954</v>
      </c>
      <c r="E77" s="398" t="s">
        <v>289</v>
      </c>
      <c r="F77" s="398">
        <v>3</v>
      </c>
      <c r="G77" s="399"/>
      <c r="H77" s="400"/>
      <c r="I77" s="400"/>
      <c r="J77" s="409"/>
      <c r="K77" s="410"/>
    </row>
    <row r="78" spans="1:11" ht="15" x14ac:dyDescent="0.2">
      <c r="A78" s="395"/>
      <c r="B78" s="396"/>
      <c r="C78" s="396"/>
      <c r="D78" s="397" t="s">
        <v>1955</v>
      </c>
      <c r="E78" s="398" t="s">
        <v>289</v>
      </c>
      <c r="F78" s="398">
        <v>2</v>
      </c>
      <c r="G78" s="399"/>
      <c r="H78" s="400"/>
      <c r="I78" s="400"/>
      <c r="J78" s="409"/>
      <c r="K78" s="410"/>
    </row>
    <row r="79" spans="1:11" ht="15" x14ac:dyDescent="0.2">
      <c r="A79" s="395"/>
      <c r="B79" s="396"/>
      <c r="C79" s="396"/>
      <c r="D79" s="397" t="s">
        <v>1956</v>
      </c>
      <c r="E79" s="398" t="s">
        <v>289</v>
      </c>
      <c r="F79" s="398">
        <v>2</v>
      </c>
      <c r="G79" s="399"/>
      <c r="H79" s="400"/>
      <c r="I79" s="400"/>
      <c r="J79" s="409"/>
      <c r="K79" s="410"/>
    </row>
    <row r="80" spans="1:11" ht="15" x14ac:dyDescent="0.2">
      <c r="A80" s="395"/>
      <c r="B80" s="396"/>
      <c r="C80" s="396"/>
      <c r="D80" s="397" t="s">
        <v>1957</v>
      </c>
      <c r="E80" s="398" t="s">
        <v>289</v>
      </c>
      <c r="F80" s="398">
        <v>4</v>
      </c>
      <c r="G80" s="399"/>
      <c r="H80" s="400"/>
      <c r="I80" s="400"/>
      <c r="J80" s="409"/>
      <c r="K80" s="410"/>
    </row>
    <row r="81" spans="1:11" x14ac:dyDescent="0.2">
      <c r="A81" s="414"/>
      <c r="B81" s="415"/>
      <c r="C81" s="415"/>
      <c r="D81" s="416"/>
      <c r="E81" s="401"/>
      <c r="F81" s="401"/>
      <c r="G81" s="404"/>
      <c r="H81" s="405"/>
      <c r="I81" s="384"/>
      <c r="J81" s="409"/>
      <c r="K81" s="410"/>
    </row>
    <row r="82" spans="1:11" x14ac:dyDescent="0.2">
      <c r="A82" s="414"/>
      <c r="B82" s="415"/>
      <c r="C82" s="415"/>
      <c r="D82" s="417" t="s">
        <v>1958</v>
      </c>
      <c r="E82" s="401"/>
      <c r="F82" s="401"/>
      <c r="G82" s="404"/>
      <c r="H82" s="405"/>
      <c r="I82" s="384"/>
      <c r="J82" s="409"/>
      <c r="K82" s="410"/>
    </row>
    <row r="83" spans="1:11" x14ac:dyDescent="0.2">
      <c r="A83" s="418"/>
      <c r="B83" s="415"/>
      <c r="C83" s="415"/>
      <c r="D83" s="397" t="s">
        <v>1959</v>
      </c>
      <c r="E83" s="398" t="s">
        <v>289</v>
      </c>
      <c r="F83" s="398">
        <v>1</v>
      </c>
      <c r="G83" s="399"/>
      <c r="H83" s="400"/>
      <c r="I83" s="400"/>
      <c r="J83" s="409"/>
      <c r="K83" s="410"/>
    </row>
    <row r="84" spans="1:11" x14ac:dyDescent="0.2">
      <c r="A84" s="418"/>
      <c r="B84" s="415"/>
      <c r="C84" s="415"/>
      <c r="D84" s="397" t="s">
        <v>1960</v>
      </c>
      <c r="E84" s="398" t="s">
        <v>289</v>
      </c>
      <c r="F84" s="398">
        <v>1</v>
      </c>
      <c r="G84" s="399"/>
      <c r="H84" s="400"/>
      <c r="I84" s="400"/>
      <c r="J84" s="409"/>
      <c r="K84" s="410"/>
    </row>
    <row r="85" spans="1:11" x14ac:dyDescent="0.2">
      <c r="A85" s="418"/>
      <c r="B85" s="415"/>
      <c r="C85" s="415"/>
      <c r="D85" s="397" t="s">
        <v>1961</v>
      </c>
      <c r="E85" s="398" t="s">
        <v>289</v>
      </c>
      <c r="F85" s="398">
        <f>1+3</f>
        <v>4</v>
      </c>
      <c r="G85" s="399"/>
      <c r="H85" s="400"/>
      <c r="I85" s="400"/>
      <c r="J85" s="409"/>
      <c r="K85" s="410"/>
    </row>
    <row r="86" spans="1:11" x14ac:dyDescent="0.2">
      <c r="A86" s="418"/>
      <c r="B86" s="415"/>
      <c r="C86" s="415"/>
      <c r="D86" s="397" t="s">
        <v>1962</v>
      </c>
      <c r="E86" s="398" t="s">
        <v>289</v>
      </c>
      <c r="F86" s="398">
        <f>1</f>
        <v>1</v>
      </c>
      <c r="G86" s="399"/>
      <c r="H86" s="400"/>
      <c r="I86" s="400"/>
      <c r="J86" s="409"/>
      <c r="K86" s="410"/>
    </row>
    <row r="87" spans="1:11" x14ac:dyDescent="0.2">
      <c r="A87" s="418"/>
      <c r="B87" s="415"/>
      <c r="C87" s="415"/>
      <c r="D87" s="397" t="s">
        <v>1963</v>
      </c>
      <c r="E87" s="398" t="s">
        <v>289</v>
      </c>
      <c r="F87" s="398">
        <v>2</v>
      </c>
      <c r="G87" s="399"/>
      <c r="H87" s="400"/>
      <c r="I87" s="400"/>
      <c r="J87" s="409"/>
      <c r="K87" s="410"/>
    </row>
    <row r="88" spans="1:11" x14ac:dyDescent="0.2">
      <c r="A88" s="418"/>
      <c r="B88" s="415"/>
      <c r="C88" s="415"/>
      <c r="D88" s="397" t="s">
        <v>1964</v>
      </c>
      <c r="E88" s="398" t="s">
        <v>289</v>
      </c>
      <c r="F88" s="398">
        <v>1</v>
      </c>
      <c r="G88" s="399"/>
      <c r="H88" s="400"/>
      <c r="I88" s="400"/>
      <c r="J88" s="409"/>
      <c r="K88" s="410"/>
    </row>
    <row r="89" spans="1:11" x14ac:dyDescent="0.2">
      <c r="A89" s="418"/>
      <c r="B89" s="415"/>
      <c r="C89" s="415"/>
      <c r="D89" s="397" t="s">
        <v>1965</v>
      </c>
      <c r="E89" s="398" t="s">
        <v>289</v>
      </c>
      <c r="F89" s="398">
        <v>1</v>
      </c>
      <c r="G89" s="399"/>
      <c r="H89" s="400"/>
      <c r="I89" s="400"/>
      <c r="J89" s="409"/>
      <c r="K89" s="410"/>
    </row>
    <row r="90" spans="1:11" x14ac:dyDescent="0.2">
      <c r="A90" s="418"/>
      <c r="B90" s="415"/>
      <c r="C90" s="415"/>
      <c r="D90" s="397" t="s">
        <v>1966</v>
      </c>
      <c r="E90" s="398" t="s">
        <v>289</v>
      </c>
      <c r="F90" s="398">
        <v>1</v>
      </c>
      <c r="G90" s="399"/>
      <c r="H90" s="400"/>
      <c r="I90" s="400"/>
      <c r="J90" s="409"/>
      <c r="K90" s="410"/>
    </row>
    <row r="91" spans="1:11" x14ac:dyDescent="0.2">
      <c r="A91" s="418"/>
      <c r="B91" s="415"/>
      <c r="C91" s="415"/>
      <c r="D91" s="397" t="s">
        <v>1967</v>
      </c>
      <c r="E91" s="398" t="s">
        <v>289</v>
      </c>
      <c r="F91" s="398">
        <v>1</v>
      </c>
      <c r="G91" s="399"/>
      <c r="H91" s="400"/>
      <c r="I91" s="400"/>
      <c r="J91" s="409"/>
      <c r="K91" s="410"/>
    </row>
    <row r="92" spans="1:11" x14ac:dyDescent="0.2">
      <c r="A92" s="418"/>
      <c r="B92" s="415"/>
      <c r="C92" s="415"/>
      <c r="D92" s="397" t="s">
        <v>1968</v>
      </c>
      <c r="E92" s="398" t="s">
        <v>289</v>
      </c>
      <c r="F92" s="398">
        <v>4</v>
      </c>
      <c r="G92" s="399"/>
      <c r="H92" s="400"/>
      <c r="I92" s="400"/>
      <c r="J92" s="409"/>
      <c r="K92" s="410"/>
    </row>
    <row r="93" spans="1:11" x14ac:dyDescent="0.2">
      <c r="A93" s="418"/>
      <c r="B93" s="415"/>
      <c r="C93" s="415"/>
      <c r="D93" s="397" t="s">
        <v>1969</v>
      </c>
      <c r="E93" s="398" t="s">
        <v>289</v>
      </c>
      <c r="F93" s="398">
        <v>1</v>
      </c>
      <c r="G93" s="399"/>
      <c r="H93" s="400"/>
      <c r="I93" s="400"/>
      <c r="J93" s="409"/>
      <c r="K93" s="410"/>
    </row>
    <row r="94" spans="1:11" x14ac:dyDescent="0.2">
      <c r="A94" s="418"/>
      <c r="B94" s="415"/>
      <c r="C94" s="415"/>
      <c r="D94" s="419" t="s">
        <v>1970</v>
      </c>
      <c r="E94" s="398" t="s">
        <v>289</v>
      </c>
      <c r="F94" s="398">
        <v>1</v>
      </c>
      <c r="G94" s="399"/>
      <c r="H94" s="400"/>
      <c r="I94" s="400"/>
      <c r="J94" s="409"/>
      <c r="K94" s="410"/>
    </row>
    <row r="95" spans="1:11" ht="24.75" customHeight="1" x14ac:dyDescent="0.2">
      <c r="A95" s="418"/>
      <c r="B95" s="420"/>
      <c r="C95" s="421"/>
      <c r="D95" s="419" t="s">
        <v>1971</v>
      </c>
      <c r="E95" s="398" t="s">
        <v>289</v>
      </c>
      <c r="F95" s="398">
        <v>1</v>
      </c>
      <c r="G95" s="399"/>
      <c r="H95" s="400"/>
      <c r="I95" s="400"/>
      <c r="J95" s="409"/>
      <c r="K95" s="410"/>
    </row>
    <row r="96" spans="1:11" x14ac:dyDescent="0.2">
      <c r="A96" s="418"/>
      <c r="B96" s="420"/>
      <c r="C96" s="421"/>
      <c r="D96" s="422"/>
      <c r="E96" s="401"/>
      <c r="F96" s="401"/>
      <c r="G96" s="404"/>
      <c r="H96" s="423"/>
      <c r="I96" s="423"/>
      <c r="J96" s="409"/>
      <c r="K96" s="410"/>
    </row>
    <row r="97" spans="1:12" x14ac:dyDescent="0.2">
      <c r="A97" s="418"/>
      <c r="B97" s="407"/>
      <c r="C97" s="415"/>
      <c r="D97" s="417" t="s">
        <v>1972</v>
      </c>
      <c r="E97" s="401"/>
      <c r="F97" s="401"/>
      <c r="G97" s="404"/>
      <c r="H97" s="423"/>
      <c r="I97" s="423"/>
      <c r="J97" s="409"/>
      <c r="K97" s="410"/>
      <c r="L97" s="403"/>
    </row>
    <row r="98" spans="1:12" ht="10.5" customHeight="1" x14ac:dyDescent="0.2">
      <c r="A98" s="418"/>
      <c r="B98" s="407"/>
      <c r="C98" s="407"/>
      <c r="D98" s="397" t="s">
        <v>1973</v>
      </c>
      <c r="E98" s="398" t="s">
        <v>346</v>
      </c>
      <c r="F98" s="398">
        <f>F45+F46+F47+F48+F43+F42+F44</f>
        <v>372.4</v>
      </c>
      <c r="G98" s="399"/>
      <c r="H98" s="400"/>
      <c r="I98" s="400"/>
      <c r="J98" s="409"/>
      <c r="K98" s="410"/>
    </row>
    <row r="99" spans="1:12" x14ac:dyDescent="0.2">
      <c r="A99" s="418"/>
      <c r="B99" s="415"/>
      <c r="C99" s="415"/>
      <c r="D99" s="397" t="s">
        <v>1974</v>
      </c>
      <c r="E99" s="398" t="s">
        <v>346</v>
      </c>
      <c r="F99" s="398">
        <f>F98</f>
        <v>372.4</v>
      </c>
      <c r="G99" s="399"/>
      <c r="H99" s="400"/>
      <c r="I99" s="400"/>
      <c r="J99" s="409"/>
      <c r="K99" s="410"/>
    </row>
    <row r="100" spans="1:12" x14ac:dyDescent="0.2">
      <c r="A100" s="418"/>
      <c r="B100" s="415"/>
      <c r="C100" s="415"/>
      <c r="D100" s="397" t="s">
        <v>1975</v>
      </c>
      <c r="E100" s="411" t="s">
        <v>346</v>
      </c>
      <c r="F100" s="398">
        <f>F23+F24+F25+F26+F27+F28</f>
        <v>79</v>
      </c>
      <c r="G100" s="399"/>
      <c r="H100" s="400"/>
      <c r="I100" s="400"/>
      <c r="J100" s="409"/>
      <c r="K100" s="410"/>
    </row>
    <row r="101" spans="1:12" x14ac:dyDescent="0.2">
      <c r="A101" s="418"/>
      <c r="B101" s="415"/>
      <c r="C101" s="415"/>
      <c r="D101" s="397" t="s">
        <v>1976</v>
      </c>
      <c r="E101" s="411" t="s">
        <v>289</v>
      </c>
      <c r="F101" s="411">
        <v>1</v>
      </c>
      <c r="G101" s="399"/>
      <c r="H101" s="400"/>
      <c r="I101" s="400"/>
      <c r="J101" s="409"/>
      <c r="K101" s="410"/>
    </row>
    <row r="102" spans="1:12" ht="15.75" customHeight="1" x14ac:dyDescent="0.2">
      <c r="A102" s="418"/>
      <c r="B102" s="415"/>
      <c r="C102" s="415"/>
      <c r="D102" s="397" t="s">
        <v>1977</v>
      </c>
      <c r="E102" s="411" t="s">
        <v>289</v>
      </c>
      <c r="F102" s="411">
        <v>1</v>
      </c>
      <c r="G102" s="399"/>
      <c r="H102" s="400"/>
      <c r="I102" s="400"/>
      <c r="J102" s="409"/>
      <c r="K102" s="410"/>
    </row>
    <row r="103" spans="1:12" ht="15" x14ac:dyDescent="0.25">
      <c r="A103" s="424"/>
      <c r="B103" s="425"/>
      <c r="C103" s="426"/>
      <c r="D103" s="427" t="s">
        <v>1814</v>
      </c>
      <c r="E103" s="427" t="s">
        <v>1034</v>
      </c>
      <c r="F103" s="428">
        <v>8</v>
      </c>
      <c r="G103" s="399"/>
      <c r="H103" s="429"/>
      <c r="I103" s="400"/>
      <c r="J103" s="430"/>
      <c r="K103" s="431"/>
    </row>
    <row r="104" spans="1:12" ht="15" x14ac:dyDescent="0.25">
      <c r="A104" s="432"/>
      <c r="B104" s="425"/>
      <c r="C104" s="426"/>
      <c r="D104" s="427"/>
      <c r="E104" s="427"/>
      <c r="F104" s="428"/>
      <c r="G104" s="433"/>
      <c r="H104" s="429"/>
      <c r="I104" s="430"/>
      <c r="J104" s="430"/>
      <c r="K104" s="431"/>
    </row>
    <row r="105" spans="1:12" ht="15" x14ac:dyDescent="0.25">
      <c r="A105" s="434"/>
      <c r="B105" s="425"/>
      <c r="C105" s="426"/>
      <c r="D105" s="435" t="s">
        <v>1880</v>
      </c>
      <c r="E105" s="436"/>
      <c r="F105" s="436"/>
      <c r="G105" s="437"/>
      <c r="H105" s="335">
        <f>SUM(H9:H103)</f>
        <v>0</v>
      </c>
      <c r="I105" s="333"/>
      <c r="J105" s="438"/>
      <c r="K105" s="439"/>
    </row>
    <row r="106" spans="1:12" ht="15" x14ac:dyDescent="0.25">
      <c r="A106" s="434"/>
      <c r="B106" s="425"/>
      <c r="C106" s="426"/>
      <c r="D106" s="435"/>
      <c r="E106" s="436"/>
      <c r="F106" s="436"/>
      <c r="G106" s="437"/>
      <c r="H106" s="333"/>
      <c r="I106" s="333"/>
      <c r="J106" s="438"/>
      <c r="K106" s="439"/>
    </row>
    <row r="107" spans="1:12" ht="15" x14ac:dyDescent="0.25">
      <c r="A107" s="434"/>
      <c r="B107" s="425"/>
      <c r="C107" s="426"/>
      <c r="D107" s="435" t="s">
        <v>1881</v>
      </c>
      <c r="E107" s="436"/>
      <c r="F107" s="436"/>
      <c r="G107" s="437"/>
      <c r="H107" s="339"/>
      <c r="I107" s="335">
        <f>SUM(I9:I103)</f>
        <v>0</v>
      </c>
      <c r="J107" s="438"/>
      <c r="K107" s="439"/>
    </row>
    <row r="108" spans="1:12" ht="15.75" thickBot="1" x14ac:dyDescent="0.3">
      <c r="A108" s="434"/>
      <c r="B108" s="425"/>
      <c r="C108" s="426"/>
      <c r="D108" s="435" t="s">
        <v>1978</v>
      </c>
      <c r="E108" s="427"/>
      <c r="F108" s="428"/>
      <c r="G108" s="440"/>
      <c r="H108" s="342"/>
      <c r="I108" s="343">
        <f>I107+H105</f>
        <v>0</v>
      </c>
      <c r="J108" s="438"/>
      <c r="K108" s="439"/>
    </row>
    <row r="109" spans="1:12" ht="15.75" thickBot="1" x14ac:dyDescent="0.3">
      <c r="A109" s="441"/>
      <c r="B109" s="442"/>
      <c r="C109" s="443"/>
      <c r="D109" s="444" t="s">
        <v>1883</v>
      </c>
      <c r="E109" s="445"/>
      <c r="F109" s="446"/>
      <c r="G109" s="447"/>
      <c r="H109" s="351"/>
      <c r="I109" s="352">
        <f>(H105+I107)*1.2</f>
        <v>0</v>
      </c>
      <c r="J109" s="448"/>
      <c r="K109" s="449"/>
    </row>
    <row r="110" spans="1:12" x14ac:dyDescent="0.2">
      <c r="D110" s="451"/>
      <c r="E110" s="451"/>
    </row>
    <row r="111" spans="1:12" ht="15" x14ac:dyDescent="0.2">
      <c r="H111" s="453"/>
      <c r="I111" s="454"/>
    </row>
    <row r="112" spans="1:12" ht="15" x14ac:dyDescent="0.2">
      <c r="H112" s="454"/>
      <c r="I112" s="454"/>
    </row>
    <row r="113" spans="8:9" ht="15" x14ac:dyDescent="0.2">
      <c r="H113" s="453"/>
      <c r="I113" s="453"/>
    </row>
  </sheetData>
  <mergeCells count="13">
    <mergeCell ref="G6:G7"/>
    <mergeCell ref="H6:I6"/>
    <mergeCell ref="J6:K6"/>
    <mergeCell ref="A2:B2"/>
    <mergeCell ref="C2:K2"/>
    <mergeCell ref="C3:K3"/>
    <mergeCell ref="C5:K5"/>
    <mergeCell ref="A6:A7"/>
    <mergeCell ref="B6:B7"/>
    <mergeCell ref="C6:C7"/>
    <mergeCell ref="D6:D7"/>
    <mergeCell ref="E6:E7"/>
    <mergeCell ref="F6:F7"/>
  </mergeCells>
  <pageMargins left="0.55118110236220474" right="0.55118110236220474" top="0.51181102362204722" bottom="0.55118110236220474" header="0.51181102362204722" footer="0.31496062992125984"/>
  <pageSetup paperSize="9" scale="85" fitToHeight="2" orientation="landscape" r:id="rId1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9</vt:i4>
      </vt:variant>
    </vt:vector>
  </HeadingPairs>
  <TitlesOfParts>
    <vt:vector size="16" baseType="lpstr">
      <vt:lpstr>Rekapitulácia stavby</vt:lpstr>
      <vt:lpstr>Arch.statika</vt:lpstr>
      <vt:lpstr>Elektro</vt:lpstr>
      <vt:lpstr>Prípojka NN</vt:lpstr>
      <vt:lpstr>ÚK</vt:lpstr>
      <vt:lpstr>VZT</vt:lpstr>
      <vt:lpstr>ZTI</vt:lpstr>
      <vt:lpstr>Arch.statika!Názvy_tlače</vt:lpstr>
      <vt:lpstr>Elektro!Názvy_tlače</vt:lpstr>
      <vt:lpstr>'Prípojka NN'!Názvy_tlače</vt:lpstr>
      <vt:lpstr>'Rekapitulácia stavby'!Názvy_tlače</vt:lpstr>
      <vt:lpstr>ZTI!Názvy_tlače</vt:lpstr>
      <vt:lpstr>Arch.statika!Oblasť_tlače</vt:lpstr>
      <vt:lpstr>Elektro!Oblasť_tlače</vt:lpstr>
      <vt:lpstr>'Prípojka NN'!Oblasť_tlače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STANKA-NOTBUK\Asus</dc:creator>
  <cp:lastModifiedBy>autor</cp:lastModifiedBy>
  <dcterms:created xsi:type="dcterms:W3CDTF">2020-10-10T05:03:29Z</dcterms:created>
  <dcterms:modified xsi:type="dcterms:W3CDTF">2021-07-29T15:25:10Z</dcterms:modified>
</cp:coreProperties>
</file>