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P:\Office\Ružinov\Tomášikova 25-rekonštrukcia a zmena účelu\"/>
    </mc:Choice>
  </mc:AlternateContent>
  <xr:revisionPtr revIDLastSave="0" documentId="8_{D4CA716C-1A59-40FA-88F2-6D224FD8A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07 - SO 02 Hracia plocha" sheetId="2" r:id="rId2"/>
    <sheet name="07-1 - SO 03 Spevnené plochy" sheetId="3" r:id="rId3"/>
    <sheet name="07-2 - SO 03 Terénne a sa..." sheetId="4" r:id="rId4"/>
  </sheets>
  <definedNames>
    <definedName name="_xlnm._FilterDatabase" localSheetId="1" hidden="1">'07 - SO 02 Hracia plocha'!$C$133:$K$215</definedName>
    <definedName name="_xlnm._FilterDatabase" localSheetId="2" hidden="1">'07-1 - SO 03 Spevnené plochy'!$C$134:$K$183</definedName>
    <definedName name="_xlnm._FilterDatabase" localSheetId="3" hidden="1">'07-2 - SO 03 Terénne a sa...'!$C$128:$K$186</definedName>
    <definedName name="_xlnm.Print_Titles" localSheetId="1">'07 - SO 02 Hracia plocha'!$133:$133</definedName>
    <definedName name="_xlnm.Print_Titles" localSheetId="2">'07-1 - SO 03 Spevnené plochy'!$134:$134</definedName>
    <definedName name="_xlnm.Print_Titles" localSheetId="3">'07-2 - SO 03 Terénne a sa...'!$128:$128</definedName>
    <definedName name="_xlnm.Print_Titles" localSheetId="0">'Rekapitulácia stavby'!$92:$92</definedName>
    <definedName name="_xlnm.Print_Area" localSheetId="1">'07 - SO 02 Hracia plocha'!$C$4:$J$76,'07 - SO 02 Hracia plocha'!$C$82:$J$115,'07 - SO 02 Hracia plocha'!$C$121:$J$215</definedName>
    <definedName name="_xlnm.Print_Area" localSheetId="2">'07-1 - SO 03 Spevnené plochy'!$C$4:$J$76,'07-1 - SO 03 Spevnené plochy'!$C$82:$J$116,'07-1 - SO 03 Spevnené plochy'!$C$122:$J$183</definedName>
    <definedName name="_xlnm.Print_Area" localSheetId="3">'07-2 - SO 03 Terénne a sa...'!$C$4:$J$76,'07-2 - SO 03 Terénne a sa...'!$C$82:$J$110,'07-2 - SO 03 Terénne a sa...'!$C$116:$J$186</definedName>
    <definedName name="_xlnm.Print_Area" localSheetId="0">'Rekapitulácia stavby'!$D$4:$AO$76,'Rekapitulácia stavby'!$C$82:$AQ$105</definedName>
  </definedNames>
  <calcPr calcId="181029"/>
</workbook>
</file>

<file path=xl/calcChain.xml><?xml version="1.0" encoding="utf-8"?>
<calcChain xmlns="http://schemas.openxmlformats.org/spreadsheetml/2006/main">
  <c r="E127" i="3" l="1"/>
  <c r="J39" i="4"/>
  <c r="J38" i="4"/>
  <c r="AY97" i="1"/>
  <c r="J37" i="4"/>
  <c r="AX97" i="1" s="1"/>
  <c r="BI186" i="4"/>
  <c r="BH186" i="4"/>
  <c r="BG186" i="4"/>
  <c r="BE186" i="4"/>
  <c r="T186" i="4"/>
  <c r="T185" i="4"/>
  <c r="R186" i="4"/>
  <c r="R185" i="4" s="1"/>
  <c r="R130" i="4" s="1"/>
  <c r="R129" i="4" s="1"/>
  <c r="P186" i="4"/>
  <c r="P185" i="4"/>
  <c r="BI182" i="4"/>
  <c r="BH182" i="4"/>
  <c r="BG182" i="4"/>
  <c r="BE182" i="4"/>
  <c r="T182" i="4"/>
  <c r="R182" i="4"/>
  <c r="P182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3" i="4"/>
  <c r="BH173" i="4"/>
  <c r="BG173" i="4"/>
  <c r="BE173" i="4"/>
  <c r="T173" i="4"/>
  <c r="R173" i="4"/>
  <c r="P173" i="4"/>
  <c r="BI170" i="4"/>
  <c r="BH170" i="4"/>
  <c r="BG170" i="4"/>
  <c r="BE170" i="4"/>
  <c r="T170" i="4"/>
  <c r="R170" i="4"/>
  <c r="P170" i="4"/>
  <c r="BI166" i="4"/>
  <c r="BH166" i="4"/>
  <c r="BG166" i="4"/>
  <c r="BE166" i="4"/>
  <c r="T166" i="4"/>
  <c r="R166" i="4"/>
  <c r="P166" i="4"/>
  <c r="BI162" i="4"/>
  <c r="BH162" i="4"/>
  <c r="BG162" i="4"/>
  <c r="BE162" i="4"/>
  <c r="T162" i="4"/>
  <c r="R162" i="4"/>
  <c r="P162" i="4"/>
  <c r="BI159" i="4"/>
  <c r="BH159" i="4"/>
  <c r="BG159" i="4"/>
  <c r="BE159" i="4"/>
  <c r="T159" i="4"/>
  <c r="R159" i="4"/>
  <c r="P159" i="4"/>
  <c r="BI156" i="4"/>
  <c r="BH156" i="4"/>
  <c r="BG156" i="4"/>
  <c r="BE156" i="4"/>
  <c r="T156" i="4"/>
  <c r="R156" i="4"/>
  <c r="P156" i="4"/>
  <c r="BI153" i="4"/>
  <c r="BH153" i="4"/>
  <c r="BG153" i="4"/>
  <c r="BE153" i="4"/>
  <c r="T153" i="4"/>
  <c r="R153" i="4"/>
  <c r="P153" i="4"/>
  <c r="BI149" i="4"/>
  <c r="BH149" i="4"/>
  <c r="BG149" i="4"/>
  <c r="BE149" i="4"/>
  <c r="T149" i="4"/>
  <c r="R149" i="4"/>
  <c r="P149" i="4"/>
  <c r="BI146" i="4"/>
  <c r="BH146" i="4"/>
  <c r="BG146" i="4"/>
  <c r="BE146" i="4"/>
  <c r="T146" i="4"/>
  <c r="R146" i="4"/>
  <c r="P146" i="4"/>
  <c r="BI142" i="4"/>
  <c r="BH142" i="4"/>
  <c r="BG142" i="4"/>
  <c r="BE142" i="4"/>
  <c r="T142" i="4"/>
  <c r="R142" i="4"/>
  <c r="P142" i="4"/>
  <c r="BI139" i="4"/>
  <c r="BH139" i="4"/>
  <c r="BG139" i="4"/>
  <c r="BE139" i="4"/>
  <c r="T139" i="4"/>
  <c r="T131" i="4" s="1"/>
  <c r="T130" i="4" s="1"/>
  <c r="R139" i="4"/>
  <c r="P139" i="4"/>
  <c r="BI136" i="4"/>
  <c r="BH136" i="4"/>
  <c r="BG136" i="4"/>
  <c r="BE136" i="4"/>
  <c r="T136" i="4"/>
  <c r="R136" i="4"/>
  <c r="R131" i="4" s="1"/>
  <c r="P136" i="4"/>
  <c r="BI132" i="4"/>
  <c r="BH132" i="4"/>
  <c r="BG132" i="4"/>
  <c r="BE132" i="4"/>
  <c r="T132" i="4"/>
  <c r="R132" i="4"/>
  <c r="P132" i="4"/>
  <c r="J125" i="4"/>
  <c r="F125" i="4"/>
  <c r="F123" i="4"/>
  <c r="E121" i="4"/>
  <c r="BI108" i="4"/>
  <c r="BH108" i="4"/>
  <c r="BG108" i="4"/>
  <c r="BE108" i="4"/>
  <c r="BI107" i="4"/>
  <c r="BH107" i="4"/>
  <c r="BG107" i="4"/>
  <c r="BF107" i="4"/>
  <c r="BE107" i="4"/>
  <c r="BI106" i="4"/>
  <c r="BH106" i="4"/>
  <c r="BG106" i="4"/>
  <c r="F37" i="4" s="1"/>
  <c r="BB97" i="1" s="1"/>
  <c r="BF106" i="4"/>
  <c r="BE106" i="4"/>
  <c r="BI105" i="4"/>
  <c r="BH105" i="4"/>
  <c r="BG105" i="4"/>
  <c r="BF105" i="4"/>
  <c r="BE105" i="4"/>
  <c r="BI104" i="4"/>
  <c r="BH104" i="4"/>
  <c r="BG104" i="4"/>
  <c r="BF104" i="4"/>
  <c r="BE104" i="4"/>
  <c r="F35" i="4" s="1"/>
  <c r="AZ97" i="1" s="1"/>
  <c r="BI103" i="4"/>
  <c r="BH103" i="4"/>
  <c r="BG103" i="4"/>
  <c r="BF103" i="4"/>
  <c r="BE103" i="4"/>
  <c r="J91" i="4"/>
  <c r="F91" i="4"/>
  <c r="F89" i="4"/>
  <c r="E87" i="4"/>
  <c r="J24" i="4"/>
  <c r="E24" i="4"/>
  <c r="J126" i="4"/>
  <c r="J23" i="4"/>
  <c r="J18" i="4"/>
  <c r="E18" i="4"/>
  <c r="F126" i="4"/>
  <c r="J17" i="4"/>
  <c r="J12" i="4"/>
  <c r="J89" i="4"/>
  <c r="E7" i="4"/>
  <c r="E119" i="4" s="1"/>
  <c r="J39" i="3"/>
  <c r="J38" i="3"/>
  <c r="AY96" i="1"/>
  <c r="J37" i="3"/>
  <c r="AX96" i="1" s="1"/>
  <c r="BI183" i="3"/>
  <c r="BH183" i="3"/>
  <c r="BG183" i="3"/>
  <c r="BE183" i="3"/>
  <c r="T183" i="3"/>
  <c r="T182" i="3"/>
  <c r="R183" i="3"/>
  <c r="R182" i="3" s="1"/>
  <c r="P183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T179" i="3" s="1"/>
  <c r="T178" i="3" s="1"/>
  <c r="R180" i="3"/>
  <c r="P180" i="3"/>
  <c r="BI177" i="3"/>
  <c r="BH177" i="3"/>
  <c r="BG177" i="3"/>
  <c r="BE177" i="3"/>
  <c r="T177" i="3"/>
  <c r="T176" i="3"/>
  <c r="R177" i="3"/>
  <c r="R176" i="3" s="1"/>
  <c r="P177" i="3"/>
  <c r="P176" i="3"/>
  <c r="BI173" i="3"/>
  <c r="BH173" i="3"/>
  <c r="BG173" i="3"/>
  <c r="BE173" i="3"/>
  <c r="T173" i="3"/>
  <c r="R173" i="3"/>
  <c r="P173" i="3"/>
  <c r="BI169" i="3"/>
  <c r="BH169" i="3"/>
  <c r="BG169" i="3"/>
  <c r="BE169" i="3"/>
  <c r="T169" i="3"/>
  <c r="R169" i="3"/>
  <c r="P169" i="3"/>
  <c r="BI165" i="3"/>
  <c r="BH165" i="3"/>
  <c r="BG165" i="3"/>
  <c r="BE165" i="3"/>
  <c r="T165" i="3"/>
  <c r="R165" i="3"/>
  <c r="P165" i="3"/>
  <c r="P164" i="3" s="1"/>
  <c r="BI161" i="3"/>
  <c r="BH161" i="3"/>
  <c r="BG161" i="3"/>
  <c r="BE161" i="3"/>
  <c r="T161" i="3"/>
  <c r="R161" i="3"/>
  <c r="P161" i="3"/>
  <c r="BI158" i="3"/>
  <c r="BH158" i="3"/>
  <c r="BG158" i="3"/>
  <c r="BE158" i="3"/>
  <c r="T158" i="3"/>
  <c r="R158" i="3"/>
  <c r="P158" i="3"/>
  <c r="BI156" i="3"/>
  <c r="BH156" i="3"/>
  <c r="BG156" i="3"/>
  <c r="BE156" i="3"/>
  <c r="T156" i="3"/>
  <c r="R156" i="3"/>
  <c r="R153" i="3" s="1"/>
  <c r="P156" i="3"/>
  <c r="BI154" i="3"/>
  <c r="BH154" i="3"/>
  <c r="BG154" i="3"/>
  <c r="BE154" i="3"/>
  <c r="T154" i="3"/>
  <c r="R154" i="3"/>
  <c r="P154" i="3"/>
  <c r="P153" i="3" s="1"/>
  <c r="BI150" i="3"/>
  <c r="BH150" i="3"/>
  <c r="BG150" i="3"/>
  <c r="BE150" i="3"/>
  <c r="T150" i="3"/>
  <c r="T149" i="3"/>
  <c r="R150" i="3"/>
  <c r="R149" i="3"/>
  <c r="P150" i="3"/>
  <c r="P149" i="3"/>
  <c r="BI147" i="3"/>
  <c r="BH147" i="3"/>
  <c r="BG147" i="3"/>
  <c r="BE147" i="3"/>
  <c r="T147" i="3"/>
  <c r="R147" i="3"/>
  <c r="R137" i="3" s="1"/>
  <c r="P147" i="3"/>
  <c r="BI145" i="3"/>
  <c r="BH145" i="3"/>
  <c r="BG145" i="3"/>
  <c r="BE145" i="3"/>
  <c r="T145" i="3"/>
  <c r="R145" i="3"/>
  <c r="P145" i="3"/>
  <c r="BI142" i="3"/>
  <c r="BH142" i="3"/>
  <c r="BG142" i="3"/>
  <c r="BE142" i="3"/>
  <c r="T142" i="3"/>
  <c r="R142" i="3"/>
  <c r="P142" i="3"/>
  <c r="BI138" i="3"/>
  <c r="BH138" i="3"/>
  <c r="BG138" i="3"/>
  <c r="BE138" i="3"/>
  <c r="T138" i="3"/>
  <c r="T137" i="3" s="1"/>
  <c r="R138" i="3"/>
  <c r="P138" i="3"/>
  <c r="J131" i="3"/>
  <c r="F131" i="3"/>
  <c r="F129" i="3"/>
  <c r="BI114" i="3"/>
  <c r="BH114" i="3"/>
  <c r="BG114" i="3"/>
  <c r="BE114" i="3"/>
  <c r="BI113" i="3"/>
  <c r="BH113" i="3"/>
  <c r="BG113" i="3"/>
  <c r="BF113" i="3"/>
  <c r="BE113" i="3"/>
  <c r="BI112" i="3"/>
  <c r="BH112" i="3"/>
  <c r="BG112" i="3"/>
  <c r="BF112" i="3"/>
  <c r="BE112" i="3"/>
  <c r="BI111" i="3"/>
  <c r="F39" i="3" s="1"/>
  <c r="BD96" i="1" s="1"/>
  <c r="BH111" i="3"/>
  <c r="BG111" i="3"/>
  <c r="BF111" i="3"/>
  <c r="BE111" i="3"/>
  <c r="J35" i="3" s="1"/>
  <c r="AV96" i="1" s="1"/>
  <c r="BI110" i="3"/>
  <c r="BH110" i="3"/>
  <c r="BG110" i="3"/>
  <c r="BF110" i="3"/>
  <c r="BE110" i="3"/>
  <c r="BI109" i="3"/>
  <c r="BH109" i="3"/>
  <c r="BG109" i="3"/>
  <c r="F37" i="3" s="1"/>
  <c r="BB96" i="1" s="1"/>
  <c r="BF109" i="3"/>
  <c r="BE109" i="3"/>
  <c r="J91" i="3"/>
  <c r="F91" i="3"/>
  <c r="F89" i="3"/>
  <c r="E87" i="3"/>
  <c r="J24" i="3"/>
  <c r="E24" i="3"/>
  <c r="J92" i="3" s="1"/>
  <c r="J23" i="3"/>
  <c r="J18" i="3"/>
  <c r="E18" i="3"/>
  <c r="J17" i="3"/>
  <c r="J12" i="3"/>
  <c r="J129" i="3"/>
  <c r="E7" i="3"/>
  <c r="E125" i="3" s="1"/>
  <c r="J39" i="2"/>
  <c r="J38" i="2"/>
  <c r="AY95" i="1" s="1"/>
  <c r="J37" i="2"/>
  <c r="AX95" i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R209" i="2" s="1"/>
  <c r="P210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F35" i="2" s="1"/>
  <c r="AZ95" i="1" s="1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R188" i="2" s="1"/>
  <c r="R187" i="2" s="1"/>
  <c r="P189" i="2"/>
  <c r="BI186" i="2"/>
  <c r="BH186" i="2"/>
  <c r="BG186" i="2"/>
  <c r="BE186" i="2"/>
  <c r="T186" i="2"/>
  <c r="T185" i="2"/>
  <c r="R186" i="2"/>
  <c r="R185" i="2" s="1"/>
  <c r="P186" i="2"/>
  <c r="P185" i="2"/>
  <c r="BI184" i="2"/>
  <c r="BH184" i="2"/>
  <c r="BG184" i="2"/>
  <c r="BE184" i="2"/>
  <c r="T184" i="2"/>
  <c r="R184" i="2"/>
  <c r="P184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48" i="2"/>
  <c r="BH148" i="2"/>
  <c r="BG148" i="2"/>
  <c r="BE148" i="2"/>
  <c r="T148" i="2"/>
  <c r="R148" i="2"/>
  <c r="P148" i="2"/>
  <c r="BI144" i="2"/>
  <c r="BH144" i="2"/>
  <c r="BG144" i="2"/>
  <c r="BE144" i="2"/>
  <c r="T144" i="2"/>
  <c r="R144" i="2"/>
  <c r="P144" i="2"/>
  <c r="BI137" i="2"/>
  <c r="BH137" i="2"/>
  <c r="BG137" i="2"/>
  <c r="BE137" i="2"/>
  <c r="T137" i="2"/>
  <c r="R137" i="2"/>
  <c r="P137" i="2"/>
  <c r="J130" i="2"/>
  <c r="F130" i="2"/>
  <c r="F128" i="2"/>
  <c r="E126" i="2"/>
  <c r="BI113" i="2"/>
  <c r="BH113" i="2"/>
  <c r="BG113" i="2"/>
  <c r="BE113" i="2"/>
  <c r="BI112" i="2"/>
  <c r="BH112" i="2"/>
  <c r="BG112" i="2"/>
  <c r="BF112" i="2"/>
  <c r="BE112" i="2"/>
  <c r="BI111" i="2"/>
  <c r="BH111" i="2"/>
  <c r="BG111" i="2"/>
  <c r="BF111" i="2"/>
  <c r="BE111" i="2"/>
  <c r="BI110" i="2"/>
  <c r="BH110" i="2"/>
  <c r="BG110" i="2"/>
  <c r="BF110" i="2"/>
  <c r="BE110" i="2"/>
  <c r="J35" i="2" s="1"/>
  <c r="AV95" i="1" s="1"/>
  <c r="BI109" i="2"/>
  <c r="BH109" i="2"/>
  <c r="BG109" i="2"/>
  <c r="BF109" i="2"/>
  <c r="BE109" i="2"/>
  <c r="BI108" i="2"/>
  <c r="BH108" i="2"/>
  <c r="F38" i="2" s="1"/>
  <c r="BC95" i="1" s="1"/>
  <c r="BG108" i="2"/>
  <c r="BF108" i="2"/>
  <c r="BE108" i="2"/>
  <c r="J91" i="2"/>
  <c r="F91" i="2"/>
  <c r="F89" i="2"/>
  <c r="E87" i="2"/>
  <c r="J24" i="2"/>
  <c r="E24" i="2"/>
  <c r="J23" i="2"/>
  <c r="J18" i="2"/>
  <c r="E18" i="2"/>
  <c r="F92" i="2" s="1"/>
  <c r="J17" i="2"/>
  <c r="J12" i="2"/>
  <c r="J128" i="2" s="1"/>
  <c r="E7" i="2"/>
  <c r="E124" i="2" s="1"/>
  <c r="CK103" i="1"/>
  <c r="CJ103" i="1"/>
  <c r="CI103" i="1"/>
  <c r="CH103" i="1"/>
  <c r="CG103" i="1"/>
  <c r="CF103" i="1"/>
  <c r="BZ103" i="1"/>
  <c r="CE103" i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L90" i="1"/>
  <c r="AM90" i="1"/>
  <c r="AM89" i="1"/>
  <c r="L89" i="1"/>
  <c r="AM87" i="1"/>
  <c r="L87" i="1"/>
  <c r="L85" i="1"/>
  <c r="L84" i="1"/>
  <c r="J214" i="2"/>
  <c r="BF214" i="2" s="1"/>
  <c r="J212" i="2"/>
  <c r="BF212" i="2" s="1"/>
  <c r="J207" i="2"/>
  <c r="BK204" i="2"/>
  <c r="J198" i="2"/>
  <c r="BF198" i="2" s="1"/>
  <c r="BK190" i="2"/>
  <c r="BK170" i="2"/>
  <c r="BK202" i="2"/>
  <c r="BK196" i="2"/>
  <c r="BK184" i="2"/>
  <c r="J195" i="2"/>
  <c r="BK152" i="2"/>
  <c r="J178" i="2"/>
  <c r="BF178" i="2" s="1"/>
  <c r="BK167" i="2"/>
  <c r="BK166" i="2" s="1"/>
  <c r="J166" i="2" s="1"/>
  <c r="J100" i="2" s="1"/>
  <c r="J137" i="2"/>
  <c r="BK183" i="3"/>
  <c r="J180" i="3"/>
  <c r="BK165" i="3"/>
  <c r="J161" i="3"/>
  <c r="J186" i="4"/>
  <c r="J132" i="4"/>
  <c r="BF132" i="4" s="1"/>
  <c r="J159" i="4"/>
  <c r="BF159" i="4" s="1"/>
  <c r="BK173" i="4"/>
  <c r="BK156" i="4"/>
  <c r="J213" i="2"/>
  <c r="J210" i="2"/>
  <c r="BF210" i="2" s="1"/>
  <c r="BK205" i="2"/>
  <c r="J200" i="2"/>
  <c r="J191" i="2"/>
  <c r="J176" i="2"/>
  <c r="BF176" i="2" s="1"/>
  <c r="J199" i="2"/>
  <c r="BK191" i="2"/>
  <c r="BK137" i="2"/>
  <c r="BK154" i="2"/>
  <c r="BK165" i="2"/>
  <c r="J163" i="2"/>
  <c r="J181" i="3"/>
  <c r="BF181" i="3" s="1"/>
  <c r="BK142" i="3"/>
  <c r="BK137" i="3" s="1"/>
  <c r="BK145" i="3"/>
  <c r="BK138" i="3"/>
  <c r="J142" i="3"/>
  <c r="BF142" i="3" s="1"/>
  <c r="J139" i="4"/>
  <c r="BF139" i="4" s="1"/>
  <c r="J166" i="4"/>
  <c r="BK132" i="4"/>
  <c r="J149" i="4"/>
  <c r="BF149" i="4" s="1"/>
  <c r="BK149" i="4"/>
  <c r="BK215" i="2"/>
  <c r="J211" i="2"/>
  <c r="BK206" i="2"/>
  <c r="J204" i="2"/>
  <c r="BF204" i="2" s="1"/>
  <c r="J196" i="2"/>
  <c r="J186" i="2"/>
  <c r="J154" i="2"/>
  <c r="BF154" i="2" s="1"/>
  <c r="BK200" i="2"/>
  <c r="BK194" i="2"/>
  <c r="BK178" i="2"/>
  <c r="J194" i="2"/>
  <c r="BF194" i="2" s="1"/>
  <c r="AS94" i="1"/>
  <c r="J159" i="2"/>
  <c r="J147" i="3"/>
  <c r="J158" i="3"/>
  <c r="J173" i="3"/>
  <c r="BF173" i="3" s="1"/>
  <c r="J177" i="3"/>
  <c r="J145" i="3"/>
  <c r="J136" i="4"/>
  <c r="BF136" i="4" s="1"/>
  <c r="J162" i="4"/>
  <c r="BF162" i="4" s="1"/>
  <c r="BK162" i="4"/>
  <c r="BK182" i="4"/>
  <c r="BK136" i="4"/>
  <c r="BK213" i="2"/>
  <c r="BK207" i="2"/>
  <c r="J205" i="2"/>
  <c r="J201" i="2"/>
  <c r="BF201" i="2" s="1"/>
  <c r="J179" i="2"/>
  <c r="BF179" i="2" s="1"/>
  <c r="BK208" i="2"/>
  <c r="BK198" i="2"/>
  <c r="BK186" i="2"/>
  <c r="BK185" i="2" s="1"/>
  <c r="J185" i="2" s="1"/>
  <c r="J101" i="2" s="1"/>
  <c r="BK192" i="2"/>
  <c r="J148" i="2"/>
  <c r="J170" i="2"/>
  <c r="J152" i="2"/>
  <c r="BF152" i="2" s="1"/>
  <c r="BK144" i="2"/>
  <c r="BK158" i="3"/>
  <c r="BK161" i="3"/>
  <c r="J169" i="3"/>
  <c r="BF169" i="3" s="1"/>
  <c r="BK150" i="3"/>
  <c r="BK149" i="3" s="1"/>
  <c r="J149" i="3" s="1"/>
  <c r="BK156" i="3"/>
  <c r="BK178" i="4"/>
  <c r="BK142" i="4"/>
  <c r="BK139" i="4"/>
  <c r="J156" i="4"/>
  <c r="J170" i="4"/>
  <c r="J215" i="2"/>
  <c r="BF215" i="2" s="1"/>
  <c r="BK211" i="2"/>
  <c r="J206" i="2"/>
  <c r="J202" i="2"/>
  <c r="BK195" i="2"/>
  <c r="BK189" i="2"/>
  <c r="J156" i="2"/>
  <c r="BK201" i="2"/>
  <c r="J192" i="2"/>
  <c r="BF192" i="2" s="1"/>
  <c r="J165" i="2"/>
  <c r="BF165" i="2" s="1"/>
  <c r="J189" i="2"/>
  <c r="J181" i="2"/>
  <c r="J167" i="2"/>
  <c r="BF167" i="2" s="1"/>
  <c r="J164" i="2"/>
  <c r="BK177" i="3"/>
  <c r="J165" i="3"/>
  <c r="BK181" i="3"/>
  <c r="BK169" i="3"/>
  <c r="BK176" i="4"/>
  <c r="J142" i="4"/>
  <c r="BK146" i="4"/>
  <c r="BK153" i="4"/>
  <c r="J178" i="4"/>
  <c r="BK212" i="2"/>
  <c r="J208" i="2"/>
  <c r="BF208" i="2" s="1"/>
  <c r="BK203" i="2"/>
  <c r="J197" i="2"/>
  <c r="BK181" i="2"/>
  <c r="BK148" i="2"/>
  <c r="BK199" i="2"/>
  <c r="J193" i="2"/>
  <c r="J175" i="2"/>
  <c r="BK159" i="2"/>
  <c r="J184" i="2"/>
  <c r="BF184" i="2" s="1"/>
  <c r="BK175" i="2"/>
  <c r="BK179" i="2"/>
  <c r="BK156" i="2"/>
  <c r="BK154" i="3"/>
  <c r="BK153" i="3" s="1"/>
  <c r="J153" i="3" s="1"/>
  <c r="J100" i="3" s="1"/>
  <c r="BK147" i="3"/>
  <c r="J150" i="3"/>
  <c r="BK180" i="3"/>
  <c r="BK179" i="3" s="1"/>
  <c r="J154" i="3"/>
  <c r="BF154" i="3" s="1"/>
  <c r="BK159" i="4"/>
  <c r="J182" i="4"/>
  <c r="J176" i="4"/>
  <c r="BK170" i="4"/>
  <c r="BK186" i="4"/>
  <c r="BK214" i="2"/>
  <c r="BK210" i="2"/>
  <c r="J203" i="2"/>
  <c r="BK193" i="2"/>
  <c r="J144" i="2"/>
  <c r="BK197" i="2"/>
  <c r="BK164" i="2"/>
  <c r="BK176" i="2"/>
  <c r="BK163" i="2"/>
  <c r="J190" i="2"/>
  <c r="BF190" i="2" s="1"/>
  <c r="BK173" i="3"/>
  <c r="J156" i="3"/>
  <c r="J183" i="3"/>
  <c r="J138" i="3"/>
  <c r="BF138" i="3" s="1"/>
  <c r="J146" i="4"/>
  <c r="J173" i="4"/>
  <c r="BK166" i="4"/>
  <c r="J153" i="4"/>
  <c r="BF153" i="4" s="1"/>
  <c r="P166" i="2"/>
  <c r="T136" i="2"/>
  <c r="R166" i="2"/>
  <c r="T158" i="2"/>
  <c r="T188" i="2"/>
  <c r="T187" i="2" s="1"/>
  <c r="P179" i="3"/>
  <c r="P178" i="3"/>
  <c r="P131" i="4"/>
  <c r="P130" i="4"/>
  <c r="P129" i="4" s="1"/>
  <c r="AU97" i="1" s="1"/>
  <c r="R136" i="2"/>
  <c r="R158" i="2"/>
  <c r="R179" i="3"/>
  <c r="R178" i="3" s="1"/>
  <c r="P158" i="2"/>
  <c r="BK164" i="3"/>
  <c r="J164" i="3" s="1"/>
  <c r="J101" i="3" s="1"/>
  <c r="T129" i="4"/>
  <c r="BK176" i="3"/>
  <c r="J176" i="3"/>
  <c r="J102" i="3" s="1"/>
  <c r="BK182" i="3"/>
  <c r="J182" i="3"/>
  <c r="J105" i="3"/>
  <c r="J99" i="3"/>
  <c r="BK185" i="4"/>
  <c r="J185" i="4" s="1"/>
  <c r="J99" i="4" s="1"/>
  <c r="E85" i="4"/>
  <c r="F92" i="4"/>
  <c r="J123" i="4"/>
  <c r="BF156" i="4"/>
  <c r="BF173" i="4"/>
  <c r="BF176" i="4"/>
  <c r="BF146" i="4"/>
  <c r="J92" i="4"/>
  <c r="BF178" i="4"/>
  <c r="BF182" i="4"/>
  <c r="BF142" i="4"/>
  <c r="BF166" i="4"/>
  <c r="BF170" i="4"/>
  <c r="BF186" i="4"/>
  <c r="BF161" i="3"/>
  <c r="BF147" i="3"/>
  <c r="BF150" i="3"/>
  <c r="BF180" i="3"/>
  <c r="BF158" i="3"/>
  <c r="E85" i="3"/>
  <c r="BF145" i="3"/>
  <c r="BF165" i="3"/>
  <c r="BF177" i="3"/>
  <c r="BF183" i="3"/>
  <c r="J89" i="3"/>
  <c r="BF156" i="3"/>
  <c r="BF175" i="2"/>
  <c r="BF170" i="2"/>
  <c r="BF181" i="2"/>
  <c r="BF148" i="2"/>
  <c r="BF159" i="2"/>
  <c r="BF164" i="2"/>
  <c r="BF137" i="2"/>
  <c r="BF156" i="2"/>
  <c r="BF163" i="2"/>
  <c r="BF189" i="2"/>
  <c r="BF196" i="2"/>
  <c r="BF193" i="2"/>
  <c r="BF199" i="2"/>
  <c r="BF200" i="2"/>
  <c r="E85" i="2"/>
  <c r="BF144" i="2"/>
  <c r="BF186" i="2"/>
  <c r="BF191" i="2"/>
  <c r="BF195" i="2"/>
  <c r="BF197" i="2"/>
  <c r="BF202" i="2"/>
  <c r="BF203" i="2"/>
  <c r="BF205" i="2"/>
  <c r="BF206" i="2"/>
  <c r="BF207" i="2"/>
  <c r="BF211" i="2"/>
  <c r="BF213" i="2"/>
  <c r="F38" i="4"/>
  <c r="BC97" i="1"/>
  <c r="J35" i="4"/>
  <c r="AV97" i="1"/>
  <c r="F39" i="4"/>
  <c r="BD97" i="1"/>
  <c r="R136" i="3" l="1"/>
  <c r="R135" i="3" s="1"/>
  <c r="BK178" i="3"/>
  <c r="J178" i="3" s="1"/>
  <c r="J103" i="3" s="1"/>
  <c r="J179" i="3"/>
  <c r="J104" i="3" s="1"/>
  <c r="J137" i="3"/>
  <c r="J98" i="3" s="1"/>
  <c r="BK136" i="3"/>
  <c r="BK188" i="2"/>
  <c r="F35" i="3"/>
  <c r="AZ96" i="1" s="1"/>
  <c r="AZ94" i="1" s="1"/>
  <c r="BK136" i="2"/>
  <c r="J131" i="2"/>
  <c r="J92" i="2"/>
  <c r="F37" i="2"/>
  <c r="BB95" i="1" s="1"/>
  <c r="BB94" i="1" s="1"/>
  <c r="F39" i="2"/>
  <c r="BD95" i="1" s="1"/>
  <c r="BD94" i="1" s="1"/>
  <c r="W36" i="1" s="1"/>
  <c r="P188" i="2"/>
  <c r="P187" i="2" s="1"/>
  <c r="T209" i="2"/>
  <c r="P209" i="2"/>
  <c r="F132" i="3"/>
  <c r="F92" i="3"/>
  <c r="F38" i="3"/>
  <c r="BC96" i="1" s="1"/>
  <c r="BC94" i="1" s="1"/>
  <c r="P137" i="3"/>
  <c r="P136" i="3" s="1"/>
  <c r="P135" i="3" s="1"/>
  <c r="AU96" i="1" s="1"/>
  <c r="T153" i="3"/>
  <c r="R164" i="3"/>
  <c r="T164" i="3"/>
  <c r="T136" i="3" s="1"/>
  <c r="T135" i="3" s="1"/>
  <c r="J132" i="3"/>
  <c r="BK158" i="2"/>
  <c r="J158" i="2" s="1"/>
  <c r="J99" i="2" s="1"/>
  <c r="T166" i="2"/>
  <c r="T135" i="2" s="1"/>
  <c r="T134" i="2" s="1"/>
  <c r="R135" i="2"/>
  <c r="R134" i="2" s="1"/>
  <c r="BK209" i="2"/>
  <c r="J209" i="2" s="1"/>
  <c r="J104" i="2" s="1"/>
  <c r="BK131" i="4"/>
  <c r="J89" i="2"/>
  <c r="P136" i="2"/>
  <c r="P135" i="2" s="1"/>
  <c r="P134" i="2" s="1"/>
  <c r="AU95" i="1" s="1"/>
  <c r="AU94" i="1" s="1"/>
  <c r="F131" i="2"/>
  <c r="AV94" i="1" l="1"/>
  <c r="W35" i="1"/>
  <c r="AY94" i="1"/>
  <c r="BK130" i="4"/>
  <c r="J131" i="4"/>
  <c r="J98" i="4" s="1"/>
  <c r="J136" i="2"/>
  <c r="J98" i="2" s="1"/>
  <c r="BK135" i="2"/>
  <c r="BK135" i="3"/>
  <c r="J135" i="3" s="1"/>
  <c r="J96" i="3" s="1"/>
  <c r="J136" i="3"/>
  <c r="J97" i="3" s="1"/>
  <c r="AX94" i="1"/>
  <c r="W34" i="1"/>
  <c r="BK187" i="2"/>
  <c r="J187" i="2" s="1"/>
  <c r="J102" i="2" s="1"/>
  <c r="J188" i="2"/>
  <c r="J103" i="2" s="1"/>
  <c r="J135" i="2" l="1"/>
  <c r="J97" i="2" s="1"/>
  <c r="BK134" i="2"/>
  <c r="J134" i="2" s="1"/>
  <c r="J96" i="2" s="1"/>
  <c r="J30" i="3"/>
  <c r="BK129" i="4"/>
  <c r="J129" i="4" s="1"/>
  <c r="J96" i="4" s="1"/>
  <c r="J130" i="4"/>
  <c r="J97" i="4" s="1"/>
  <c r="J114" i="3" l="1"/>
  <c r="J30" i="2"/>
  <c r="J30" i="4"/>
  <c r="J113" i="2" l="1"/>
  <c r="J108" i="4"/>
  <c r="BF114" i="3"/>
  <c r="J108" i="3"/>
  <c r="J102" i="4" l="1"/>
  <c r="BF108" i="4"/>
  <c r="J31" i="3"/>
  <c r="J32" i="3" s="1"/>
  <c r="J116" i="3"/>
  <c r="J107" i="2"/>
  <c r="BF113" i="2"/>
  <c r="F36" i="3"/>
  <c r="BA96" i="1" s="1"/>
  <c r="J36" i="3"/>
  <c r="AW96" i="1" s="1"/>
  <c r="AT96" i="1" s="1"/>
  <c r="AG96" i="1" l="1"/>
  <c r="AN96" i="1" s="1"/>
  <c r="J41" i="3"/>
  <c r="J36" i="4"/>
  <c r="AW97" i="1" s="1"/>
  <c r="AT97" i="1" s="1"/>
  <c r="F36" i="4"/>
  <c r="BA97" i="1" s="1"/>
  <c r="F36" i="2"/>
  <c r="BA95" i="1" s="1"/>
  <c r="J36" i="2"/>
  <c r="AW95" i="1" s="1"/>
  <c r="AT95" i="1" s="1"/>
  <c r="J31" i="2"/>
  <c r="J32" i="2" s="1"/>
  <c r="J115" i="2"/>
  <c r="J31" i="4"/>
  <c r="J32" i="4" s="1"/>
  <c r="J110" i="4"/>
  <c r="AG95" i="1" l="1"/>
  <c r="J41" i="2"/>
  <c r="AG97" i="1"/>
  <c r="AN97" i="1" s="1"/>
  <c r="J41" i="4"/>
  <c r="BA94" i="1"/>
  <c r="AW94" i="1" l="1"/>
  <c r="W33" i="1"/>
  <c r="AG94" i="1"/>
  <c r="AN95" i="1"/>
  <c r="AG101" i="1" l="1"/>
  <c r="AK26" i="1"/>
  <c r="AG102" i="1"/>
  <c r="AG100" i="1"/>
  <c r="AG103" i="1"/>
  <c r="AK33" i="1"/>
  <c r="AT94" i="1"/>
  <c r="AN94" i="1" s="1"/>
  <c r="AV102" i="1" l="1"/>
  <c r="BY102" i="1" s="1"/>
  <c r="CD102" i="1"/>
  <c r="CD100" i="1"/>
  <c r="AV100" i="1"/>
  <c r="BY100" i="1" s="1"/>
  <c r="AK32" i="1" s="1"/>
  <c r="AG99" i="1"/>
  <c r="CD103" i="1"/>
  <c r="AV103" i="1"/>
  <c r="BY103" i="1" s="1"/>
  <c r="AN103" i="1"/>
  <c r="CD101" i="1"/>
  <c r="AV101" i="1"/>
  <c r="BY101" i="1" s="1"/>
  <c r="AN101" i="1"/>
  <c r="W32" i="1" l="1"/>
  <c r="AN102" i="1"/>
  <c r="AK27" i="1"/>
  <c r="AK29" i="1" s="1"/>
  <c r="AK38" i="1" s="1"/>
  <c r="AG105" i="1"/>
  <c r="AN100" i="1"/>
  <c r="AN99" i="1" l="1"/>
  <c r="AN105" i="1" s="1"/>
</calcChain>
</file>

<file path=xl/sharedStrings.xml><?xml version="1.0" encoding="utf-8"?>
<sst xmlns="http://schemas.openxmlformats.org/spreadsheetml/2006/main" count="2671" uniqueCount="487">
  <si>
    <t>Export Komplet</t>
  </si>
  <si>
    <t/>
  </si>
  <si>
    <t>2.0</t>
  </si>
  <si>
    <t>False</t>
  </si>
  <si>
    <t>{a9e6611e-d97c-4944-a874-0e29758993c0}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</si>
  <si>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</si>
  <si>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</si>
  <si>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</si>
  <si>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</si>
  <si>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</si>
  <si>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</si>
  <si>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</si>
  <si>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</si>
  <si>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</si>
  <si>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</si>
  <si>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</si>
  <si>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</si>
  <si>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</si>
  <si>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</si>
  <si>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</si>
  <si>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</si>
  <si>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</si>
  <si>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</si>
  <si>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</si>
  <si>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</si>
  <si>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</si>
  <si>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</si>
  <si>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</si>
  <si>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</si>
  <si>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</si>
  <si>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</si>
  <si>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</si>
  <si>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</si>
  <si>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</si>
  <si>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</si>
  <si>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</si>
  <si>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</si>
  <si>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</si>
  <si>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</si>
  <si>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</si>
  <si>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</si>
  <si>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</si>
  <si>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</si>
  <si>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</si>
  <si>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</si>
  <si>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</si>
  <si>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</si>
  <si>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</si>
  <si>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</si>
  <si>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</si>
  <si>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</si>
  <si>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</si>
  <si>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</si>
  <si>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</si>
  <si>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</si>
  <si>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</si>
  <si>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</si>
  <si>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</si>
  <si>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</si>
  <si>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</si>
  <si>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</si>
  <si>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</si>
  <si>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</si>
  <si>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</si>
  <si>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</si>
  <si>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</si>
  <si>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</si>
  <si>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</si>
  <si>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</si>
  <si>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</si>
  <si>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</si>
  <si>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</si>
  <si>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</si>
  <si>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</si>
  <si>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</si>
  <si>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</si>
  <si>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SO 02 Hracia plocha</t>
  </si>
  <si>
    <t>STA</t>
  </si>
  <si>
    <t>1</t>
  </si>
  <si>
    <t>{342dc2f7-06f2-4a7a-8fd2-e5266d65ad25}</t>
  </si>
  <si>
    <t>SO 03 Spevnené plochy</t>
  </si>
  <si>
    <t>{3291ddf7-29ad-4ea4-8ef3-3d69cd6b43c4}</t>
  </si>
  <si>
    <t>SO 04 Terénne a sadové úpravy</t>
  </si>
  <si>
    <t>{eeb650d0-7a18-437d-b2d9-382c1dcef180}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</si>
  <si>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</si>
  <si>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</si>
  <si>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</si>
  <si>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</si>
  <si>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</si>
  <si>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</si>
  <si>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</si>
  <si>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</si>
  <si>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</si>
  <si>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odkop1</t>
  </si>
  <si>
    <t>44,472</t>
  </si>
  <si>
    <t>2</t>
  </si>
  <si>
    <t>KRYCÍ LIST ROZPOČTU</t>
  </si>
  <si>
    <t>Objekt:</t>
  </si>
  <si>
    <t>Tomášikova 25, Bratislava</t>
  </si>
  <si>
    <t>Mestská časť Bratislava-Ružinov</t>
  </si>
  <si>
    <t>Ing.Gabriel Adám,Ing.Miroslav Prešinský,PhD.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</si>
  <si>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</si>
  <si>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</si>
  <si>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</si>
  <si>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</si>
  <si>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</si>
  <si>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</si>
  <si>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</si>
  <si>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</si>
  <si>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</si>
  <si>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</si>
  <si>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</si>
  <si>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</si>
  <si>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</si>
  <si>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OST - Ostatné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</si>
  <si>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</si>
  <si>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</si>
  <si>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</si>
  <si>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</si>
  <si>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</si>
  <si>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</si>
  <si>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</si>
  <si>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</si>
  <si>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</si>
  <si>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</si>
  <si>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</si>
  <si>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</si>
  <si>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</si>
  <si>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</si>
  <si>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</si>
  <si>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</si>
  <si>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</si>
  <si>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</si>
  <si>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</si>
  <si>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</si>
  <si>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</si>
  <si>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</si>
  <si>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</si>
  <si>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</si>
  <si>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</si>
  <si>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</si>
  <si>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113107131.S</t>
  </si>
  <si>
    <t>Odstránenie krytu v ploche do 200 m2 z betónu prostého, hr. vrstvy do 150 mm,  -0,22500t</t>
  </si>
  <si>
    <t>m2</t>
  </si>
  <si>
    <t>4</t>
  </si>
  <si>
    <t>-402995191</t>
  </si>
  <si>
    <t>VV</t>
  </si>
  <si>
    <t>13*6  "plocha pri výstupe z terasy</t>
  </si>
  <si>
    <t>-3,17*4,43  "odpočet plochy s obrubou</t>
  </si>
  <si>
    <t>3*17  "bet. chodník medzi dvomi bet. obrubami</t>
  </si>
  <si>
    <t>1*4,29  "bet. plocha pri druhej ploche s bet. obrubami</t>
  </si>
  <si>
    <t>1*(0,33*2+4,43)  "bet plocha za prvou obrubou</t>
  </si>
  <si>
    <t>Súčet</t>
  </si>
  <si>
    <t>113107142.S</t>
  </si>
  <si>
    <t>Odstránenie krytu asfaltového v ploche do 200 m2, hr. nad 50 do 100 mm,  -0,18100t</t>
  </si>
  <si>
    <t>-1044350765</t>
  </si>
  <si>
    <t>(9,68+5)*1,4</t>
  </si>
  <si>
    <t>8*1,65</t>
  </si>
  <si>
    <t>3</t>
  </si>
  <si>
    <t>122201101.S</t>
  </si>
  <si>
    <t>Odkopávka a prekopávka nezapažená v hornine 3, do 100 m3</t>
  </si>
  <si>
    <t>m3</t>
  </si>
  <si>
    <t>-1013606474</t>
  </si>
  <si>
    <t>"odkop pod hraciu plochu hr.170mm</t>
  </si>
  <si>
    <t>0,17*261,6</t>
  </si>
  <si>
    <t>122201109.S</t>
  </si>
  <si>
    <t>Odkopávky a prekopávky nezapažené. Príplatok k cenám za lepivosť horniny 3</t>
  </si>
  <si>
    <t>-75907147</t>
  </si>
  <si>
    <t>5</t>
  </si>
  <si>
    <t>162201102.S</t>
  </si>
  <si>
    <t>Vodorovné premiestnenie výkopku z horniny 1-4 nad 20-50m</t>
  </si>
  <si>
    <t>-1778267769</t>
  </si>
  <si>
    <t>6</t>
  </si>
  <si>
    <t>171201101.S</t>
  </si>
  <si>
    <t>Uloženie sypaniny do násypov s rozprestretím sypaniny vo vrstvách a s hrubým urovnaním nezhutnených</t>
  </si>
  <si>
    <t>1453024863</t>
  </si>
  <si>
    <t>Komunikácie</t>
  </si>
  <si>
    <t>7</t>
  </si>
  <si>
    <t>564730211.S1</t>
  </si>
  <si>
    <t>Podklad alebo kryt z kameniva hrubého drveného veľ. 16-32 mm(prípadne 32-64mm) s rozprestretím a zhutnením hr. 100 mm</t>
  </si>
  <si>
    <t>-1429750232</t>
  </si>
  <si>
    <t>"pod hraciu plochu</t>
  </si>
  <si>
    <t>92,5+80,4+88,7</t>
  </si>
  <si>
    <t>8</t>
  </si>
  <si>
    <t>596610001G1</t>
  </si>
  <si>
    <t>M+D Gumený liaty povrch, celk. hr.40mm(15+25mm),bez 3D tvarovnia,farebnosť vid PD, ref.Playtop, vrátane dopravy</t>
  </si>
  <si>
    <t>1202308050</t>
  </si>
  <si>
    <t>9</t>
  </si>
  <si>
    <t>596610001G2</t>
  </si>
  <si>
    <t>M+D Gumený liaty povrch, celk. hr.50mm(15+35mm),bez 3D tvarovnia,farebnosť vid PD, ref.Playtop, vrátane dopravy</t>
  </si>
  <si>
    <t>-1925394702</t>
  </si>
  <si>
    <t>10</t>
  </si>
  <si>
    <t>596610001G3</t>
  </si>
  <si>
    <t>M+D Gumený liaty povrch, celk. hr.70mm(15+55mm),bez 3D tvarovnia,farebnosť vid PD, ref.Playtop, vrátane dopravy</t>
  </si>
  <si>
    <t>709237341</t>
  </si>
  <si>
    <t>Ostatné konštrukcie a práce-búranie</t>
  </si>
  <si>
    <t>11</t>
  </si>
  <si>
    <t>9181011110</t>
  </si>
  <si>
    <t>M+D Plastový neviditeľný obrubník, vrátane kotvenia á 300m klincami do podložia</t>
  </si>
  <si>
    <t>m</t>
  </si>
  <si>
    <t>1380058487</t>
  </si>
  <si>
    <t>97,576</t>
  </si>
  <si>
    <t>12</t>
  </si>
  <si>
    <t>962052211</t>
  </si>
  <si>
    <t>Búranie muriva alebo vybúranie otvorov plochy nad 4 m2 železobetonového nadzákladného,  -2,40000t</t>
  </si>
  <si>
    <t>-1380206494</t>
  </si>
  <si>
    <t>"vybúranie bet. obrúb</t>
  </si>
  <si>
    <t>0,2*0,33*(4,45*2+0,31*2*2+4,29*2)</t>
  </si>
  <si>
    <t>0,2*0,33*(4,43*2+3,17*2+0,33*2*2)</t>
  </si>
  <si>
    <t>13</t>
  </si>
  <si>
    <t>979081111</t>
  </si>
  <si>
    <t>Odvoz sutiny a vybúraných hmôt na skládku do 1 km</t>
  </si>
  <si>
    <t>t</t>
  </si>
  <si>
    <t>1624830637</t>
  </si>
  <si>
    <t>14</t>
  </si>
  <si>
    <t>979081121</t>
  </si>
  <si>
    <t>Odvoz sutiny a vybúraných hmôt na skládku za každý ďalší 1 km-uvažované do15km</t>
  </si>
  <si>
    <t>-540536050</t>
  </si>
  <si>
    <t>39,667*14 'Prepočítané koeficientom množstva</t>
  </si>
  <si>
    <t>15</t>
  </si>
  <si>
    <t>979082111</t>
  </si>
  <si>
    <t>Vnútrostavenisková doprava sutiny a vybúraných hmôt do 10 m</t>
  </si>
  <si>
    <t>-539723003</t>
  </si>
  <si>
    <t>16</t>
  </si>
  <si>
    <t>979082121</t>
  </si>
  <si>
    <t>Vnútrostavenisková doprava sutiny a vybúraných hmôt za každých ďalších 5 m</t>
  </si>
  <si>
    <t>-1812319594</t>
  </si>
  <si>
    <t>39,667*2 'Prepočítané koeficientom množstva</t>
  </si>
  <si>
    <t>17</t>
  </si>
  <si>
    <t>979089012</t>
  </si>
  <si>
    <t>Poplatok za skladovanie - betón, tehly, dlaždice (17 01) ostatné</t>
  </si>
  <si>
    <t>552686752</t>
  </si>
  <si>
    <t>39,667-6,109</t>
  </si>
  <si>
    <t>18</t>
  </si>
  <si>
    <t>979089212</t>
  </si>
  <si>
    <t>Poplatok za skladovanie - bitúmenové zmesi, uholný decht, dechtové výrobky (17 03 ), ostatné</t>
  </si>
  <si>
    <t>930308693</t>
  </si>
  <si>
    <t>99</t>
  </si>
  <si>
    <t>Presun hmôt HSV</t>
  </si>
  <si>
    <t>19</t>
  </si>
  <si>
    <t>998223011.S</t>
  </si>
  <si>
    <t>Presun hmôt pre pozemné komunikácie s krytom dláždeným (822 2.3, 822 5.3) akejkoľvek dĺžky objektu</t>
  </si>
  <si>
    <t>1900783630</t>
  </si>
  <si>
    <t>PSV</t>
  </si>
  <si>
    <t>Práce a dodávky PSV</t>
  </si>
  <si>
    <t>767</t>
  </si>
  <si>
    <t>Konštrukcie doplnkové kovové</t>
  </si>
  <si>
    <t>7671111H1</t>
  </si>
  <si>
    <t>M+D Šlapací kolotoč,dl.2400mm,š.2400mm,v.700mm,ref.Roundabout Pedal SF v=1m,vr.dopravy</t>
  </si>
  <si>
    <t>ks</t>
  </si>
  <si>
    <t>-31137420</t>
  </si>
  <si>
    <t>21</t>
  </si>
  <si>
    <t>7671111H1S</t>
  </si>
  <si>
    <t>M+D Spodná stavba pre šlapací kolotoč-výkop,základ.konštrukcie,kotvenie</t>
  </si>
  <si>
    <t>26409257</t>
  </si>
  <si>
    <t>22</t>
  </si>
  <si>
    <t>7671111H2</t>
  </si>
  <si>
    <t>M+D Vahadlová hojdačka,dl.681mm,š.278mm,v.611mm,ref.Maggy Toddler v=0,6m, vr.dopravy</t>
  </si>
  <si>
    <t>236849640</t>
  </si>
  <si>
    <t>23</t>
  </si>
  <si>
    <t>7671111H2S</t>
  </si>
  <si>
    <t>M+D Spodná stavba pre vahadlovú hojdačku-výkop,základ.konštrukcie,kotvenie</t>
  </si>
  <si>
    <t>-1905262214</t>
  </si>
  <si>
    <t>24</t>
  </si>
  <si>
    <t>7671111H3</t>
  </si>
  <si>
    <t>M+D Balance,dl.2000mm,š.100mm,v.350mm,ref.Balance Course v=0,6m AG, vr.dopravy</t>
  </si>
  <si>
    <t>-1060513682</t>
  </si>
  <si>
    <t>25</t>
  </si>
  <si>
    <t>7671111H3S</t>
  </si>
  <si>
    <t>M+D Spodná stavba pre balance-výkop,základ.konštrukcie,kotvenie</t>
  </si>
  <si>
    <t>-1438391903</t>
  </si>
  <si>
    <t>26</t>
  </si>
  <si>
    <t>7671111H4</t>
  </si>
  <si>
    <t>M+D Hojdačky,dl.5900mm,š.1400mm,v.2400mm,ref.Swing Mira 3pl AG v=1,4m, vr.dopravy</t>
  </si>
  <si>
    <t>995295236</t>
  </si>
  <si>
    <t>27</t>
  </si>
  <si>
    <t>7671111H4/1</t>
  </si>
  <si>
    <t>M+D Hojdačka-sedák,dl.450mm,š.235mm,ref.Swing Seat Katja 6mm Plast. Coated Chain, vr.dopravy</t>
  </si>
  <si>
    <t>-1949573952</t>
  </si>
  <si>
    <t>28</t>
  </si>
  <si>
    <t>7671111H4S</t>
  </si>
  <si>
    <t>M+D Spodná stavba pre hojdačku-výkop,základ.konštrukcie,kotvenie</t>
  </si>
  <si>
    <t>1084200159</t>
  </si>
  <si>
    <t>29</t>
  </si>
  <si>
    <t>7671111H5</t>
  </si>
  <si>
    <t>M+D Vahadlová hojdačka,dl.830mm,š.830mm,v.600mm,ref.Turtle - hojdačka na pružine pre 4 deti AG v=0,6m, vr.dopravy</t>
  </si>
  <si>
    <t>-555673435</t>
  </si>
  <si>
    <t>30</t>
  </si>
  <si>
    <t>7671111H5S</t>
  </si>
  <si>
    <t>-1439097292</t>
  </si>
  <si>
    <t>31</t>
  </si>
  <si>
    <t>7671111H6</t>
  </si>
  <si>
    <t>M+D Hracia pevnosť(kombinované zariadenie na hranie),dl.5100mm,š.4200mm,v.2610mm,ref.UniMini Piketo AG, vr.dopravy</t>
  </si>
  <si>
    <t>-712193412</t>
  </si>
  <si>
    <t>32</t>
  </si>
  <si>
    <t>7671111H6S</t>
  </si>
  <si>
    <t>M+D Spodná stavba pre hraciu pevnosť-výkop,základ.konštrukcie,kotvenie</t>
  </si>
  <si>
    <t>1885434402</t>
  </si>
  <si>
    <t>33</t>
  </si>
  <si>
    <t>7671111H7</t>
  </si>
  <si>
    <t>M+D Exteriérová trampolína zapustená,kruhová priemer 0,98m,nosný rám 1,5x1,5x0,3m,pružná text. časť pretkaná oceľ.drôtom,ref.Kids Tramp "Playground Loop", vr.dopravy</t>
  </si>
  <si>
    <t>52781213</t>
  </si>
  <si>
    <t>34</t>
  </si>
  <si>
    <t>7671111H8</t>
  </si>
  <si>
    <t>M+D Pieskovisko min. plocha 11,5m2,ref.Sandpit Toria SF 3mx0,39m(4ks), vr.dopravy</t>
  </si>
  <si>
    <t>-200719381</t>
  </si>
  <si>
    <t>35</t>
  </si>
  <si>
    <t>7671111H8/1</t>
  </si>
  <si>
    <t>M+D Pieskovisko min. plocha 11,5m2,ref.Sandpit Toria SF 2mx0,39m(8ks), vr.dopravy</t>
  </si>
  <si>
    <t>996284426</t>
  </si>
  <si>
    <t>36</t>
  </si>
  <si>
    <t>7671111H9/1</t>
  </si>
  <si>
    <t>M+D Hracia polgula,priemer 350mm,ref.Playtop polgula(guľový vrchlík), vr.dopravy</t>
  </si>
  <si>
    <t>-2069133537</t>
  </si>
  <si>
    <t>37</t>
  </si>
  <si>
    <t>7671111H9/2</t>
  </si>
  <si>
    <t>M+D Hracia polgula,priemer 450mm,ref.Playtop polgula(guľový vrchlík), vr.dopravy</t>
  </si>
  <si>
    <t>-1900586489</t>
  </si>
  <si>
    <t>38</t>
  </si>
  <si>
    <t>7671111H9/3</t>
  </si>
  <si>
    <t>M+D Hracia polgula,priemer 600mm,ref.Playtop polgula(guľový vrchlík), vr.dopravy</t>
  </si>
  <si>
    <t>-1305056305</t>
  </si>
  <si>
    <t>39</t>
  </si>
  <si>
    <t>998767201</t>
  </si>
  <si>
    <t>Presun hmôt pre kovové stavebné doplnkové konštrukcie v objektoch výšky do 6 m</t>
  </si>
  <si>
    <t>%</t>
  </si>
  <si>
    <t>-1952966042</t>
  </si>
  <si>
    <t>OST</t>
  </si>
  <si>
    <t>Ostatné</t>
  </si>
  <si>
    <t>40</t>
  </si>
  <si>
    <t>OST1</t>
  </si>
  <si>
    <t>Polohopis a výškopis ulica Tomášikova 25, kat. územie Ružinov,polohopisné a výškopisné zameranie pozemku,povrchové znaky inžinierskych sietí na pozemku</t>
  </si>
  <si>
    <t>262144</t>
  </si>
  <si>
    <t>1986021155</t>
  </si>
  <si>
    <t>41</t>
  </si>
  <si>
    <t>OST2</t>
  </si>
  <si>
    <t>Oslovenie 1 správcu ing. siete, získanie vyjadrenia (poplatky za správcov hradí objednávateľ, odhad cca 70€), predpokladaný počet oslovených správcov 15</t>
  </si>
  <si>
    <t>-120294499</t>
  </si>
  <si>
    <t>42</t>
  </si>
  <si>
    <t>OST3</t>
  </si>
  <si>
    <t>Geodetické zameranie vytýčených sietí (poplatky za správcov hradí objednávateľ, odhad cca 400€)</t>
  </si>
  <si>
    <t>1107853623</t>
  </si>
  <si>
    <t>43</t>
  </si>
  <si>
    <t>OST4</t>
  </si>
  <si>
    <t>Projektová dokumentácia v stupni RP</t>
  </si>
  <si>
    <t>556047612</t>
  </si>
  <si>
    <t>44</t>
  </si>
  <si>
    <t>OST5</t>
  </si>
  <si>
    <t>Podiel pridružených výkonov</t>
  </si>
  <si>
    <t>-385126665</t>
  </si>
  <si>
    <t>45</t>
  </si>
  <si>
    <t>OST6</t>
  </si>
  <si>
    <t>Zariadenie staveniska</t>
  </si>
  <si>
    <t>1533560327</t>
  </si>
  <si>
    <t>BD</t>
  </si>
  <si>
    <t>38,5</t>
  </si>
  <si>
    <t>obr</t>
  </si>
  <si>
    <t>45,7</t>
  </si>
  <si>
    <t>odkop</t>
  </si>
  <si>
    <t>7,7</t>
  </si>
  <si>
    <t xml:space="preserve">    2 - Zakladanie</t>
  </si>
  <si>
    <t>HZS - Hodinové zúčtovacie sadzby</t>
  </si>
  <si>
    <t>1810354339</t>
  </si>
  <si>
    <t>"odkopávka pre novú bet. dlažbu</t>
  </si>
  <si>
    <t>BD*0,2</t>
  </si>
  <si>
    <t>496056586</t>
  </si>
  <si>
    <t>1296634903</t>
  </si>
  <si>
    <t>519810305</t>
  </si>
  <si>
    <t>Zakladanie</t>
  </si>
  <si>
    <t>215901101.S</t>
  </si>
  <si>
    <t>Zhutnenie podložia z rastlej horniny 1 až 4 pod násypy, z hornina súdržných do 92 % PS a nesúdržných</t>
  </si>
  <si>
    <t>-971629835</t>
  </si>
  <si>
    <t>564851111.S0</t>
  </si>
  <si>
    <t>Podklad zo štrkodrviny ŠD 16 s rozprestretím a zhutnením, po zhutnení hr. 150 mm</t>
  </si>
  <si>
    <t>-1144469605</t>
  </si>
  <si>
    <t>564851111.S1</t>
  </si>
  <si>
    <t>Podklad zo štrkodrviny ŠD 31,5 s rozprestretím a zhutnením, po zhutnení hr. 150 mm</t>
  </si>
  <si>
    <t>-1266250035</t>
  </si>
  <si>
    <t>596911141.S1</t>
  </si>
  <si>
    <t>Kladenie betónovej zámkovej dlažby komunikácií pre peších hr. 60 mm pre peších do 50 m2 so zriadením lôžka z drveného kameniva fr.4-8 hr. 40 mm, vr.zásypu škár</t>
  </si>
  <si>
    <t>3425988</t>
  </si>
  <si>
    <t>M</t>
  </si>
  <si>
    <t>592460007600.S</t>
  </si>
  <si>
    <t>Dlažba betónová  zámková hr.60mm,bez skosených hrán, ref. HAKA, šedá</t>
  </si>
  <si>
    <t>-1233401663</t>
  </si>
  <si>
    <t>BD*1,02</t>
  </si>
  <si>
    <t>916561111</t>
  </si>
  <si>
    <t>Osadenie záhon. obrubníka betón., do lôžka z bet. pros. tr. C 10/12,5 s bočnou oporou</t>
  </si>
  <si>
    <t>1343089645</t>
  </si>
  <si>
    <t>"okolo zámk.dlažby</t>
  </si>
  <si>
    <t>10,652+8,721+12,498+13,829</t>
  </si>
  <si>
    <t>592170001400</t>
  </si>
  <si>
    <t>Obrubník parkový 100x20x5 cm</t>
  </si>
  <si>
    <t>8112254</t>
  </si>
  <si>
    <t>obr*1,01</t>
  </si>
  <si>
    <t>47</t>
  </si>
  <si>
    <t>918101112.S</t>
  </si>
  <si>
    <t>Lôžko pod obrubníky, krajníky alebo obruby z dlažobných kociek z betónu prostého tr. C 16/20</t>
  </si>
  <si>
    <t>-1706267544</t>
  </si>
  <si>
    <t>0,032*obr</t>
  </si>
  <si>
    <t>555650750</t>
  </si>
  <si>
    <t>76711111L</t>
  </si>
  <si>
    <t>M+D Parková lavička na centrálnej nohe s operadlom,oceľ.konštrukcia,sedadlo i operadlo z drev.lamiel,ref.Emau Solo MMcité, vrátane spodnej stavby(výkop,základ.konštrukcie,kotvenie)</t>
  </si>
  <si>
    <t>-1993828754</t>
  </si>
  <si>
    <t>1196987592</t>
  </si>
  <si>
    <t>HZS</t>
  </si>
  <si>
    <t>Hodinové zúčtovacie sadzby</t>
  </si>
  <si>
    <t>HZS000111.S</t>
  </si>
  <si>
    <t>Stavebno montážne práce menej náročne, pomocné alebo manupulačné (Tr. 1), hrubé dokončovacie práce v rozsahu viac ako 8 hodín</t>
  </si>
  <si>
    <t>hod</t>
  </si>
  <si>
    <t>512</t>
  </si>
  <si>
    <t>1582693152</t>
  </si>
  <si>
    <t>trávnik</t>
  </si>
  <si>
    <t>600</t>
  </si>
  <si>
    <t>zemina_výkop</t>
  </si>
  <si>
    <t>52,172</t>
  </si>
  <si>
    <t>1244777621</t>
  </si>
  <si>
    <t>"zemina z výkopov SO 02 a SO 03-premiestnenie z medzideponie na miesto uloženia</t>
  </si>
  <si>
    <t>44,472+7,7</t>
  </si>
  <si>
    <t>167101101.S</t>
  </si>
  <si>
    <t>Nakladanie neuľahnutého výkopku z hornín tr.1-4 do 100 m3</t>
  </si>
  <si>
    <t>1863043648</t>
  </si>
  <si>
    <t>180402111</t>
  </si>
  <si>
    <t>Založenie trávnika parkového výsevom v rovine do 1:5</t>
  </si>
  <si>
    <t>188197823</t>
  </si>
  <si>
    <t>005720001400</t>
  </si>
  <si>
    <t>Osivá tráv - semená parkovej zmesi</t>
  </si>
  <si>
    <t>kg</t>
  </si>
  <si>
    <t>545089295</t>
  </si>
  <si>
    <t>"35g/m2</t>
  </si>
  <si>
    <t>trávnik*35/1000</t>
  </si>
  <si>
    <t>181301113</t>
  </si>
  <si>
    <t xml:space="preserve">Rozprestretie ornice v rovine, plocha nad 500 m2, hr. do 200 mm-časť zeminy použitej z výkopov SO 02 a SO 03, zvyšok nákup </t>
  </si>
  <si>
    <t>-1826147141</t>
  </si>
  <si>
    <t>1810000r</t>
  </si>
  <si>
    <t>Ornica pre potreby zahumusovania, vrátane dopravy</t>
  </si>
  <si>
    <t>-2086677986</t>
  </si>
  <si>
    <t>trávnik*0,15</t>
  </si>
  <si>
    <t>-zemina_výkop "zemina z výkopov SO 02 a SO 03</t>
  </si>
  <si>
    <t>182001121</t>
  </si>
  <si>
    <t>Plošná úprava terénu pri nerovnostiach terénu nad 100-150 mm v rovine alebo na svahu do 1:5</t>
  </si>
  <si>
    <t>-1362014901</t>
  </si>
  <si>
    <t>183402111.S</t>
  </si>
  <si>
    <t>Rozrušenie pôdy na hĺbku nad 50 do 15O mm v rovine alebo na svahu do 1:5</t>
  </si>
  <si>
    <t>-603720610</t>
  </si>
  <si>
    <t>183403114</t>
  </si>
  <si>
    <t>Obrobenie pôdy kultivátorovaním v rovine alebo na svahu do 1:5</t>
  </si>
  <si>
    <t>-1129491115</t>
  </si>
  <si>
    <t>183403153</t>
  </si>
  <si>
    <t>Obrobenie pôdy hrabaním v rovine alebo na svahu do 1:5</t>
  </si>
  <si>
    <t>-1871659232</t>
  </si>
  <si>
    <t>"hrabanie 2x</t>
  </si>
  <si>
    <t>trávnik*2</t>
  </si>
  <si>
    <t>183403161</t>
  </si>
  <si>
    <t>Obrobenie pôdy valcovaním v rovine alebo na svahu do 1:5</t>
  </si>
  <si>
    <t>-852732374</t>
  </si>
  <si>
    <t>"valcovanie pred a po výseve</t>
  </si>
  <si>
    <t>184802111</t>
  </si>
  <si>
    <t>Chemické odburinenie pôdy v rovine alebo na svahu do 1:5 postrekom naširoko</t>
  </si>
  <si>
    <t>1061997514</t>
  </si>
  <si>
    <t>2523100001000</t>
  </si>
  <si>
    <t>Chemické odburinenie trávnika - herbicid, napr. BOFIX</t>
  </si>
  <si>
    <t>l</t>
  </si>
  <si>
    <t>-489654732</t>
  </si>
  <si>
    <t>trávnik*4/10000</t>
  </si>
  <si>
    <t>184802625</t>
  </si>
  <si>
    <t>Chemické odburinenie po založení kultúry v rovine alebo na svahu nad 1:5 do 1:2 granulátom naširoko</t>
  </si>
  <si>
    <t>1552931429</t>
  </si>
  <si>
    <t>252310000100r</t>
  </si>
  <si>
    <t>Trojzložkové granulované hnojivo-výživa pred výsevom</t>
  </si>
  <si>
    <t>235618682</t>
  </si>
  <si>
    <t>"uvažované 150g na m2</t>
  </si>
  <si>
    <t>trávnik*150/1000</t>
  </si>
  <si>
    <t>185804111s1</t>
  </si>
  <si>
    <t>Zaliatie rastlín vodou 2x20l/m2 trávniku,vrátane dodávky vody</t>
  </si>
  <si>
    <t>-1711724169</t>
  </si>
  <si>
    <t>20*2*0,001*trávnik</t>
  </si>
  <si>
    <t>998231311.S</t>
  </si>
  <si>
    <t>Presun hmôt pre sadovnícke a krajinárske úpravy do 5000 m vodorovne bez zvislého presunu</t>
  </si>
  <si>
    <t>-673301425</t>
  </si>
  <si>
    <t>Rekonštrukcia a zmena účelu objektu Tomášikova 25-Materská škola</t>
  </si>
  <si>
    <t>Dodávateľ si zohľadní a zahrnie náklady na vedľajšie rozpočtové náklady, mimo samostatne vykázaných vo výkaze, do jednotkových cien.</t>
  </si>
  <si>
    <t>Množstvá a výmery položiek vyjadrených mernými jednotkami v percentách si dodávateľ určí sám podľa vlastných možností v súlade s metodikou rozpočtárskych programov.</t>
  </si>
  <si>
    <t>Dodávateľ si musí naštudovať PD pre správne nacenenie výkazu výmer a v súlade s pokynmi tendrového zadávateľa, resp.návrhu ZoD.</t>
  </si>
  <si>
    <t>Materiály, konštrukcie a práce sú vo výkaze výmer definované podľa PD, avšak vzhľadom na obmedzenú možnosť rozsahu popisu jednotlivých prác vo výkaze, je potrebné naštudovať PD, ktorá bližšie špecifikuje jednotlivé konštrukcie, materiály a stavebné úpravy.</t>
  </si>
  <si>
    <t>SO 03 Terénne a sadové úpravy</t>
  </si>
  <si>
    <t>SO 03 Terénne a sadové úpravy_Spevnené plochy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</si>
</sst>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4" x14ac:knownFonts="1">
    <font>
      <sz val="8"/>
      <name val="Arial CE"/>
      <family val="2"/>
    </font>
    <font>
      <sz val="10"/>
      <color indexed="55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indexed="56"/>
      <name val="Arial CE"/>
    </font>
    <font>
      <sz val="10"/>
      <color indexed="56"/>
      <name val="Arial CE"/>
    </font>
    <font>
      <sz val="8"/>
      <color indexed="56"/>
      <name val="Arial CE"/>
    </font>
    <font>
      <sz val="8"/>
      <color indexed="63"/>
      <name val="Arial CE"/>
    </font>
    <font>
      <sz val="8"/>
      <color indexed="10"/>
      <name val="Arial CE"/>
    </font>
    <font>
      <sz val="8"/>
      <color indexed="20"/>
      <name val="Arial CE"/>
    </font>
    <font>
      <sz val="8"/>
      <color indexed="9"/>
      <name val="Arial CE"/>
    </font>
    <font>
      <sz val="8"/>
      <color indexed="48"/>
      <name val="Arial CE"/>
    </font>
    <font>
      <b/>
      <sz val="14"/>
      <name val="Arial CE"/>
    </font>
    <font>
      <b/>
      <sz val="12"/>
      <color indexed="55"/>
      <name val="Arial CE"/>
    </font>
    <font>
      <b/>
      <sz val="8"/>
      <color indexed="55"/>
      <name val="Arial CE"/>
    </font>
    <font>
      <sz val="10"/>
      <color indexed="63"/>
      <name val="Arial CE"/>
    </font>
    <font>
      <b/>
      <sz val="10"/>
      <name val="Arial CE"/>
    </font>
    <font>
      <sz val="10"/>
      <color indexed="9"/>
      <name val="Arial CE"/>
    </font>
    <font>
      <b/>
      <sz val="10"/>
      <color indexed="9"/>
      <name val="Arial CE"/>
    </font>
    <font>
      <b/>
      <sz val="10"/>
      <color indexed="55"/>
      <name val="Arial CE"/>
    </font>
    <font>
      <b/>
      <sz val="10"/>
      <color indexed="63"/>
      <name val="Arial CE"/>
    </font>
    <font>
      <sz val="12"/>
      <color indexed="55"/>
      <name val="Arial CE"/>
    </font>
    <font>
      <sz val="8"/>
      <color indexed="55"/>
      <name val="Arial CE"/>
    </font>
    <font>
      <sz val="9"/>
      <name val="Arial CE"/>
    </font>
    <font>
      <sz val="9"/>
      <color indexed="55"/>
      <name val="Arial CE"/>
    </font>
    <font>
      <b/>
      <sz val="12"/>
      <color indexed="16"/>
      <name val="Arial CE"/>
    </font>
    <font>
      <sz val="12"/>
      <name val="Arial CE"/>
    </font>
    <font>
      <sz val="18"/>
      <color indexed="12"/>
      <name val="Wingdings 2"/>
      <family val="1"/>
      <charset val="2"/>
    </font>
    <font>
      <b/>
      <sz val="11"/>
      <color indexed="56"/>
      <name val="Arial CE"/>
    </font>
    <font>
      <sz val="11"/>
      <color indexed="56"/>
      <name val="Arial CE"/>
    </font>
    <font>
      <sz val="11"/>
      <color indexed="55"/>
      <name val="Arial CE"/>
    </font>
    <font>
      <sz val="8"/>
      <color indexed="8"/>
      <name val="Arial CE"/>
    </font>
    <font>
      <sz val="10"/>
      <color indexed="48"/>
      <name val="Arial CE"/>
    </font>
    <font>
      <b/>
      <sz val="12"/>
      <color indexed="16"/>
      <name val="Arial CE"/>
    </font>
    <font>
      <sz val="8"/>
      <color indexed="16"/>
      <name val="Arial CE"/>
    </font>
    <font>
      <b/>
      <sz val="8"/>
      <name val="Arial CE"/>
    </font>
    <font>
      <sz val="7"/>
      <color indexed="55"/>
      <name val="Arial CE"/>
    </font>
    <font>
      <i/>
      <sz val="9"/>
      <color indexed="12"/>
      <name val="Arial CE"/>
    </font>
    <font>
      <i/>
      <sz val="8"/>
      <color indexed="12"/>
      <name val="Arial CE"/>
    </font>
    <font>
      <b/>
      <sz val="11"/>
      <name val="Arial CE"/>
      <family val="2"/>
      <charset val="238"/>
    </font>
    <font>
      <sz val="8"/>
      <name val="Arial CE"/>
      <family val="2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7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7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7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2" fillId="0" borderId="18" xfId="0" applyNumberFormat="1" applyFont="1" applyBorder="1" applyAlignment="1">
      <alignment vertical="center"/>
    </xf>
    <xf numFmtId="4" fontId="32" fillId="0" borderId="19" xfId="0" applyNumberFormat="1" applyFont="1" applyBorder="1" applyAlignment="1">
      <alignment vertical="center"/>
    </xf>
    <xf numFmtId="166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2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4" fontId="1" fillId="0" borderId="20" xfId="0" applyNumberFormat="1" applyFont="1" applyBorder="1" applyAlignment="1">
      <alignment vertical="center"/>
    </xf>
    <xf numFmtId="0" fontId="27" fillId="3" borderId="0" xfId="0" applyFont="1" applyFill="1" applyAlignment="1">
      <alignment horizontal="left" vertical="center"/>
    </xf>
    <xf numFmtId="4" fontId="27" fillId="3" borderId="0" xfId="0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4" fontId="35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6" fillId="0" borderId="10" xfId="0" applyNumberFormat="1" applyFont="1" applyBorder="1" applyAlignment="1"/>
    <xf numFmtId="166" fontId="36" fillId="0" borderId="11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7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2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5" fillId="0" borderId="23" xfId="0" applyFont="1" applyBorder="1" applyAlignment="1" applyProtection="1">
      <alignment horizontal="center" vertical="center"/>
      <protection locked="0"/>
    </xf>
    <xf numFmtId="49" fontId="25" fillId="0" borderId="23" xfId="0" applyNumberFormat="1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167" fontId="25" fillId="0" borderId="23" xfId="0" applyNumberFormat="1" applyFont="1" applyBorder="1" applyAlignment="1" applyProtection="1">
      <alignment vertical="center"/>
      <protection locked="0"/>
    </xf>
    <xf numFmtId="4" fontId="25" fillId="2" borderId="23" xfId="0" applyNumberFormat="1" applyFont="1" applyFill="1" applyBorder="1" applyAlignment="1" applyProtection="1">
      <alignment vertical="center"/>
      <protection locked="0"/>
    </xf>
    <xf numFmtId="4" fontId="25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6" fillId="2" borderId="17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2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167" fontId="25" fillId="2" borderId="23" xfId="0" applyNumberFormat="1" applyFont="1" applyFill="1" applyBorder="1" applyAlignment="1" applyProtection="1">
      <alignment vertical="center"/>
      <protection locked="0"/>
    </xf>
    <xf numFmtId="0" fontId="26" fillId="2" borderId="18" xfId="0" applyFont="1" applyFill="1" applyBorder="1" applyAlignment="1" applyProtection="1">
      <alignment horizontal="left" vertical="center"/>
      <protection locked="0"/>
    </xf>
    <xf numFmtId="0" fontId="26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166" fontId="26" fillId="0" borderId="19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0" fontId="39" fillId="0" borderId="23" xfId="0" applyFont="1" applyBorder="1" applyAlignment="1" applyProtection="1">
      <alignment horizontal="center" vertical="center"/>
      <protection locked="0"/>
    </xf>
    <xf numFmtId="49" fontId="39" fillId="0" borderId="23" xfId="0" applyNumberFormat="1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167" fontId="39" fillId="0" borderId="23" xfId="0" applyNumberFormat="1" applyFont="1" applyBorder="1" applyAlignment="1" applyProtection="1">
      <alignment vertical="center"/>
      <protection locked="0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  <protection locked="0"/>
    </xf>
    <xf numFmtId="0" fontId="40" fillId="0" borderId="23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2" borderId="17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4" fontId="25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167" fontId="25" fillId="0" borderId="0" xfId="0" applyNumberFormat="1" applyFont="1" applyFill="1" applyBorder="1" applyAlignment="1" applyProtection="1">
      <alignment vertical="center"/>
      <protection locked="0"/>
    </xf>
    <xf numFmtId="4" fontId="25" fillId="0" borderId="0" xfId="0" applyNumberFormat="1" applyFont="1" applyFill="1" applyBorder="1" applyAlignment="1" applyProtection="1">
      <alignment vertical="center"/>
      <protection locked="0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7" fillId="3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right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left" vertical="center"/>
    </xf>
    <xf numFmtId="0" fontId="23" fillId="0" borderId="16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6"/>
  <sheetViews>
    <sheetView showGridLines="0" tabSelected="1" topLeftCell="A76" workbookViewId="0">
      <selection activeCell="J97" sqref="J97:AF97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 customWidth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 x14ac:dyDescent="0.2">
      <c r="AR2" s="233" t="s">
        <v>5</v>
      </c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S2" s="16" t="s">
        <v>6</v>
      </c>
      <c r="BT2" s="16" t="s">
        <v>7</v>
      </c>
    </row>
    <row r="3" spans="1:7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 x14ac:dyDescent="0.2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ht="12" customHeight="1" x14ac:dyDescent="0.2">
      <c r="B5" s="19"/>
      <c r="D5" s="23" t="s">
        <v>12</v>
      </c>
      <c r="K5" s="241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R5" s="19"/>
      <c r="BE5" s="238" t="s">
        <v>13</v>
      </c>
      <c r="BS5" s="16" t="s">
        <v>6</v>
      </c>
    </row>
    <row r="6" spans="1:74" ht="36.950000000000003" customHeight="1" x14ac:dyDescent="0.2">
      <c r="B6" s="19"/>
      <c r="D6" s="25" t="s">
        <v>14</v>
      </c>
      <c r="K6" s="258" t="s">
        <v>480</v>
      </c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R6" s="19"/>
      <c r="BE6" s="239"/>
      <c r="BS6" s="16" t="s">
        <v>6</v>
      </c>
    </row>
    <row r="7" spans="1:74" ht="12" customHeight="1" x14ac:dyDescent="0.2">
      <c r="B7" s="19"/>
      <c r="D7" s="26" t="s">
        <v>15</v>
      </c>
      <c r="K7" s="24" t="s">
        <v>1</v>
      </c>
      <c r="AK7" s="26" t="s">
        <v>16</v>
      </c>
      <c r="AN7" s="24" t="s">
        <v>1</v>
      </c>
      <c r="AR7" s="19"/>
      <c r="BE7" s="239"/>
      <c r="BS7" s="16" t="s">
        <v>6</v>
      </c>
    </row>
    <row r="8" spans="1:74" ht="12" customHeight="1" x14ac:dyDescent="0.2">
      <c r="B8" s="19"/>
      <c r="D8" s="26" t="s">
        <v>17</v>
      </c>
      <c r="K8" s="24" t="s">
        <v>18</v>
      </c>
      <c r="AK8" s="26" t="s">
        <v>19</v>
      </c>
      <c r="AN8" s="223">
        <v>44399</v>
      </c>
      <c r="AR8" s="19"/>
      <c r="BE8" s="239"/>
      <c r="BS8" s="16" t="s">
        <v>6</v>
      </c>
    </row>
    <row r="9" spans="1:74" ht="14.45" customHeight="1" x14ac:dyDescent="0.2">
      <c r="B9" s="19"/>
      <c r="AR9" s="19"/>
      <c r="BE9" s="239"/>
      <c r="BS9" s="16" t="s">
        <v>6</v>
      </c>
    </row>
    <row r="10" spans="1:74" ht="12" customHeight="1" x14ac:dyDescent="0.2">
      <c r="B10" s="19"/>
      <c r="D10" s="26" t="s">
        <v>20</v>
      </c>
      <c r="AK10" s="26" t="s">
        <v>21</v>
      </c>
      <c r="AN10" s="24" t="s">
        <v>1</v>
      </c>
      <c r="AR10" s="19"/>
      <c r="BE10" s="239"/>
      <c r="BS10" s="16" t="s">
        <v>6</v>
      </c>
    </row>
    <row r="11" spans="1:74" ht="18.399999999999999" customHeight="1" x14ac:dyDescent="0.2">
      <c r="B11" s="19"/>
      <c r="E11" s="24" t="s">
        <v>18</v>
      </c>
      <c r="AK11" s="26" t="s">
        <v>22</v>
      </c>
      <c r="AN11" s="24" t="s">
        <v>1</v>
      </c>
      <c r="AR11" s="19"/>
      <c r="BE11" s="239"/>
      <c r="BS11" s="16" t="s">
        <v>6</v>
      </c>
    </row>
    <row r="12" spans="1:74" ht="6.95" customHeight="1" x14ac:dyDescent="0.2">
      <c r="B12" s="19"/>
      <c r="AR12" s="19"/>
      <c r="BE12" s="239"/>
      <c r="BS12" s="16" t="s">
        <v>6</v>
      </c>
    </row>
    <row r="13" spans="1:74" ht="12" customHeight="1" x14ac:dyDescent="0.2">
      <c r="B13" s="19"/>
      <c r="D13" s="26" t="s">
        <v>23</v>
      </c>
      <c r="AK13" s="26" t="s">
        <v>21</v>
      </c>
      <c r="AN13" s="28" t="s">
        <v>24</v>
      </c>
      <c r="AR13" s="19"/>
      <c r="BE13" s="239"/>
      <c r="BS13" s="16" t="s">
        <v>6</v>
      </c>
    </row>
    <row r="14" spans="1:74" ht="12.75" x14ac:dyDescent="0.2">
      <c r="B14" s="19"/>
      <c r="E14" s="259" t="s">
        <v>24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" t="s">
        <v>22</v>
      </c>
      <c r="AN14" s="28" t="s">
        <v>24</v>
      </c>
      <c r="AR14" s="19"/>
      <c r="BE14" s="239"/>
      <c r="BS14" s="16" t="s">
        <v>6</v>
      </c>
    </row>
    <row r="15" spans="1:74" ht="6.95" customHeight="1" x14ac:dyDescent="0.2">
      <c r="B15" s="19"/>
      <c r="AR15" s="19"/>
      <c r="BE15" s="239"/>
      <c r="BS15" s="16" t="s">
        <v>3</v>
      </c>
    </row>
    <row r="16" spans="1:74" ht="12" customHeight="1" x14ac:dyDescent="0.2">
      <c r="B16" s="19"/>
      <c r="D16" s="26" t="s">
        <v>25</v>
      </c>
      <c r="AK16" s="26" t="s">
        <v>21</v>
      </c>
      <c r="AN16" s="24" t="s">
        <v>1</v>
      </c>
      <c r="AR16" s="19"/>
      <c r="BE16" s="239"/>
      <c r="BS16" s="16" t="s">
        <v>3</v>
      </c>
    </row>
    <row r="17" spans="1:71" ht="18.399999999999999" customHeight="1" x14ac:dyDescent="0.2">
      <c r="B17" s="19"/>
      <c r="E17" s="24" t="s">
        <v>18</v>
      </c>
      <c r="AK17" s="26" t="s">
        <v>22</v>
      </c>
      <c r="AN17" s="24" t="s">
        <v>1</v>
      </c>
      <c r="AR17" s="19"/>
      <c r="BE17" s="239"/>
      <c r="BS17" s="16" t="s">
        <v>26</v>
      </c>
    </row>
    <row r="18" spans="1:71" ht="6.95" customHeight="1" x14ac:dyDescent="0.2">
      <c r="B18" s="19"/>
      <c r="AR18" s="19"/>
      <c r="BE18" s="239"/>
      <c r="BS18" s="16" t="s">
        <v>6</v>
      </c>
    </row>
    <row r="19" spans="1:71" ht="12" customHeight="1" x14ac:dyDescent="0.2">
      <c r="B19" s="19"/>
      <c r="D19" s="26" t="s">
        <v>27</v>
      </c>
      <c r="AK19" s="26" t="s">
        <v>21</v>
      </c>
      <c r="AN19" s="24" t="s">
        <v>1</v>
      </c>
      <c r="AR19" s="19"/>
      <c r="BE19" s="239"/>
      <c r="BS19" s="16" t="s">
        <v>6</v>
      </c>
    </row>
    <row r="20" spans="1:71" ht="18.399999999999999" customHeight="1" x14ac:dyDescent="0.2">
      <c r="B20" s="19"/>
      <c r="E20" s="24" t="s">
        <v>18</v>
      </c>
      <c r="AK20" s="26" t="s">
        <v>22</v>
      </c>
      <c r="AN20" s="24" t="s">
        <v>1</v>
      </c>
      <c r="AR20" s="19"/>
      <c r="BE20" s="239"/>
      <c r="BS20" s="16" t="s">
        <v>26</v>
      </c>
    </row>
    <row r="21" spans="1:71" ht="6.95" customHeight="1" x14ac:dyDescent="0.2">
      <c r="B21" s="19"/>
      <c r="AR21" s="19"/>
      <c r="BE21" s="239"/>
    </row>
    <row r="22" spans="1:71" ht="12" customHeight="1" x14ac:dyDescent="0.2">
      <c r="B22" s="19"/>
      <c r="D22" s="26" t="s">
        <v>28</v>
      </c>
      <c r="AR22" s="19"/>
      <c r="BE22" s="239"/>
    </row>
    <row r="23" spans="1:71" ht="16.5" customHeight="1" x14ac:dyDescent="0.2">
      <c r="B23" s="19"/>
      <c r="E23" s="261" t="s">
        <v>1</v>
      </c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R23" s="19"/>
      <c r="BE23" s="239"/>
    </row>
    <row r="24" spans="1:71" ht="6.95" customHeight="1" x14ac:dyDescent="0.2">
      <c r="B24" s="19"/>
      <c r="AR24" s="19"/>
      <c r="BE24" s="239"/>
    </row>
    <row r="25" spans="1:71" ht="6.95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39"/>
    </row>
    <row r="26" spans="1:71" ht="14.45" customHeight="1" x14ac:dyDescent="0.2">
      <c r="B26" s="19"/>
      <c r="D26" s="31" t="s">
        <v>29</v>
      </c>
      <c r="AK26" s="254">
        <f>ROUND(AG94,2)</f>
        <v>0</v>
      </c>
      <c r="AL26" s="234"/>
      <c r="AM26" s="234"/>
      <c r="AN26" s="234"/>
      <c r="AO26" s="234"/>
      <c r="AR26" s="19"/>
      <c r="BE26" s="239"/>
    </row>
    <row r="27" spans="1:71" ht="14.45" customHeight="1" x14ac:dyDescent="0.2">
      <c r="B27" s="19"/>
      <c r="D27" s="31" t="s">
        <v>30</v>
      </c>
      <c r="AK27" s="254">
        <f>ROUND(AG99, 2)</f>
        <v>0</v>
      </c>
      <c r="AL27" s="254"/>
      <c r="AM27" s="254"/>
      <c r="AN27" s="254"/>
      <c r="AO27" s="254"/>
      <c r="AR27" s="19"/>
      <c r="BE27" s="239"/>
    </row>
    <row r="28" spans="1:71" s="1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4"/>
      <c r="BE28" s="239"/>
    </row>
    <row r="29" spans="1:71" s="1" customFormat="1" ht="25.9" customHeight="1" x14ac:dyDescent="0.2">
      <c r="A29" s="33"/>
      <c r="B29" s="34"/>
      <c r="C29" s="33"/>
      <c r="D29" s="35" t="s">
        <v>31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55">
        <f>ROUND(AK26 + AK27, 2)</f>
        <v>0</v>
      </c>
      <c r="AL29" s="256"/>
      <c r="AM29" s="256"/>
      <c r="AN29" s="256"/>
      <c r="AO29" s="256"/>
      <c r="AP29" s="33"/>
      <c r="AQ29" s="33"/>
      <c r="AR29" s="34"/>
      <c r="BE29" s="239"/>
    </row>
    <row r="30" spans="1:71" s="1" customFormat="1" ht="6.95" customHeight="1" x14ac:dyDescent="0.2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4"/>
      <c r="BE30" s="239"/>
    </row>
    <row r="31" spans="1:71" s="1" customFormat="1" ht="12.75" x14ac:dyDescent="0.2">
      <c r="A31" s="33"/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257" t="s">
        <v>32</v>
      </c>
      <c r="M31" s="257"/>
      <c r="N31" s="257"/>
      <c r="O31" s="257"/>
      <c r="P31" s="257"/>
      <c r="Q31" s="33"/>
      <c r="R31" s="33"/>
      <c r="S31" s="33"/>
      <c r="T31" s="33"/>
      <c r="U31" s="33"/>
      <c r="V31" s="33"/>
      <c r="W31" s="257" t="s">
        <v>33</v>
      </c>
      <c r="X31" s="257"/>
      <c r="Y31" s="257"/>
      <c r="Z31" s="257"/>
      <c r="AA31" s="257"/>
      <c r="AB31" s="257"/>
      <c r="AC31" s="257"/>
      <c r="AD31" s="257"/>
      <c r="AE31" s="257"/>
      <c r="AF31" s="33"/>
      <c r="AG31" s="33"/>
      <c r="AH31" s="33"/>
      <c r="AI31" s="33"/>
      <c r="AJ31" s="33"/>
      <c r="AK31" s="257" t="s">
        <v>34</v>
      </c>
      <c r="AL31" s="257"/>
      <c r="AM31" s="257"/>
      <c r="AN31" s="257"/>
      <c r="AO31" s="257"/>
      <c r="AP31" s="33"/>
      <c r="AQ31" s="33"/>
      <c r="AR31" s="34"/>
      <c r="BE31" s="239"/>
    </row>
    <row r="32" spans="1:71" s="2" customFormat="1" ht="14.45" customHeight="1" x14ac:dyDescent="0.2">
      <c r="B32" s="38"/>
      <c r="D32" s="26" t="s">
        <v>35</v>
      </c>
      <c r="F32" s="39" t="s">
        <v>36</v>
      </c>
      <c r="L32" s="237">
        <v>0.2</v>
      </c>
      <c r="M32" s="236"/>
      <c r="N32" s="236"/>
      <c r="O32" s="236"/>
      <c r="P32" s="236"/>
      <c r="Q32" s="40"/>
      <c r="R32" s="40"/>
      <c r="S32" s="40"/>
      <c r="T32" s="40"/>
      <c r="U32" s="40"/>
      <c r="V32" s="40"/>
      <c r="W32" s="235">
        <f>ROUND(AZ94 + SUM(CD99:CD103), 2)</f>
        <v>0</v>
      </c>
      <c r="X32" s="236"/>
      <c r="Y32" s="236"/>
      <c r="Z32" s="236"/>
      <c r="AA32" s="236"/>
      <c r="AB32" s="236"/>
      <c r="AC32" s="236"/>
      <c r="AD32" s="236"/>
      <c r="AE32" s="236"/>
      <c r="AF32" s="40"/>
      <c r="AG32" s="40"/>
      <c r="AH32" s="40"/>
      <c r="AI32" s="40"/>
      <c r="AJ32" s="40"/>
      <c r="AK32" s="235">
        <f>ROUND(AV94 + SUM(BY99:BY103), 2)</f>
        <v>0</v>
      </c>
      <c r="AL32" s="236"/>
      <c r="AM32" s="236"/>
      <c r="AN32" s="236"/>
      <c r="AO32" s="236"/>
      <c r="AP32" s="40"/>
      <c r="AQ32" s="40"/>
      <c r="AR32" s="41"/>
      <c r="AS32" s="40"/>
      <c r="AT32" s="40"/>
      <c r="AU32" s="40"/>
      <c r="AV32" s="40"/>
      <c r="AW32" s="40"/>
      <c r="AX32" s="40"/>
      <c r="AY32" s="40"/>
      <c r="AZ32" s="40"/>
      <c r="BE32" s="240"/>
    </row>
    <row r="33" spans="1:57" s="2" customFormat="1" ht="14.45" customHeight="1" x14ac:dyDescent="0.2">
      <c r="B33" s="38"/>
      <c r="F33" s="39" t="s">
        <v>37</v>
      </c>
      <c r="L33" s="237">
        <v>0.2</v>
      </c>
      <c r="M33" s="236"/>
      <c r="N33" s="236"/>
      <c r="O33" s="236"/>
      <c r="P33" s="236"/>
      <c r="Q33" s="40"/>
      <c r="R33" s="40"/>
      <c r="S33" s="40"/>
      <c r="T33" s="40"/>
      <c r="U33" s="40"/>
      <c r="V33" s="40"/>
      <c r="W33" s="235">
        <f>ROUND(BA94 + SUM(CE99:CE103), 2)</f>
        <v>0</v>
      </c>
      <c r="X33" s="236"/>
      <c r="Y33" s="236"/>
      <c r="Z33" s="236"/>
      <c r="AA33" s="236"/>
      <c r="AB33" s="236"/>
      <c r="AC33" s="236"/>
      <c r="AD33" s="236"/>
      <c r="AE33" s="236"/>
      <c r="AF33" s="40"/>
      <c r="AG33" s="40"/>
      <c r="AH33" s="40"/>
      <c r="AI33" s="40"/>
      <c r="AJ33" s="40"/>
      <c r="AK33" s="235">
        <f>ROUND(AW94 + SUM(BZ99:BZ103), 2)</f>
        <v>0</v>
      </c>
      <c r="AL33" s="236"/>
      <c r="AM33" s="236"/>
      <c r="AN33" s="236"/>
      <c r="AO33" s="236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40"/>
    </row>
    <row r="34" spans="1:57" s="2" customFormat="1" ht="14.45" hidden="1" customHeight="1" x14ac:dyDescent="0.2">
      <c r="B34" s="38"/>
      <c r="F34" s="26" t="s">
        <v>38</v>
      </c>
      <c r="L34" s="248">
        <v>0.2</v>
      </c>
      <c r="M34" s="247"/>
      <c r="N34" s="247"/>
      <c r="O34" s="247"/>
      <c r="P34" s="247"/>
      <c r="W34" s="246">
        <f>ROUND(BB94 + SUM(CF99:CF103), 2)</f>
        <v>0</v>
      </c>
      <c r="X34" s="247"/>
      <c r="Y34" s="247"/>
      <c r="Z34" s="247"/>
      <c r="AA34" s="247"/>
      <c r="AB34" s="247"/>
      <c r="AC34" s="247"/>
      <c r="AD34" s="247"/>
      <c r="AE34" s="247"/>
      <c r="AK34" s="246">
        <v>0</v>
      </c>
      <c r="AL34" s="247"/>
      <c r="AM34" s="247"/>
      <c r="AN34" s="247"/>
      <c r="AO34" s="247"/>
      <c r="AR34" s="38"/>
      <c r="BE34" s="240"/>
    </row>
    <row r="35" spans="1:57" s="2" customFormat="1" ht="14.45" hidden="1" customHeight="1" x14ac:dyDescent="0.2">
      <c r="B35" s="38"/>
      <c r="F35" s="26" t="s">
        <v>39</v>
      </c>
      <c r="L35" s="248">
        <v>0.2</v>
      </c>
      <c r="M35" s="247"/>
      <c r="N35" s="247"/>
      <c r="O35" s="247"/>
      <c r="P35" s="247"/>
      <c r="W35" s="246">
        <f>ROUND(BC94 + SUM(CG99:CG103), 2)</f>
        <v>0</v>
      </c>
      <c r="X35" s="247"/>
      <c r="Y35" s="247"/>
      <c r="Z35" s="247"/>
      <c r="AA35" s="247"/>
      <c r="AB35" s="247"/>
      <c r="AC35" s="247"/>
      <c r="AD35" s="247"/>
      <c r="AE35" s="247"/>
      <c r="AK35" s="246">
        <v>0</v>
      </c>
      <c r="AL35" s="247"/>
      <c r="AM35" s="247"/>
      <c r="AN35" s="247"/>
      <c r="AO35" s="247"/>
      <c r="AR35" s="38"/>
    </row>
    <row r="36" spans="1:57" s="2" customFormat="1" ht="14.45" hidden="1" customHeight="1" x14ac:dyDescent="0.2">
      <c r="B36" s="38"/>
      <c r="F36" s="39" t="s">
        <v>40</v>
      </c>
      <c r="L36" s="237">
        <v>0</v>
      </c>
      <c r="M36" s="236"/>
      <c r="N36" s="236"/>
      <c r="O36" s="236"/>
      <c r="P36" s="236"/>
      <c r="Q36" s="40"/>
      <c r="R36" s="40"/>
      <c r="S36" s="40"/>
      <c r="T36" s="40"/>
      <c r="U36" s="40"/>
      <c r="V36" s="40"/>
      <c r="W36" s="235">
        <f>ROUND(BD94 + SUM(CH99:CH103), 2)</f>
        <v>0</v>
      </c>
      <c r="X36" s="236"/>
      <c r="Y36" s="236"/>
      <c r="Z36" s="236"/>
      <c r="AA36" s="236"/>
      <c r="AB36" s="236"/>
      <c r="AC36" s="236"/>
      <c r="AD36" s="236"/>
      <c r="AE36" s="236"/>
      <c r="AF36" s="40"/>
      <c r="AG36" s="40"/>
      <c r="AH36" s="40"/>
      <c r="AI36" s="40"/>
      <c r="AJ36" s="40"/>
      <c r="AK36" s="235">
        <v>0</v>
      </c>
      <c r="AL36" s="236"/>
      <c r="AM36" s="236"/>
      <c r="AN36" s="236"/>
      <c r="AO36" s="236"/>
      <c r="AP36" s="40"/>
      <c r="AQ36" s="40"/>
      <c r="AR36" s="41"/>
      <c r="AS36" s="40"/>
      <c r="AT36" s="40"/>
      <c r="AU36" s="40"/>
      <c r="AV36" s="40"/>
      <c r="AW36" s="40"/>
      <c r="AX36" s="40"/>
      <c r="AY36" s="40"/>
      <c r="AZ36" s="40"/>
    </row>
    <row r="37" spans="1:57" s="1" customFormat="1" ht="6.95" customHeight="1" x14ac:dyDescent="0.2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25.9" customHeight="1" x14ac:dyDescent="0.2">
      <c r="A38" s="33"/>
      <c r="B38" s="34"/>
      <c r="C38" s="42"/>
      <c r="D38" s="43" t="s">
        <v>41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5" t="s">
        <v>42</v>
      </c>
      <c r="U38" s="44"/>
      <c r="V38" s="44"/>
      <c r="W38" s="44"/>
      <c r="X38" s="245" t="s">
        <v>43</v>
      </c>
      <c r="Y38" s="243"/>
      <c r="Z38" s="243"/>
      <c r="AA38" s="243"/>
      <c r="AB38" s="243"/>
      <c r="AC38" s="44"/>
      <c r="AD38" s="44"/>
      <c r="AE38" s="44"/>
      <c r="AF38" s="44"/>
      <c r="AG38" s="44"/>
      <c r="AH38" s="44"/>
      <c r="AI38" s="44"/>
      <c r="AJ38" s="44"/>
      <c r="AK38" s="242">
        <f>SUM(AK29:AK36)</f>
        <v>0</v>
      </c>
      <c r="AL38" s="243"/>
      <c r="AM38" s="243"/>
      <c r="AN38" s="243"/>
      <c r="AO38" s="244"/>
      <c r="AP38" s="42"/>
      <c r="AQ38" s="42"/>
      <c r="AR38" s="34"/>
      <c r="BE38" s="33"/>
    </row>
    <row r="39" spans="1:57" s="1" customFormat="1" ht="6.95" customHeight="1" x14ac:dyDescent="0.2">
      <c r="A39" s="33"/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4"/>
      <c r="BE39" s="33"/>
    </row>
    <row r="40" spans="1:57" s="1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4"/>
      <c r="BE40" s="33"/>
    </row>
    <row r="41" spans="1:57" ht="14.45" customHeight="1" x14ac:dyDescent="0.2">
      <c r="B41" s="19"/>
      <c r="AR41" s="19"/>
    </row>
    <row r="42" spans="1:57" ht="14.45" customHeight="1" x14ac:dyDescent="0.2">
      <c r="B42" s="19"/>
      <c r="AR42" s="19"/>
    </row>
    <row r="43" spans="1:57" ht="14.45" customHeight="1" x14ac:dyDescent="0.2">
      <c r="B43" s="19"/>
      <c r="AR43" s="19"/>
    </row>
    <row r="44" spans="1:57" ht="14.45" customHeight="1" x14ac:dyDescent="0.2">
      <c r="B44" s="19"/>
      <c r="AR44" s="19"/>
    </row>
    <row r="45" spans="1:57" ht="14.45" customHeight="1" x14ac:dyDescent="0.2">
      <c r="B45" s="19"/>
      <c r="AR45" s="19"/>
    </row>
    <row r="46" spans="1:57" ht="14.45" customHeight="1" x14ac:dyDescent="0.2">
      <c r="B46" s="19"/>
      <c r="AR46" s="19"/>
    </row>
    <row r="47" spans="1:57" ht="14.45" customHeight="1" x14ac:dyDescent="0.2">
      <c r="B47" s="19"/>
      <c r="AR47" s="19"/>
    </row>
    <row r="48" spans="1:57" ht="14.45" customHeight="1" x14ac:dyDescent="0.2">
      <c r="B48" s="19"/>
      <c r="AR48" s="19"/>
    </row>
    <row r="49" spans="1:57" s="1" customFormat="1" ht="14.45" customHeight="1" x14ac:dyDescent="0.2">
      <c r="B49" s="46"/>
      <c r="D49" s="47" t="s">
        <v>44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45</v>
      </c>
      <c r="AI49" s="48"/>
      <c r="AJ49" s="48"/>
      <c r="AK49" s="48"/>
      <c r="AL49" s="48"/>
      <c r="AM49" s="48"/>
      <c r="AN49" s="48"/>
      <c r="AO49" s="48"/>
      <c r="AR49" s="46"/>
    </row>
    <row r="50" spans="1:57" x14ac:dyDescent="0.2">
      <c r="B50" s="19"/>
      <c r="AR50" s="19"/>
    </row>
    <row r="51" spans="1:57" x14ac:dyDescent="0.2">
      <c r="B51" s="19"/>
      <c r="AR51" s="19"/>
    </row>
    <row r="52" spans="1:57" x14ac:dyDescent="0.2">
      <c r="B52" s="19"/>
      <c r="AR52" s="19"/>
    </row>
    <row r="53" spans="1:57" x14ac:dyDescent="0.2">
      <c r="B53" s="19"/>
      <c r="AR53" s="19"/>
    </row>
    <row r="54" spans="1:57" x14ac:dyDescent="0.2">
      <c r="B54" s="19"/>
      <c r="AR54" s="19"/>
    </row>
    <row r="55" spans="1:57" x14ac:dyDescent="0.2">
      <c r="B55" s="19"/>
      <c r="AR55" s="19"/>
    </row>
    <row r="56" spans="1:57" x14ac:dyDescent="0.2">
      <c r="B56" s="19"/>
      <c r="AR56" s="19"/>
    </row>
    <row r="57" spans="1:57" x14ac:dyDescent="0.2">
      <c r="B57" s="19"/>
      <c r="AR57" s="19"/>
    </row>
    <row r="58" spans="1:57" x14ac:dyDescent="0.2">
      <c r="B58" s="19"/>
      <c r="AR58" s="19"/>
    </row>
    <row r="59" spans="1:57" x14ac:dyDescent="0.2">
      <c r="B59" s="19"/>
      <c r="AR59" s="19"/>
    </row>
    <row r="60" spans="1:57" s="1" customFormat="1" ht="12.75" x14ac:dyDescent="0.2">
      <c r="A60" s="33"/>
      <c r="B60" s="34"/>
      <c r="C60" s="33"/>
      <c r="D60" s="49" t="s">
        <v>46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47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46</v>
      </c>
      <c r="AI60" s="36"/>
      <c r="AJ60" s="36"/>
      <c r="AK60" s="36"/>
      <c r="AL60" s="36"/>
      <c r="AM60" s="49" t="s">
        <v>47</v>
      </c>
      <c r="AN60" s="36"/>
      <c r="AO60" s="36"/>
      <c r="AP60" s="33"/>
      <c r="AQ60" s="33"/>
      <c r="AR60" s="34"/>
      <c r="BE60" s="33"/>
    </row>
    <row r="61" spans="1:57" x14ac:dyDescent="0.2">
      <c r="B61" s="19"/>
      <c r="AR61" s="19"/>
    </row>
    <row r="62" spans="1:57" x14ac:dyDescent="0.2">
      <c r="B62" s="19"/>
      <c r="AR62" s="19"/>
    </row>
    <row r="63" spans="1:57" x14ac:dyDescent="0.2">
      <c r="B63" s="19"/>
      <c r="AR63" s="19"/>
    </row>
    <row r="64" spans="1:57" s="1" customFormat="1" ht="12.75" x14ac:dyDescent="0.2">
      <c r="A64" s="33"/>
      <c r="B64" s="34"/>
      <c r="C64" s="33"/>
      <c r="D64" s="47" t="s">
        <v>48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49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 x14ac:dyDescent="0.2">
      <c r="B65" s="19"/>
      <c r="AR65" s="19"/>
    </row>
    <row r="66" spans="1:57" x14ac:dyDescent="0.2">
      <c r="B66" s="19"/>
      <c r="AR66" s="19"/>
    </row>
    <row r="67" spans="1:57" x14ac:dyDescent="0.2">
      <c r="B67" s="19"/>
      <c r="AR67" s="19"/>
    </row>
    <row r="68" spans="1:57" x14ac:dyDescent="0.2">
      <c r="B68" s="19"/>
      <c r="AR68" s="19"/>
    </row>
    <row r="69" spans="1:57" x14ac:dyDescent="0.2">
      <c r="B69" s="19"/>
      <c r="AR69" s="19"/>
    </row>
    <row r="70" spans="1:57" x14ac:dyDescent="0.2">
      <c r="B70" s="19"/>
      <c r="AR70" s="19"/>
    </row>
    <row r="71" spans="1:57" x14ac:dyDescent="0.2">
      <c r="B71" s="19"/>
      <c r="AR71" s="19"/>
    </row>
    <row r="72" spans="1:57" x14ac:dyDescent="0.2">
      <c r="B72" s="19"/>
      <c r="AR72" s="19"/>
    </row>
    <row r="73" spans="1:57" x14ac:dyDescent="0.2">
      <c r="B73" s="19"/>
      <c r="AR73" s="19"/>
    </row>
    <row r="74" spans="1:57" x14ac:dyDescent="0.2">
      <c r="B74" s="19"/>
      <c r="AR74" s="19"/>
    </row>
    <row r="75" spans="1:57" s="1" customFormat="1" ht="12.75" x14ac:dyDescent="0.2">
      <c r="A75" s="33"/>
      <c r="B75" s="34"/>
      <c r="C75" s="33"/>
      <c r="D75" s="49" t="s">
        <v>46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47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46</v>
      </c>
      <c r="AI75" s="36"/>
      <c r="AJ75" s="36"/>
      <c r="AK75" s="36"/>
      <c r="AL75" s="36"/>
      <c r="AM75" s="49" t="s">
        <v>47</v>
      </c>
      <c r="AN75" s="36"/>
      <c r="AO75" s="36"/>
      <c r="AP75" s="33"/>
      <c r="AQ75" s="33"/>
      <c r="AR75" s="34"/>
      <c r="BE75" s="33"/>
    </row>
    <row r="76" spans="1:57" s="1" customFormat="1" x14ac:dyDescent="0.2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1" customFormat="1" ht="6.95" customHeight="1" x14ac:dyDescent="0.2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1" customFormat="1" ht="6.95" customHeight="1" x14ac:dyDescent="0.2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1" customFormat="1" ht="24.95" customHeight="1" x14ac:dyDescent="0.2">
      <c r="A82" s="33"/>
      <c r="B82" s="34"/>
      <c r="C82" s="20" t="s">
        <v>50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1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3" customFormat="1" ht="12" customHeight="1" x14ac:dyDescent="0.2">
      <c r="B84" s="55"/>
      <c r="C84" s="26" t="s">
        <v>12</v>
      </c>
      <c r="L84" s="3">
        <f>K5</f>
        <v>0</v>
      </c>
      <c r="AR84" s="55"/>
    </row>
    <row r="85" spans="1:91" s="4" customFormat="1" ht="36.950000000000003" customHeight="1" x14ac:dyDescent="0.2">
      <c r="B85" s="56"/>
      <c r="C85" s="57" t="s">
        <v>14</v>
      </c>
      <c r="L85" s="278" t="str">
        <f>K6</f>
        <v>Rekonštrukcia a zmena účelu objektu Tomášikova 25-Materská škola</v>
      </c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79"/>
      <c r="X85" s="279"/>
      <c r="Y85" s="279"/>
      <c r="Z85" s="279"/>
      <c r="AA85" s="279"/>
      <c r="AB85" s="279"/>
      <c r="AC85" s="279"/>
      <c r="AD85" s="279"/>
      <c r="AE85" s="279"/>
      <c r="AF85" s="279"/>
      <c r="AG85" s="279"/>
      <c r="AH85" s="279"/>
      <c r="AI85" s="279"/>
      <c r="AJ85" s="279"/>
      <c r="AK85" s="279"/>
      <c r="AL85" s="279"/>
      <c r="AM85" s="279"/>
      <c r="AN85" s="279"/>
      <c r="AO85" s="279"/>
      <c r="AR85" s="56"/>
    </row>
    <row r="86" spans="1:91" s="1" customFormat="1" ht="6.95" customHeight="1" x14ac:dyDescent="0.2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1" customFormat="1" ht="12" customHeight="1" x14ac:dyDescent="0.2">
      <c r="A87" s="33"/>
      <c r="B87" s="34"/>
      <c r="C87" s="26" t="s">
        <v>17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19</v>
      </c>
      <c r="AJ87" s="33"/>
      <c r="AK87" s="33"/>
      <c r="AL87" s="33"/>
      <c r="AM87" s="280">
        <f>IF(AN8= "","",AN8)</f>
        <v>44399</v>
      </c>
      <c r="AN87" s="280"/>
      <c r="AO87" s="33"/>
      <c r="AP87" s="33"/>
      <c r="AQ87" s="33"/>
      <c r="AR87" s="34"/>
      <c r="BE87" s="33"/>
    </row>
    <row r="88" spans="1:91" s="1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1" customFormat="1" ht="15.2" customHeight="1" x14ac:dyDescent="0.2">
      <c r="A89" s="33"/>
      <c r="B89" s="34"/>
      <c r="C89" s="26" t="s">
        <v>20</v>
      </c>
      <c r="D89" s="33"/>
      <c r="E89" s="33"/>
      <c r="F89" s="33"/>
      <c r="G89" s="33"/>
      <c r="H89" s="33"/>
      <c r="I89" s="33"/>
      <c r="J89" s="33"/>
      <c r="K89" s="33"/>
      <c r="L89" s="3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25</v>
      </c>
      <c r="AJ89" s="33"/>
      <c r="AK89" s="33"/>
      <c r="AL89" s="33"/>
      <c r="AM89" s="275" t="str">
        <f>IF(E17="","",E17)</f>
        <v xml:space="preserve"> </v>
      </c>
      <c r="AN89" s="276"/>
      <c r="AO89" s="276"/>
      <c r="AP89" s="276"/>
      <c r="AQ89" s="33"/>
      <c r="AR89" s="34"/>
      <c r="AS89" s="271" t="s">
        <v>51</v>
      </c>
      <c r="AT89" s="272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1" customFormat="1" ht="15.2" customHeight="1" x14ac:dyDescent="0.2">
      <c r="A90" s="33"/>
      <c r="B90" s="34"/>
      <c r="C90" s="26" t="s">
        <v>23</v>
      </c>
      <c r="D90" s="33"/>
      <c r="E90" s="33"/>
      <c r="F90" s="33"/>
      <c r="G90" s="33"/>
      <c r="H90" s="33"/>
      <c r="I90" s="33"/>
      <c r="J90" s="33"/>
      <c r="K90" s="33"/>
      <c r="L90" s="3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27</v>
      </c>
      <c r="AJ90" s="33"/>
      <c r="AK90" s="33"/>
      <c r="AL90" s="33"/>
      <c r="AM90" s="275" t="str">
        <f>IF(E20="","",E20)</f>
        <v xml:space="preserve"> </v>
      </c>
      <c r="AN90" s="276"/>
      <c r="AO90" s="276"/>
      <c r="AP90" s="276"/>
      <c r="AQ90" s="33"/>
      <c r="AR90" s="34"/>
      <c r="AS90" s="273"/>
      <c r="AT90" s="274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1" customFormat="1" ht="10.9" customHeight="1" x14ac:dyDescent="0.2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73"/>
      <c r="AT91" s="274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1" customFormat="1" ht="29.25" customHeight="1" x14ac:dyDescent="0.2">
      <c r="A92" s="33"/>
      <c r="B92" s="34"/>
      <c r="C92" s="266" t="s">
        <v>52</v>
      </c>
      <c r="D92" s="267"/>
      <c r="E92" s="267"/>
      <c r="F92" s="267"/>
      <c r="G92" s="267"/>
      <c r="H92" s="44"/>
      <c r="I92" s="269" t="s">
        <v>53</v>
      </c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8" t="s">
        <v>54</v>
      </c>
      <c r="AH92" s="267"/>
      <c r="AI92" s="267"/>
      <c r="AJ92" s="267"/>
      <c r="AK92" s="267"/>
      <c r="AL92" s="267"/>
      <c r="AM92" s="267"/>
      <c r="AN92" s="269" t="s">
        <v>55</v>
      </c>
      <c r="AO92" s="267"/>
      <c r="AP92" s="270"/>
      <c r="AQ92" s="64" t="s">
        <v>56</v>
      </c>
      <c r="AR92" s="34"/>
      <c r="AS92" s="65" t="s">
        <v>57</v>
      </c>
      <c r="AT92" s="66" t="s">
        <v>58</v>
      </c>
      <c r="AU92" s="66" t="s">
        <v>59</v>
      </c>
      <c r="AV92" s="66" t="s">
        <v>60</v>
      </c>
      <c r="AW92" s="66" t="s">
        <v>61</v>
      </c>
      <c r="AX92" s="66" t="s">
        <v>62</v>
      </c>
      <c r="AY92" s="66" t="s">
        <v>63</v>
      </c>
      <c r="AZ92" s="66" t="s">
        <v>64</v>
      </c>
      <c r="BA92" s="66" t="s">
        <v>65</v>
      </c>
      <c r="BB92" s="66" t="s">
        <v>66</v>
      </c>
      <c r="BC92" s="66" t="s">
        <v>67</v>
      </c>
      <c r="BD92" s="67" t="s">
        <v>68</v>
      </c>
      <c r="BE92" s="33"/>
    </row>
    <row r="93" spans="1:91" s="1" customFormat="1" ht="10.9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3"/>
    </row>
    <row r="94" spans="1:91" s="5" customFormat="1" ht="32.450000000000003" customHeight="1" x14ac:dyDescent="0.2">
      <c r="B94" s="71"/>
      <c r="C94" s="72" t="s">
        <v>69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77">
        <f>ROUND(SUM(AG95:AG97),2)</f>
        <v>0</v>
      </c>
      <c r="AH94" s="277"/>
      <c r="AI94" s="277"/>
      <c r="AJ94" s="277"/>
      <c r="AK94" s="277"/>
      <c r="AL94" s="277"/>
      <c r="AM94" s="277"/>
      <c r="AN94" s="265">
        <f>SUM(AG94,AT94)</f>
        <v>0</v>
      </c>
      <c r="AO94" s="265"/>
      <c r="AP94" s="265"/>
      <c r="AQ94" s="75" t="s">
        <v>1</v>
      </c>
      <c r="AR94" s="71"/>
      <c r="AS94" s="76">
        <f>ROUND(SUM(AS95:AS97),2)</f>
        <v>0</v>
      </c>
      <c r="AT94" s="77">
        <f>ROUND(SUM(AV94:AW94),2)</f>
        <v>0</v>
      </c>
      <c r="AU94" s="78">
        <f>ROUND(SUM(AU95:AU97),5)</f>
        <v>0</v>
      </c>
      <c r="AV94" s="77">
        <f>ROUND(AZ94*L32,2)</f>
        <v>0</v>
      </c>
      <c r="AW94" s="77">
        <f>ROUND(BA94*L33,2)</f>
        <v>0</v>
      </c>
      <c r="AX94" s="77">
        <f>ROUND(BB94*L32,2)</f>
        <v>0</v>
      </c>
      <c r="AY94" s="77">
        <f>ROUND(BC94*L33,2)</f>
        <v>0</v>
      </c>
      <c r="AZ94" s="77">
        <f>ROUND(SUM(AZ95:AZ97),2)</f>
        <v>0</v>
      </c>
      <c r="BA94" s="77">
        <f>ROUND(SUM(BA95:BA97),2)</f>
        <v>0</v>
      </c>
      <c r="BB94" s="77">
        <f>ROUND(SUM(BB95:BB97),2)</f>
        <v>0</v>
      </c>
      <c r="BC94" s="77">
        <f>ROUND(SUM(BC95:BC97),2)</f>
        <v>0</v>
      </c>
      <c r="BD94" s="79">
        <f>ROUND(SUM(BD95:BD97),2)</f>
        <v>0</v>
      </c>
      <c r="BS94" s="80" t="s">
        <v>70</v>
      </c>
      <c r="BT94" s="80" t="s">
        <v>71</v>
      </c>
      <c r="BU94" s="81" t="s">
        <v>72</v>
      </c>
      <c r="BV94" s="80" t="s">
        <v>73</v>
      </c>
      <c r="BW94" s="80" t="s">
        <v>4</v>
      </c>
      <c r="BX94" s="80" t="s">
        <v>74</v>
      </c>
      <c r="CL94" s="80" t="s">
        <v>1</v>
      </c>
    </row>
    <row r="95" spans="1:91" s="6" customFormat="1" ht="16.5" customHeight="1" x14ac:dyDescent="0.2">
      <c r="A95" s="82" t="s">
        <v>75</v>
      </c>
      <c r="B95" s="83"/>
      <c r="C95" s="84"/>
      <c r="D95" s="262"/>
      <c r="E95" s="262"/>
      <c r="F95" s="262"/>
      <c r="G95" s="262"/>
      <c r="H95" s="262"/>
      <c r="I95" s="85"/>
      <c r="J95" s="262" t="s">
        <v>76</v>
      </c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3">
        <f>'07 - SO 02 Hracia plocha'!J32</f>
        <v>0</v>
      </c>
      <c r="AH95" s="264"/>
      <c r="AI95" s="264"/>
      <c r="AJ95" s="264"/>
      <c r="AK95" s="264"/>
      <c r="AL95" s="264"/>
      <c r="AM95" s="264"/>
      <c r="AN95" s="263">
        <f>SUM(AG95,AT95)</f>
        <v>0</v>
      </c>
      <c r="AO95" s="264"/>
      <c r="AP95" s="264"/>
      <c r="AQ95" s="86" t="s">
        <v>77</v>
      </c>
      <c r="AR95" s="83"/>
      <c r="AS95" s="87">
        <v>0</v>
      </c>
      <c r="AT95" s="88">
        <f>ROUND(SUM(AV95:AW95),2)</f>
        <v>0</v>
      </c>
      <c r="AU95" s="89">
        <f>'07 - SO 02 Hracia plocha'!P134</f>
        <v>0</v>
      </c>
      <c r="AV95" s="88">
        <f>'07 - SO 02 Hracia plocha'!J35</f>
        <v>0</v>
      </c>
      <c r="AW95" s="88">
        <f>'07 - SO 02 Hracia plocha'!J36</f>
        <v>0</v>
      </c>
      <c r="AX95" s="88">
        <f>'07 - SO 02 Hracia plocha'!J37</f>
        <v>0</v>
      </c>
      <c r="AY95" s="88">
        <f>'07 - SO 02 Hracia plocha'!J38</f>
        <v>0</v>
      </c>
      <c r="AZ95" s="88">
        <f>'07 - SO 02 Hracia plocha'!F35</f>
        <v>0</v>
      </c>
      <c r="BA95" s="88">
        <f>'07 - SO 02 Hracia plocha'!F36</f>
        <v>0</v>
      </c>
      <c r="BB95" s="88">
        <f>'07 - SO 02 Hracia plocha'!F37</f>
        <v>0</v>
      </c>
      <c r="BC95" s="88">
        <f>'07 - SO 02 Hracia plocha'!F38</f>
        <v>0</v>
      </c>
      <c r="BD95" s="90">
        <f>'07 - SO 02 Hracia plocha'!F39</f>
        <v>0</v>
      </c>
      <c r="BT95" s="91" t="s">
        <v>78</v>
      </c>
      <c r="BV95" s="91" t="s">
        <v>73</v>
      </c>
      <c r="BW95" s="91" t="s">
        <v>79</v>
      </c>
      <c r="BX95" s="91" t="s">
        <v>4</v>
      </c>
      <c r="CL95" s="91" t="s">
        <v>1</v>
      </c>
      <c r="CM95" s="91" t="s">
        <v>71</v>
      </c>
    </row>
    <row r="96" spans="1:91" s="6" customFormat="1" ht="16.5" customHeight="1" x14ac:dyDescent="0.2">
      <c r="A96" s="82" t="s">
        <v>75</v>
      </c>
      <c r="B96" s="83"/>
      <c r="C96" s="84"/>
      <c r="D96" s="262"/>
      <c r="E96" s="262"/>
      <c r="F96" s="262"/>
      <c r="G96" s="262"/>
      <c r="H96" s="262"/>
      <c r="I96" s="85"/>
      <c r="J96" s="262" t="s">
        <v>486</v>
      </c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3">
        <f>'07-1 - SO 03 Spevnené plochy'!J32</f>
        <v>0</v>
      </c>
      <c r="AH96" s="264"/>
      <c r="AI96" s="264"/>
      <c r="AJ96" s="264"/>
      <c r="AK96" s="264"/>
      <c r="AL96" s="264"/>
      <c r="AM96" s="264"/>
      <c r="AN96" s="263">
        <f>SUM(AG96,AT96)</f>
        <v>0</v>
      </c>
      <c r="AO96" s="264"/>
      <c r="AP96" s="264"/>
      <c r="AQ96" s="86" t="s">
        <v>77</v>
      </c>
      <c r="AR96" s="83"/>
      <c r="AS96" s="87">
        <v>0</v>
      </c>
      <c r="AT96" s="88">
        <f>ROUND(SUM(AV96:AW96),2)</f>
        <v>0</v>
      </c>
      <c r="AU96" s="89">
        <f>'07-1 - SO 03 Spevnené plochy'!P135</f>
        <v>0</v>
      </c>
      <c r="AV96" s="88">
        <f>'07-1 - SO 03 Spevnené plochy'!J35</f>
        <v>0</v>
      </c>
      <c r="AW96" s="88">
        <f>'07-1 - SO 03 Spevnené plochy'!J36</f>
        <v>0</v>
      </c>
      <c r="AX96" s="88">
        <f>'07-1 - SO 03 Spevnené plochy'!J37</f>
        <v>0</v>
      </c>
      <c r="AY96" s="88">
        <f>'07-1 - SO 03 Spevnené plochy'!J38</f>
        <v>0</v>
      </c>
      <c r="AZ96" s="88">
        <f>'07-1 - SO 03 Spevnené plochy'!F35</f>
        <v>0</v>
      </c>
      <c r="BA96" s="88">
        <f>'07-1 - SO 03 Spevnené plochy'!F36</f>
        <v>0</v>
      </c>
      <c r="BB96" s="88">
        <f>'07-1 - SO 03 Spevnené plochy'!F37</f>
        <v>0</v>
      </c>
      <c r="BC96" s="88">
        <f>'07-1 - SO 03 Spevnené plochy'!F38</f>
        <v>0</v>
      </c>
      <c r="BD96" s="90">
        <f>'07-1 - SO 03 Spevnené plochy'!F39</f>
        <v>0</v>
      </c>
      <c r="BT96" s="91" t="s">
        <v>78</v>
      </c>
      <c r="BV96" s="91" t="s">
        <v>73</v>
      </c>
      <c r="BW96" s="91" t="s">
        <v>81</v>
      </c>
      <c r="BX96" s="91" t="s">
        <v>4</v>
      </c>
      <c r="CL96" s="91" t="s">
        <v>1</v>
      </c>
      <c r="CM96" s="91" t="s">
        <v>71</v>
      </c>
    </row>
    <row r="97" spans="1:91" s="6" customFormat="1" ht="16.5" customHeight="1" x14ac:dyDescent="0.2">
      <c r="A97" s="82" t="s">
        <v>75</v>
      </c>
      <c r="B97" s="83"/>
      <c r="C97" s="84"/>
      <c r="D97" s="262"/>
      <c r="E97" s="262"/>
      <c r="F97" s="262"/>
      <c r="G97" s="262"/>
      <c r="H97" s="262"/>
      <c r="I97" s="85"/>
      <c r="J97" s="262" t="s">
        <v>485</v>
      </c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63">
        <f>'07-2 - SO 03 Terénne a sa...'!J32</f>
        <v>0</v>
      </c>
      <c r="AH97" s="264"/>
      <c r="AI97" s="264"/>
      <c r="AJ97" s="264"/>
      <c r="AK97" s="264"/>
      <c r="AL97" s="264"/>
      <c r="AM97" s="264"/>
      <c r="AN97" s="263">
        <f>SUM(AG97,AT97)</f>
        <v>0</v>
      </c>
      <c r="AO97" s="264"/>
      <c r="AP97" s="264"/>
      <c r="AQ97" s="86" t="s">
        <v>77</v>
      </c>
      <c r="AR97" s="83"/>
      <c r="AS97" s="92">
        <v>0</v>
      </c>
      <c r="AT97" s="93">
        <f>ROUND(SUM(AV97:AW97),2)</f>
        <v>0</v>
      </c>
      <c r="AU97" s="94">
        <f>'07-2 - SO 03 Terénne a sa...'!P129</f>
        <v>0</v>
      </c>
      <c r="AV97" s="93">
        <f>'07-2 - SO 03 Terénne a sa...'!J35</f>
        <v>0</v>
      </c>
      <c r="AW97" s="93">
        <f>'07-2 - SO 03 Terénne a sa...'!J36</f>
        <v>0</v>
      </c>
      <c r="AX97" s="93">
        <f>'07-2 - SO 03 Terénne a sa...'!J37</f>
        <v>0</v>
      </c>
      <c r="AY97" s="93">
        <f>'07-2 - SO 03 Terénne a sa...'!J38</f>
        <v>0</v>
      </c>
      <c r="AZ97" s="93">
        <f>'07-2 - SO 03 Terénne a sa...'!F35</f>
        <v>0</v>
      </c>
      <c r="BA97" s="93">
        <f>'07-2 - SO 03 Terénne a sa...'!F36</f>
        <v>0</v>
      </c>
      <c r="BB97" s="93">
        <f>'07-2 - SO 03 Terénne a sa...'!F37</f>
        <v>0</v>
      </c>
      <c r="BC97" s="93">
        <f>'07-2 - SO 03 Terénne a sa...'!F38</f>
        <v>0</v>
      </c>
      <c r="BD97" s="95">
        <f>'07-2 - SO 03 Terénne a sa...'!F39</f>
        <v>0</v>
      </c>
      <c r="BT97" s="91" t="s">
        <v>78</v>
      </c>
      <c r="BV97" s="91" t="s">
        <v>73</v>
      </c>
      <c r="BW97" s="91" t="s">
        <v>83</v>
      </c>
      <c r="BX97" s="91" t="s">
        <v>4</v>
      </c>
      <c r="CL97" s="91" t="s">
        <v>1</v>
      </c>
      <c r="CM97" s="91" t="s">
        <v>71</v>
      </c>
    </row>
    <row r="98" spans="1:91" x14ac:dyDescent="0.2">
      <c r="B98" s="19"/>
      <c r="AR98" s="19"/>
    </row>
    <row r="99" spans="1:91" s="1" customFormat="1" ht="30" customHeight="1" x14ac:dyDescent="0.2">
      <c r="A99" s="33"/>
      <c r="B99" s="34"/>
      <c r="C99" s="72" t="s">
        <v>84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265">
        <f>ROUND(SUM(AG100:AG103), 2)</f>
        <v>0</v>
      </c>
      <c r="AH99" s="265"/>
      <c r="AI99" s="265"/>
      <c r="AJ99" s="265"/>
      <c r="AK99" s="265"/>
      <c r="AL99" s="265"/>
      <c r="AM99" s="265"/>
      <c r="AN99" s="265">
        <f>ROUND(SUM(AN100:AN103), 2)</f>
        <v>0</v>
      </c>
      <c r="AO99" s="265"/>
      <c r="AP99" s="265"/>
      <c r="AQ99" s="96"/>
      <c r="AR99" s="34"/>
      <c r="AS99" s="65" t="s">
        <v>85</v>
      </c>
      <c r="AT99" s="66" t="s">
        <v>86</v>
      </c>
      <c r="AU99" s="66" t="s">
        <v>35</v>
      </c>
      <c r="AV99" s="67" t="s">
        <v>58</v>
      </c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91" s="1" customFormat="1" ht="19.899999999999999" customHeight="1" x14ac:dyDescent="0.2">
      <c r="A100" s="33"/>
      <c r="B100" s="34"/>
      <c r="C100" s="33"/>
      <c r="D100" s="251" t="s">
        <v>87</v>
      </c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33"/>
      <c r="AD100" s="33"/>
      <c r="AE100" s="33"/>
      <c r="AF100" s="33"/>
      <c r="AG100" s="252">
        <f>ROUND(AG94 * AS100, 2)</f>
        <v>0</v>
      </c>
      <c r="AH100" s="253"/>
      <c r="AI100" s="253"/>
      <c r="AJ100" s="253"/>
      <c r="AK100" s="253"/>
      <c r="AL100" s="253"/>
      <c r="AM100" s="253"/>
      <c r="AN100" s="253">
        <f>ROUND(AG100 + AV100, 2)</f>
        <v>0</v>
      </c>
      <c r="AO100" s="253"/>
      <c r="AP100" s="253"/>
      <c r="AQ100" s="33"/>
      <c r="AR100" s="34"/>
      <c r="AS100" s="98">
        <v>0</v>
      </c>
      <c r="AT100" s="99" t="s">
        <v>88</v>
      </c>
      <c r="AU100" s="99" t="s">
        <v>36</v>
      </c>
      <c r="AV100" s="100">
        <f>ROUND(IF(AU100="základná",AG100*L32,IF(AU100="znížená",AG100*L33,0)), 2)</f>
        <v>0</v>
      </c>
      <c r="AW100" s="33"/>
      <c r="AX100" s="33"/>
      <c r="AY100" s="33"/>
      <c r="AZ100" s="33"/>
      <c r="BA100" s="33"/>
      <c r="BB100" s="33"/>
      <c r="BC100" s="33"/>
      <c r="BD100" s="33"/>
      <c r="BE100" s="33"/>
      <c r="BV100" s="16" t="s">
        <v>89</v>
      </c>
      <c r="BY100" s="101">
        <f>IF(AU100="základná",AV100,0)</f>
        <v>0</v>
      </c>
      <c r="BZ100" s="101">
        <f>IF(AU100="znížená",AV100,0)</f>
        <v>0</v>
      </c>
      <c r="CA100" s="101">
        <v>0</v>
      </c>
      <c r="CB100" s="101">
        <v>0</v>
      </c>
      <c r="CC100" s="101">
        <v>0</v>
      </c>
      <c r="CD100" s="101">
        <f>IF(AU100="základná",AG100,0)</f>
        <v>0</v>
      </c>
      <c r="CE100" s="101">
        <f>IF(AU100="znížená",AG100,0)</f>
        <v>0</v>
      </c>
      <c r="CF100" s="101">
        <f>IF(AU100="zákl. prenesená",AG100,0)</f>
        <v>0</v>
      </c>
      <c r="CG100" s="101">
        <f>IF(AU100="zníž. prenesená",AG100,0)</f>
        <v>0</v>
      </c>
      <c r="CH100" s="101">
        <f>IF(AU100="nulová",AG100,0)</f>
        <v>0</v>
      </c>
      <c r="CI100" s="16">
        <f>IF(AU100="základná",1,IF(AU100="znížená",2,IF(AU100="zákl. prenesená",4,IF(AU100="zníž. prenesená",5,3))))</f>
        <v>1</v>
      </c>
      <c r="CJ100" s="16">
        <f>IF(AT100="stavebná časť",1,IF(AT100="investičná časť",2,3))</f>
        <v>1</v>
      </c>
      <c r="CK100" s="16" t="str">
        <f>IF(D100="Vyplň vlastné","","x")</f>
        <v>x</v>
      </c>
    </row>
    <row r="101" spans="1:91" s="1" customFormat="1" ht="19.899999999999999" customHeight="1" x14ac:dyDescent="0.2">
      <c r="A101" s="33"/>
      <c r="B101" s="34"/>
      <c r="C101" s="33"/>
      <c r="D101" s="250" t="s">
        <v>90</v>
      </c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  <c r="AA101" s="251"/>
      <c r="AB101" s="251"/>
      <c r="AC101" s="33"/>
      <c r="AD101" s="33"/>
      <c r="AE101" s="33"/>
      <c r="AF101" s="33"/>
      <c r="AG101" s="252">
        <f>ROUND(AG94 * AS101, 2)</f>
        <v>0</v>
      </c>
      <c r="AH101" s="253"/>
      <c r="AI101" s="253"/>
      <c r="AJ101" s="253"/>
      <c r="AK101" s="253"/>
      <c r="AL101" s="253"/>
      <c r="AM101" s="253"/>
      <c r="AN101" s="253">
        <f>ROUND(AG101 + AV101, 2)</f>
        <v>0</v>
      </c>
      <c r="AO101" s="253"/>
      <c r="AP101" s="253"/>
      <c r="AQ101" s="33"/>
      <c r="AR101" s="34"/>
      <c r="AS101" s="98">
        <v>0</v>
      </c>
      <c r="AT101" s="99" t="s">
        <v>88</v>
      </c>
      <c r="AU101" s="99" t="s">
        <v>36</v>
      </c>
      <c r="AV101" s="100">
        <f>ROUND(IF(AU101="základná",AG101*L32,IF(AU101="znížená",AG101*L33,0)), 2)</f>
        <v>0</v>
      </c>
      <c r="AW101" s="33"/>
      <c r="AX101" s="33"/>
      <c r="AY101" s="33"/>
      <c r="AZ101" s="33"/>
      <c r="BA101" s="33"/>
      <c r="BB101" s="33"/>
      <c r="BC101" s="33"/>
      <c r="BD101" s="33"/>
      <c r="BE101" s="33"/>
      <c r="BV101" s="16" t="s">
        <v>91</v>
      </c>
      <c r="BY101" s="101">
        <f>IF(AU101="základná",AV101,0)</f>
        <v>0</v>
      </c>
      <c r="BZ101" s="101">
        <f>IF(AU101="znížená",AV101,0)</f>
        <v>0</v>
      </c>
      <c r="CA101" s="101">
        <v>0</v>
      </c>
      <c r="CB101" s="101">
        <v>0</v>
      </c>
      <c r="CC101" s="101">
        <v>0</v>
      </c>
      <c r="CD101" s="101">
        <f>IF(AU101="základná",AG101,0)</f>
        <v>0</v>
      </c>
      <c r="CE101" s="101">
        <f>IF(AU101="znížená",AG101,0)</f>
        <v>0</v>
      </c>
      <c r="CF101" s="101">
        <f>IF(AU101="zákl. prenesená",AG101,0)</f>
        <v>0</v>
      </c>
      <c r="CG101" s="101">
        <f>IF(AU101="zníž. prenesená",AG101,0)</f>
        <v>0</v>
      </c>
      <c r="CH101" s="101">
        <f>IF(AU101="nulová",AG101,0)</f>
        <v>0</v>
      </c>
      <c r="CI101" s="16">
        <f>IF(AU101="základná",1,IF(AU101="znížená",2,IF(AU101="zákl. prenesená",4,IF(AU101="zníž. prenesená",5,3))))</f>
        <v>1</v>
      </c>
      <c r="CJ101" s="16">
        <f>IF(AT101="stavebná časť",1,IF(AT101="investičná časť",2,3))</f>
        <v>1</v>
      </c>
      <c r="CK101" s="16" t="str">
        <f>IF(D101="Vyplň vlastné","","x")</f>
        <v/>
      </c>
    </row>
    <row r="102" spans="1:91" s="1" customFormat="1" ht="19.899999999999999" customHeight="1" x14ac:dyDescent="0.2">
      <c r="A102" s="33"/>
      <c r="B102" s="34"/>
      <c r="C102" s="33"/>
      <c r="D102" s="250" t="s">
        <v>90</v>
      </c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33"/>
      <c r="AD102" s="33"/>
      <c r="AE102" s="33"/>
      <c r="AF102" s="33"/>
      <c r="AG102" s="252">
        <f>ROUND(AG94 * AS102, 2)</f>
        <v>0</v>
      </c>
      <c r="AH102" s="253"/>
      <c r="AI102" s="253"/>
      <c r="AJ102" s="253"/>
      <c r="AK102" s="253"/>
      <c r="AL102" s="253"/>
      <c r="AM102" s="253"/>
      <c r="AN102" s="253">
        <f>ROUND(AG102 + AV102, 2)</f>
        <v>0</v>
      </c>
      <c r="AO102" s="253"/>
      <c r="AP102" s="253"/>
      <c r="AQ102" s="33"/>
      <c r="AR102" s="34"/>
      <c r="AS102" s="98">
        <v>0</v>
      </c>
      <c r="AT102" s="99" t="s">
        <v>88</v>
      </c>
      <c r="AU102" s="99" t="s">
        <v>36</v>
      </c>
      <c r="AV102" s="100">
        <f>ROUND(IF(AU102="základná",AG102*L32,IF(AU102="znížená",AG102*L33,0)), 2)</f>
        <v>0</v>
      </c>
      <c r="AW102" s="33"/>
      <c r="AX102" s="33"/>
      <c r="AY102" s="33"/>
      <c r="AZ102" s="33"/>
      <c r="BA102" s="33"/>
      <c r="BB102" s="33"/>
      <c r="BC102" s="33"/>
      <c r="BD102" s="33"/>
      <c r="BE102" s="33"/>
      <c r="BV102" s="16" t="s">
        <v>91</v>
      </c>
      <c r="BY102" s="101">
        <f>IF(AU102="základná",AV102,0)</f>
        <v>0</v>
      </c>
      <c r="BZ102" s="101">
        <f>IF(AU102="znížená",AV102,0)</f>
        <v>0</v>
      </c>
      <c r="CA102" s="101">
        <v>0</v>
      </c>
      <c r="CB102" s="101">
        <v>0</v>
      </c>
      <c r="CC102" s="101">
        <v>0</v>
      </c>
      <c r="CD102" s="101">
        <f>IF(AU102="základná",AG102,0)</f>
        <v>0</v>
      </c>
      <c r="CE102" s="101">
        <f>IF(AU102="znížená",AG102,0)</f>
        <v>0</v>
      </c>
      <c r="CF102" s="101">
        <f>IF(AU102="zákl. prenesená",AG102,0)</f>
        <v>0</v>
      </c>
      <c r="CG102" s="101">
        <f>IF(AU102="zníž. prenesená",AG102,0)</f>
        <v>0</v>
      </c>
      <c r="CH102" s="101">
        <f>IF(AU102="nulová",AG102,0)</f>
        <v>0</v>
      </c>
      <c r="CI102" s="16">
        <f>IF(AU102="základná",1,IF(AU102="znížená",2,IF(AU102="zákl. prenesená",4,IF(AU102="zníž. prenesená",5,3))))</f>
        <v>1</v>
      </c>
      <c r="CJ102" s="16">
        <f>IF(AT102="stavebná časť",1,IF(AT102="investičná časť",2,3))</f>
        <v>1</v>
      </c>
      <c r="CK102" s="16" t="str">
        <f>IF(D102="Vyplň vlastné","","x")</f>
        <v/>
      </c>
    </row>
    <row r="103" spans="1:91" s="1" customFormat="1" ht="19.899999999999999" customHeight="1" x14ac:dyDescent="0.2">
      <c r="A103" s="33"/>
      <c r="B103" s="34"/>
      <c r="C103" s="33"/>
      <c r="D103" s="250" t="s">
        <v>90</v>
      </c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  <c r="Y103" s="251"/>
      <c r="Z103" s="251"/>
      <c r="AA103" s="251"/>
      <c r="AB103" s="251"/>
      <c r="AC103" s="33"/>
      <c r="AD103" s="33"/>
      <c r="AE103" s="33"/>
      <c r="AF103" s="33"/>
      <c r="AG103" s="252">
        <f>ROUND(AG94 * AS103, 2)</f>
        <v>0</v>
      </c>
      <c r="AH103" s="253"/>
      <c r="AI103" s="253"/>
      <c r="AJ103" s="253"/>
      <c r="AK103" s="253"/>
      <c r="AL103" s="253"/>
      <c r="AM103" s="253"/>
      <c r="AN103" s="253">
        <f>ROUND(AG103 + AV103, 2)</f>
        <v>0</v>
      </c>
      <c r="AO103" s="253"/>
      <c r="AP103" s="253"/>
      <c r="AQ103" s="33"/>
      <c r="AR103" s="34"/>
      <c r="AS103" s="102">
        <v>0</v>
      </c>
      <c r="AT103" s="103" t="s">
        <v>88</v>
      </c>
      <c r="AU103" s="103" t="s">
        <v>36</v>
      </c>
      <c r="AV103" s="104">
        <f>ROUND(IF(AU103="základná",AG103*L32,IF(AU103="znížená",AG103*L33,0)), 2)</f>
        <v>0</v>
      </c>
      <c r="AW103" s="33"/>
      <c r="AX103" s="33"/>
      <c r="AY103" s="33"/>
      <c r="AZ103" s="33"/>
      <c r="BA103" s="33"/>
      <c r="BB103" s="33"/>
      <c r="BC103" s="33"/>
      <c r="BD103" s="33"/>
      <c r="BE103" s="33"/>
      <c r="BV103" s="16" t="s">
        <v>91</v>
      </c>
      <c r="BY103" s="101">
        <f>IF(AU103="základná",AV103,0)</f>
        <v>0</v>
      </c>
      <c r="BZ103" s="101">
        <f>IF(AU103="znížená",AV103,0)</f>
        <v>0</v>
      </c>
      <c r="CA103" s="101">
        <v>0</v>
      </c>
      <c r="CB103" s="101">
        <v>0</v>
      </c>
      <c r="CC103" s="101">
        <v>0</v>
      </c>
      <c r="CD103" s="101">
        <f>IF(AU103="základná",AG103,0)</f>
        <v>0</v>
      </c>
      <c r="CE103" s="101">
        <f>IF(AU103="znížená",AG103,0)</f>
        <v>0</v>
      </c>
      <c r="CF103" s="101">
        <f>IF(AU103="zákl. prenesená",AG103,0)</f>
        <v>0</v>
      </c>
      <c r="CG103" s="101">
        <f>IF(AU103="zníž. prenesená",AG103,0)</f>
        <v>0</v>
      </c>
      <c r="CH103" s="101">
        <f>IF(AU103="nulová",AG103,0)</f>
        <v>0</v>
      </c>
      <c r="CI103" s="16">
        <f>IF(AU103="základná",1,IF(AU103="znížená",2,IF(AU103="zákl. prenesená",4,IF(AU103="zníž. prenesená",5,3))))</f>
        <v>1</v>
      </c>
      <c r="CJ103" s="16">
        <f>IF(AT103="stavebná časť",1,IF(AT103="investičná časť",2,3))</f>
        <v>1</v>
      </c>
      <c r="CK103" s="16" t="str">
        <f>IF(D103="Vyplň vlastné","","x")</f>
        <v/>
      </c>
    </row>
    <row r="104" spans="1:91" s="1" customFormat="1" ht="10.9" customHeight="1" x14ac:dyDescent="0.2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4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91" s="1" customFormat="1" ht="30" customHeight="1" x14ac:dyDescent="0.2">
      <c r="A105" s="33"/>
      <c r="B105" s="34"/>
      <c r="C105" s="105" t="s">
        <v>92</v>
      </c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249">
        <f>ROUND(AG94 + AG99, 2)</f>
        <v>0</v>
      </c>
      <c r="AH105" s="249"/>
      <c r="AI105" s="249"/>
      <c r="AJ105" s="249"/>
      <c r="AK105" s="249"/>
      <c r="AL105" s="249"/>
      <c r="AM105" s="249"/>
      <c r="AN105" s="249">
        <f>ROUND(AN94 + AN99, 2)</f>
        <v>0</v>
      </c>
      <c r="AO105" s="249"/>
      <c r="AP105" s="249"/>
      <c r="AQ105" s="42"/>
      <c r="AR105" s="34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91" s="1" customFormat="1" ht="6.95" customHeight="1" x14ac:dyDescent="0.2">
      <c r="A106" s="33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34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</sheetData>
  <mergeCells count="68">
    <mergeCell ref="L85:AO85"/>
    <mergeCell ref="AM87:AN87"/>
    <mergeCell ref="AS89:AT91"/>
    <mergeCell ref="AM89:AP89"/>
    <mergeCell ref="AM90:AP90"/>
    <mergeCell ref="AG94:AM94"/>
    <mergeCell ref="AN94:AP94"/>
    <mergeCell ref="AN95:AP95"/>
    <mergeCell ref="D95:H95"/>
    <mergeCell ref="J95:AF95"/>
    <mergeCell ref="AG95:AM95"/>
    <mergeCell ref="C92:G92"/>
    <mergeCell ref="AG92:AM92"/>
    <mergeCell ref="AN92:AP92"/>
    <mergeCell ref="I92:AF92"/>
    <mergeCell ref="AN101:AP101"/>
    <mergeCell ref="J96:AF96"/>
    <mergeCell ref="AG96:AM96"/>
    <mergeCell ref="AN96:AP96"/>
    <mergeCell ref="AN97:AP97"/>
    <mergeCell ref="AG99:AM99"/>
    <mergeCell ref="AN99:AP99"/>
    <mergeCell ref="D100:AB100"/>
    <mergeCell ref="AG100:AM100"/>
    <mergeCell ref="AN100:AP100"/>
    <mergeCell ref="D101:AB101"/>
    <mergeCell ref="AG101:AM101"/>
    <mergeCell ref="D96:H96"/>
    <mergeCell ref="AG97:AM97"/>
    <mergeCell ref="D97:H97"/>
    <mergeCell ref="J97:AF97"/>
    <mergeCell ref="E23:AN23"/>
    <mergeCell ref="AK26:AO26"/>
    <mergeCell ref="L31:P31"/>
    <mergeCell ref="AK32:AO32"/>
    <mergeCell ref="L33:P33"/>
    <mergeCell ref="AG105:AM105"/>
    <mergeCell ref="AN105:AP105"/>
    <mergeCell ref="D102:AB102"/>
    <mergeCell ref="AG102:AM102"/>
    <mergeCell ref="AN102:AP102"/>
    <mergeCell ref="D103:AB103"/>
    <mergeCell ref="AG103:AM103"/>
    <mergeCell ref="AN103:AP103"/>
    <mergeCell ref="AK38:AO38"/>
    <mergeCell ref="X38:AB38"/>
    <mergeCell ref="AK34:AO34"/>
    <mergeCell ref="L34:P34"/>
    <mergeCell ref="W34:AE34"/>
    <mergeCell ref="W35:AE35"/>
    <mergeCell ref="L35:P35"/>
    <mergeCell ref="AK35:AO35"/>
    <mergeCell ref="AR2:BE2"/>
    <mergeCell ref="AK36:AO36"/>
    <mergeCell ref="W36:AE36"/>
    <mergeCell ref="L36:P36"/>
    <mergeCell ref="L32:P32"/>
    <mergeCell ref="W32:AE32"/>
    <mergeCell ref="W33:AE33"/>
    <mergeCell ref="AK33:AO33"/>
    <mergeCell ref="BE5:BE34"/>
    <mergeCell ref="K5:AO5"/>
    <mergeCell ref="AK27:AO27"/>
    <mergeCell ref="AK29:AO29"/>
    <mergeCell ref="AK31:AO31"/>
    <mergeCell ref="W31:AE31"/>
    <mergeCell ref="K6:AO6"/>
    <mergeCell ref="E14:AJ14"/>
  </mergeCells>
  <phoneticPr fontId="42" type="noConversion"/>
  <dataValidations count="2">
    <dataValidation type="list" allowBlank="1" showInputMessage="1" showErrorMessage="1" error="Povolené sú hodnoty základná, znížená, nulová." sqref="AU99:AU103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9:AT103" xr:uid="{00000000-0002-0000-0000-000001000000}">
      <formula1>"stavebná časť, technologická časť, investičná časť"</formula1>
    </dataValidation>
  </dataValidations>
  <hyperlinks>
    <hyperlink ref="A95" location="'07 - SO 02 Hracia plocha'!C2" display="/" xr:uid="{00000000-0004-0000-0000-000000000000}"/>
    <hyperlink ref="A96" location="'07-1 - SO 03 Spevnené plochy'!C2" display="/" xr:uid="{00000000-0004-0000-0000-000001000000}"/>
    <hyperlink ref="A97" location="'07-2 - SO 04 Terénne a sa...'!C2" display="/" xr:uid="{00000000-0004-0000-0000-000002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21"/>
  <sheetViews>
    <sheetView showGridLines="0" topLeftCell="A211" workbookViewId="0">
      <selection activeCell="A217" sqref="A217:IV220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56" ht="36.950000000000003" customHeight="1" x14ac:dyDescent="0.2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6" t="s">
        <v>79</v>
      </c>
      <c r="AZ2" s="107" t="s">
        <v>93</v>
      </c>
      <c r="BA2" s="107" t="s">
        <v>1</v>
      </c>
      <c r="BB2" s="107" t="s">
        <v>1</v>
      </c>
      <c r="BC2" s="107" t="s">
        <v>94</v>
      </c>
      <c r="BD2" s="107" t="s">
        <v>95</v>
      </c>
    </row>
    <row r="3" spans="1:5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56" ht="24.95" customHeight="1" x14ac:dyDescent="0.2">
      <c r="B4" s="19"/>
      <c r="D4" s="20" t="s">
        <v>96</v>
      </c>
      <c r="L4" s="19"/>
      <c r="M4" s="108" t="s">
        <v>9</v>
      </c>
      <c r="AT4" s="16" t="s">
        <v>3</v>
      </c>
    </row>
    <row r="5" spans="1:56" ht="6.95" customHeight="1" x14ac:dyDescent="0.2">
      <c r="B5" s="19"/>
      <c r="L5" s="19"/>
    </row>
    <row r="6" spans="1:56" ht="12" customHeight="1" x14ac:dyDescent="0.2">
      <c r="B6" s="19"/>
      <c r="D6" s="26" t="s">
        <v>14</v>
      </c>
      <c r="L6" s="19"/>
    </row>
    <row r="7" spans="1:56" ht="16.5" customHeight="1" x14ac:dyDescent="0.2">
      <c r="B7" s="19"/>
      <c r="E7" s="281" t="str">
        <f>'Rekapitulácia stavby'!K6</f>
        <v>Rekonštrukcia a zmena účelu objektu Tomášikova 25-Materská škola</v>
      </c>
      <c r="F7" s="282"/>
      <c r="G7" s="282"/>
      <c r="H7" s="282"/>
      <c r="L7" s="19"/>
    </row>
    <row r="8" spans="1:56" s="1" customFormat="1" ht="12" customHeight="1" x14ac:dyDescent="0.2">
      <c r="A8" s="33"/>
      <c r="B8" s="34"/>
      <c r="C8" s="33"/>
      <c r="D8" s="26" t="s">
        <v>97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1" customFormat="1" ht="16.5" customHeight="1" x14ac:dyDescent="0.2">
      <c r="A9" s="33"/>
      <c r="B9" s="34"/>
      <c r="C9" s="33"/>
      <c r="D9" s="33"/>
      <c r="E9" s="278" t="s">
        <v>76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1" customFormat="1" x14ac:dyDescent="0.2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1" customFormat="1" ht="12" customHeight="1" x14ac:dyDescent="0.2">
      <c r="A11" s="33"/>
      <c r="B11" s="34"/>
      <c r="C11" s="33"/>
      <c r="D11" s="26" t="s">
        <v>15</v>
      </c>
      <c r="E11" s="33"/>
      <c r="F11" s="24" t="s">
        <v>1</v>
      </c>
      <c r="G11" s="33"/>
      <c r="H11" s="33"/>
      <c r="I11" s="26" t="s">
        <v>16</v>
      </c>
      <c r="J11" s="24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1" customFormat="1" ht="12" customHeight="1" x14ac:dyDescent="0.2">
      <c r="A12" s="33"/>
      <c r="B12" s="34"/>
      <c r="C12" s="33"/>
      <c r="D12" s="26" t="s">
        <v>17</v>
      </c>
      <c r="E12" s="33"/>
      <c r="F12" s="24" t="s">
        <v>98</v>
      </c>
      <c r="G12" s="33"/>
      <c r="H12" s="33"/>
      <c r="I12" s="26" t="s">
        <v>19</v>
      </c>
      <c r="J12" s="59">
        <f>'Rekapitulácia stavby'!AN8</f>
        <v>44399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1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1" customFormat="1" ht="12" customHeight="1" x14ac:dyDescent="0.2">
      <c r="A14" s="33"/>
      <c r="B14" s="34"/>
      <c r="C14" s="33"/>
      <c r="D14" s="26" t="s">
        <v>20</v>
      </c>
      <c r="E14" s="33"/>
      <c r="F14" s="33"/>
      <c r="G14" s="33"/>
      <c r="H14" s="33"/>
      <c r="I14" s="26" t="s">
        <v>21</v>
      </c>
      <c r="J14" s="24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1" customFormat="1" ht="18" customHeight="1" x14ac:dyDescent="0.2">
      <c r="A15" s="33"/>
      <c r="B15" s="34"/>
      <c r="C15" s="33"/>
      <c r="D15" s="33"/>
      <c r="E15" s="24" t="s">
        <v>99</v>
      </c>
      <c r="F15" s="33"/>
      <c r="G15" s="33"/>
      <c r="H15" s="33"/>
      <c r="I15" s="26" t="s">
        <v>22</v>
      </c>
      <c r="J15" s="24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1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1" customFormat="1" ht="12" customHeight="1" x14ac:dyDescent="0.2">
      <c r="A17" s="33"/>
      <c r="B17" s="34"/>
      <c r="C17" s="33"/>
      <c r="D17" s="26" t="s">
        <v>23</v>
      </c>
      <c r="E17" s="33"/>
      <c r="F17" s="33"/>
      <c r="G17" s="33"/>
      <c r="H17" s="33"/>
      <c r="I17" s="26" t="s">
        <v>21</v>
      </c>
      <c r="J17" s="27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1" customFormat="1" ht="18" customHeight="1" x14ac:dyDescent="0.2">
      <c r="A18" s="33"/>
      <c r="B18" s="34"/>
      <c r="C18" s="33"/>
      <c r="D18" s="33"/>
      <c r="E18" s="286" t="str">
        <f>'Rekapitulácia stavby'!E14</f>
        <v>Vyplň údaj</v>
      </c>
      <c r="F18" s="241"/>
      <c r="G18" s="241"/>
      <c r="H18" s="241"/>
      <c r="I18" s="26" t="s">
        <v>22</v>
      </c>
      <c r="J18" s="27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1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1" customFormat="1" ht="12" customHeight="1" x14ac:dyDescent="0.2">
      <c r="A20" s="33"/>
      <c r="B20" s="34"/>
      <c r="C20" s="33"/>
      <c r="D20" s="26" t="s">
        <v>25</v>
      </c>
      <c r="E20" s="33"/>
      <c r="F20" s="33"/>
      <c r="G20" s="33"/>
      <c r="H20" s="33"/>
      <c r="I20" s="26" t="s">
        <v>21</v>
      </c>
      <c r="J20" s="24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1" customFormat="1" ht="18" customHeight="1" x14ac:dyDescent="0.2">
      <c r="A21" s="33"/>
      <c r="B21" s="34"/>
      <c r="C21" s="33"/>
      <c r="D21" s="33"/>
      <c r="E21" s="24" t="s">
        <v>100</v>
      </c>
      <c r="F21" s="33"/>
      <c r="G21" s="33"/>
      <c r="H21" s="33"/>
      <c r="I21" s="26" t="s">
        <v>22</v>
      </c>
      <c r="J21" s="24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1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1" customFormat="1" ht="12" customHeight="1" x14ac:dyDescent="0.2">
      <c r="A23" s="33"/>
      <c r="B23" s="34"/>
      <c r="C23" s="33"/>
      <c r="D23" s="26" t="s">
        <v>27</v>
      </c>
      <c r="E23" s="33"/>
      <c r="F23" s="33"/>
      <c r="G23" s="33"/>
      <c r="H23" s="33"/>
      <c r="I23" s="26" t="s">
        <v>21</v>
      </c>
      <c r="J23" s="24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1" customFormat="1" ht="18" customHeight="1" x14ac:dyDescent="0.2">
      <c r="A24" s="33"/>
      <c r="B24" s="34"/>
      <c r="C24" s="33"/>
      <c r="D24" s="33"/>
      <c r="E24" s="24" t="str">
        <f>IF('Rekapitulácia stavby'!E20="","",'Rekapitulácia stavby'!E20)</f>
        <v xml:space="preserve"> </v>
      </c>
      <c r="F24" s="33"/>
      <c r="G24" s="33"/>
      <c r="H24" s="33"/>
      <c r="I24" s="26" t="s">
        <v>22</v>
      </c>
      <c r="J24" s="24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1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1" customFormat="1" ht="12" customHeight="1" x14ac:dyDescent="0.2">
      <c r="A26" s="33"/>
      <c r="B26" s="34"/>
      <c r="C26" s="33"/>
      <c r="D26" s="26" t="s">
        <v>28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7" customFormat="1" ht="16.5" customHeight="1" x14ac:dyDescent="0.2">
      <c r="A27" s="109"/>
      <c r="B27" s="110"/>
      <c r="C27" s="109"/>
      <c r="D27" s="109"/>
      <c r="E27" s="261" t="s">
        <v>1</v>
      </c>
      <c r="F27" s="261"/>
      <c r="G27" s="261"/>
      <c r="H27" s="26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1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1" customFormat="1" ht="6.95" customHeight="1" x14ac:dyDescent="0.2">
      <c r="A29" s="33"/>
      <c r="B29" s="34"/>
      <c r="C29" s="33"/>
      <c r="D29" s="69"/>
      <c r="E29" s="69"/>
      <c r="F29" s="69"/>
      <c r="G29" s="69"/>
      <c r="H29" s="69"/>
      <c r="I29" s="69"/>
      <c r="J29" s="69"/>
      <c r="K29" s="69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1" customFormat="1" ht="14.45" customHeight="1" x14ac:dyDescent="0.2">
      <c r="A30" s="33"/>
      <c r="B30" s="34"/>
      <c r="C30" s="33"/>
      <c r="D30" s="24" t="s">
        <v>101</v>
      </c>
      <c r="E30" s="33"/>
      <c r="F30" s="33"/>
      <c r="G30" s="33"/>
      <c r="H30" s="33"/>
      <c r="I30" s="33"/>
      <c r="J30" s="3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1" customFormat="1" ht="14.45" customHeight="1" x14ac:dyDescent="0.2">
      <c r="A31" s="33"/>
      <c r="B31" s="34"/>
      <c r="C31" s="33"/>
      <c r="D31" s="31" t="s">
        <v>87</v>
      </c>
      <c r="E31" s="33"/>
      <c r="F31" s="33"/>
      <c r="G31" s="33"/>
      <c r="H31" s="33"/>
      <c r="I31" s="33"/>
      <c r="J31" s="32">
        <f>J107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1" customFormat="1" ht="25.35" customHeight="1" x14ac:dyDescent="0.2">
      <c r="A32" s="33"/>
      <c r="B32" s="34"/>
      <c r="C32" s="33"/>
      <c r="D32" s="112" t="s">
        <v>31</v>
      </c>
      <c r="E32" s="33"/>
      <c r="F32" s="33"/>
      <c r="G32" s="33"/>
      <c r="H32" s="33"/>
      <c r="I32" s="33"/>
      <c r="J32" s="74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1" customFormat="1" ht="6.95" customHeight="1" x14ac:dyDescent="0.2">
      <c r="A33" s="33"/>
      <c r="B33" s="34"/>
      <c r="C33" s="33"/>
      <c r="D33" s="69"/>
      <c r="E33" s="69"/>
      <c r="F33" s="69"/>
      <c r="G33" s="69"/>
      <c r="H33" s="69"/>
      <c r="I33" s="69"/>
      <c r="J33" s="69"/>
      <c r="K33" s="69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1" customFormat="1" ht="14.45" customHeight="1" x14ac:dyDescent="0.2">
      <c r="A34" s="33"/>
      <c r="B34" s="34"/>
      <c r="C34" s="33"/>
      <c r="D34" s="33"/>
      <c r="E34" s="33"/>
      <c r="F34" s="37" t="s">
        <v>33</v>
      </c>
      <c r="G34" s="33"/>
      <c r="H34" s="33"/>
      <c r="I34" s="37" t="s">
        <v>32</v>
      </c>
      <c r="J34" s="37" t="s">
        <v>34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1" customFormat="1" ht="14.45" customHeight="1" x14ac:dyDescent="0.2">
      <c r="A35" s="33"/>
      <c r="B35" s="34"/>
      <c r="C35" s="33"/>
      <c r="D35" s="113" t="s">
        <v>35</v>
      </c>
      <c r="E35" s="39" t="s">
        <v>36</v>
      </c>
      <c r="F35" s="114">
        <f>ROUND((SUM(BE107:BE114) + SUM(BE134:BE215)),  2)</f>
        <v>0</v>
      </c>
      <c r="G35" s="115"/>
      <c r="H35" s="115"/>
      <c r="I35" s="116">
        <v>0.2</v>
      </c>
      <c r="J35" s="114">
        <f>ROUND(((SUM(BE107:BE114) + SUM(BE134:BE215))*I35),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1" customFormat="1" ht="14.45" customHeight="1" x14ac:dyDescent="0.2">
      <c r="A36" s="33"/>
      <c r="B36" s="34"/>
      <c r="C36" s="33"/>
      <c r="D36" s="33"/>
      <c r="E36" s="39" t="s">
        <v>37</v>
      </c>
      <c r="F36" s="114">
        <f>ROUND((SUM(BF107:BF114) + SUM(BF134:BF215)),  2)</f>
        <v>0</v>
      </c>
      <c r="G36" s="115"/>
      <c r="H36" s="115"/>
      <c r="I36" s="116">
        <v>0.2</v>
      </c>
      <c r="J36" s="114">
        <f>ROUND(((SUM(BF107:BF114) + SUM(BF134:BF215))*I36),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1" customFormat="1" ht="14.45" hidden="1" customHeight="1" x14ac:dyDescent="0.2">
      <c r="A37" s="33"/>
      <c r="B37" s="34"/>
      <c r="C37" s="33"/>
      <c r="D37" s="33"/>
      <c r="E37" s="26" t="s">
        <v>38</v>
      </c>
      <c r="F37" s="117">
        <f>ROUND((SUM(BG107:BG114) + SUM(BG134:BG215)),  2)</f>
        <v>0</v>
      </c>
      <c r="G37" s="33"/>
      <c r="H37" s="33"/>
      <c r="I37" s="118">
        <v>0.2</v>
      </c>
      <c r="J37" s="117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1" customFormat="1" ht="14.45" hidden="1" customHeight="1" x14ac:dyDescent="0.2">
      <c r="A38" s="33"/>
      <c r="B38" s="34"/>
      <c r="C38" s="33"/>
      <c r="D38" s="33"/>
      <c r="E38" s="26" t="s">
        <v>39</v>
      </c>
      <c r="F38" s="117">
        <f>ROUND((SUM(BH107:BH114) + SUM(BH134:BH215)),  2)</f>
        <v>0</v>
      </c>
      <c r="G38" s="33"/>
      <c r="H38" s="33"/>
      <c r="I38" s="118">
        <v>0.2</v>
      </c>
      <c r="J38" s="117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1" customFormat="1" ht="14.45" hidden="1" customHeight="1" x14ac:dyDescent="0.2">
      <c r="A39" s="33"/>
      <c r="B39" s="34"/>
      <c r="C39" s="33"/>
      <c r="D39" s="33"/>
      <c r="E39" s="39" t="s">
        <v>40</v>
      </c>
      <c r="F39" s="114">
        <f>ROUND((SUM(BI107:BI114) + SUM(BI134:BI215)),  2)</f>
        <v>0</v>
      </c>
      <c r="G39" s="115"/>
      <c r="H39" s="115"/>
      <c r="I39" s="116">
        <v>0</v>
      </c>
      <c r="J39" s="114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1" customFormat="1" ht="6.95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25.35" customHeight="1" x14ac:dyDescent="0.2">
      <c r="A41" s="33"/>
      <c r="B41" s="34"/>
      <c r="C41" s="42"/>
      <c r="D41" s="43" t="s">
        <v>41</v>
      </c>
      <c r="E41" s="44"/>
      <c r="F41" s="44"/>
      <c r="G41" s="119" t="s">
        <v>42</v>
      </c>
      <c r="H41" s="45" t="s">
        <v>43</v>
      </c>
      <c r="I41" s="44"/>
      <c r="J41" s="120">
        <f>SUM(J32:J39)</f>
        <v>0</v>
      </c>
      <c r="K41" s="121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1" customFormat="1" ht="14.45" customHeight="1" x14ac:dyDescent="0.2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ht="14.45" customHeight="1" x14ac:dyDescent="0.2">
      <c r="B43" s="19"/>
      <c r="L43" s="19"/>
    </row>
    <row r="44" spans="1:31" ht="14.45" customHeight="1" x14ac:dyDescent="0.2">
      <c r="B44" s="19"/>
      <c r="L44" s="19"/>
    </row>
    <row r="45" spans="1:31" ht="14.45" customHeight="1" x14ac:dyDescent="0.2">
      <c r="B45" s="19"/>
      <c r="L45" s="19"/>
    </row>
    <row r="46" spans="1:31" ht="14.45" customHeight="1" x14ac:dyDescent="0.2">
      <c r="B46" s="19"/>
      <c r="L46" s="19"/>
    </row>
    <row r="47" spans="1:31" ht="14.45" customHeight="1" x14ac:dyDescent="0.2">
      <c r="B47" s="19"/>
      <c r="L47" s="19"/>
    </row>
    <row r="48" spans="1:31" ht="14.45" customHeight="1" x14ac:dyDescent="0.2">
      <c r="B48" s="19"/>
      <c r="L48" s="19"/>
    </row>
    <row r="49" spans="1:31" ht="14.45" customHeight="1" x14ac:dyDescent="0.2">
      <c r="B49" s="19"/>
      <c r="L49" s="19"/>
    </row>
    <row r="50" spans="1:31" s="1" customFormat="1" ht="14.45" customHeight="1" x14ac:dyDescent="0.2">
      <c r="B50" s="46"/>
      <c r="D50" s="47" t="s">
        <v>44</v>
      </c>
      <c r="E50" s="48"/>
      <c r="F50" s="48"/>
      <c r="G50" s="47" t="s">
        <v>45</v>
      </c>
      <c r="H50" s="48"/>
      <c r="I50" s="48"/>
      <c r="J50" s="48"/>
      <c r="K50" s="48"/>
      <c r="L50" s="46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1" customFormat="1" ht="12.75" x14ac:dyDescent="0.2">
      <c r="A61" s="33"/>
      <c r="B61" s="34"/>
      <c r="C61" s="33"/>
      <c r="D61" s="49" t="s">
        <v>46</v>
      </c>
      <c r="E61" s="36"/>
      <c r="F61" s="122" t="s">
        <v>47</v>
      </c>
      <c r="G61" s="49" t="s">
        <v>46</v>
      </c>
      <c r="H61" s="36"/>
      <c r="I61" s="36"/>
      <c r="J61" s="123" t="s">
        <v>47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1" customFormat="1" ht="12.75" x14ac:dyDescent="0.2">
      <c r="A65" s="33"/>
      <c r="B65" s="34"/>
      <c r="C65" s="33"/>
      <c r="D65" s="47" t="s">
        <v>48</v>
      </c>
      <c r="E65" s="50"/>
      <c r="F65" s="50"/>
      <c r="G65" s="47" t="s">
        <v>49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1" customFormat="1" ht="12.75" x14ac:dyDescent="0.2">
      <c r="A76" s="33"/>
      <c r="B76" s="34"/>
      <c r="C76" s="33"/>
      <c r="D76" s="49" t="s">
        <v>46</v>
      </c>
      <c r="E76" s="36"/>
      <c r="F76" s="122" t="s">
        <v>47</v>
      </c>
      <c r="G76" s="49" t="s">
        <v>46</v>
      </c>
      <c r="H76" s="36"/>
      <c r="I76" s="36"/>
      <c r="J76" s="123" t="s">
        <v>47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1" customFormat="1" ht="14.45" customHeight="1" x14ac:dyDescent="0.2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1" customFormat="1" ht="6.95" customHeight="1" x14ac:dyDescent="0.2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1" customFormat="1" ht="24.95" customHeight="1" x14ac:dyDescent="0.2">
      <c r="A82" s="33"/>
      <c r="B82" s="34"/>
      <c r="C82" s="20" t="s">
        <v>102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1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1" customFormat="1" ht="12" customHeight="1" x14ac:dyDescent="0.2">
      <c r="A84" s="33"/>
      <c r="B84" s="34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1" customFormat="1" ht="16.5" customHeight="1" x14ac:dyDescent="0.2">
      <c r="A85" s="33"/>
      <c r="B85" s="34"/>
      <c r="C85" s="33"/>
      <c r="D85" s="33"/>
      <c r="E85" s="281" t="str">
        <f>E7</f>
        <v>Rekonštrukcia a zmena účelu objektu Tomášikova 25-Materská škola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1" customFormat="1" ht="12" customHeight="1" x14ac:dyDescent="0.2">
      <c r="A86" s="33"/>
      <c r="B86" s="34"/>
      <c r="C86" s="26" t="s">
        <v>97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1" customFormat="1" ht="16.5" customHeight="1" x14ac:dyDescent="0.2">
      <c r="A87" s="33"/>
      <c r="B87" s="34"/>
      <c r="C87" s="33"/>
      <c r="D87" s="33"/>
      <c r="E87" s="278" t="str">
        <f>E9</f>
        <v>SO 02 Hracia plocha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1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1" customFormat="1" ht="12" customHeight="1" x14ac:dyDescent="0.2">
      <c r="A89" s="33"/>
      <c r="B89" s="34"/>
      <c r="C89" s="26" t="s">
        <v>17</v>
      </c>
      <c r="D89" s="33"/>
      <c r="E89" s="33"/>
      <c r="F89" s="24" t="str">
        <f>F12</f>
        <v>Tomášikova 25, Bratislava</v>
      </c>
      <c r="G89" s="33"/>
      <c r="H89" s="33"/>
      <c r="I89" s="26" t="s">
        <v>19</v>
      </c>
      <c r="J89" s="59">
        <f>IF(J12="","",J12)</f>
        <v>44399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1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1" customFormat="1" ht="40.15" customHeight="1" x14ac:dyDescent="0.2">
      <c r="A91" s="33"/>
      <c r="B91" s="34"/>
      <c r="C91" s="26" t="s">
        <v>20</v>
      </c>
      <c r="D91" s="33"/>
      <c r="E91" s="33"/>
      <c r="F91" s="24" t="str">
        <f>E15</f>
        <v>Mestská časť Bratislava-Ružinov</v>
      </c>
      <c r="G91" s="33"/>
      <c r="H91" s="33"/>
      <c r="I91" s="26" t="s">
        <v>25</v>
      </c>
      <c r="J91" s="29" t="str">
        <f>E21</f>
        <v>Ing.Gabriel Adám,Ing.Miroslav Prešinský,PhD.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1" customFormat="1" ht="15.2" customHeight="1" x14ac:dyDescent="0.2">
      <c r="A92" s="33"/>
      <c r="B92" s="34"/>
      <c r="C92" s="26" t="s">
        <v>23</v>
      </c>
      <c r="D92" s="33"/>
      <c r="E92" s="33"/>
      <c r="F92" s="24" t="str">
        <f>IF(E18="","",E18)</f>
        <v>Vyplň údaj</v>
      </c>
      <c r="G92" s="33"/>
      <c r="H92" s="33"/>
      <c r="I92" s="26" t="s">
        <v>27</v>
      </c>
      <c r="J92" s="29" t="str">
        <f>E24</f>
        <v xml:space="preserve">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1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1" customFormat="1" ht="29.25" customHeight="1" x14ac:dyDescent="0.2">
      <c r="A94" s="33"/>
      <c r="B94" s="34"/>
      <c r="C94" s="124" t="s">
        <v>103</v>
      </c>
      <c r="D94" s="42"/>
      <c r="E94" s="42"/>
      <c r="F94" s="42"/>
      <c r="G94" s="42"/>
      <c r="H94" s="42"/>
      <c r="I94" s="42"/>
      <c r="J94" s="125" t="s">
        <v>104</v>
      </c>
      <c r="K94" s="42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1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1" customFormat="1" ht="22.9" customHeight="1" x14ac:dyDescent="0.2">
      <c r="A96" s="33"/>
      <c r="B96" s="34"/>
      <c r="C96" s="126" t="s">
        <v>105</v>
      </c>
      <c r="D96" s="33"/>
      <c r="E96" s="33"/>
      <c r="F96" s="33"/>
      <c r="G96" s="33"/>
      <c r="H96" s="33"/>
      <c r="I96" s="33"/>
      <c r="J96" s="74">
        <f>J134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106</v>
      </c>
    </row>
    <row r="97" spans="1:65" s="8" customFormat="1" ht="24.95" customHeight="1" x14ac:dyDescent="0.2">
      <c r="B97" s="127"/>
      <c r="D97" s="128" t="s">
        <v>107</v>
      </c>
      <c r="E97" s="129"/>
      <c r="F97" s="129"/>
      <c r="G97" s="129"/>
      <c r="H97" s="129"/>
      <c r="I97" s="129"/>
      <c r="J97" s="130">
        <f>J135</f>
        <v>0</v>
      </c>
      <c r="L97" s="127"/>
    </row>
    <row r="98" spans="1:65" s="9" customFormat="1" ht="19.899999999999999" customHeight="1" x14ac:dyDescent="0.2">
      <c r="B98" s="131"/>
      <c r="D98" s="132" t="s">
        <v>108</v>
      </c>
      <c r="E98" s="133"/>
      <c r="F98" s="133"/>
      <c r="G98" s="133"/>
      <c r="H98" s="133"/>
      <c r="I98" s="133"/>
      <c r="J98" s="134">
        <f>J136</f>
        <v>0</v>
      </c>
      <c r="L98" s="131"/>
    </row>
    <row r="99" spans="1:65" s="9" customFormat="1" ht="19.899999999999999" customHeight="1" x14ac:dyDescent="0.2">
      <c r="B99" s="131"/>
      <c r="D99" s="132" t="s">
        <v>109</v>
      </c>
      <c r="E99" s="133"/>
      <c r="F99" s="133"/>
      <c r="G99" s="133"/>
      <c r="H99" s="133"/>
      <c r="I99" s="133"/>
      <c r="J99" s="134">
        <f>J158</f>
        <v>0</v>
      </c>
      <c r="L99" s="131"/>
    </row>
    <row r="100" spans="1:65" s="9" customFormat="1" ht="19.899999999999999" customHeight="1" x14ac:dyDescent="0.2">
      <c r="B100" s="131"/>
      <c r="D100" s="132" t="s">
        <v>110</v>
      </c>
      <c r="E100" s="133"/>
      <c r="F100" s="133"/>
      <c r="G100" s="133"/>
      <c r="H100" s="133"/>
      <c r="I100" s="133"/>
      <c r="J100" s="134">
        <f>J166</f>
        <v>0</v>
      </c>
      <c r="L100" s="131"/>
    </row>
    <row r="101" spans="1:65" s="9" customFormat="1" ht="19.899999999999999" customHeight="1" x14ac:dyDescent="0.2">
      <c r="B101" s="131"/>
      <c r="D101" s="132" t="s">
        <v>111</v>
      </c>
      <c r="E101" s="133"/>
      <c r="F101" s="133"/>
      <c r="G101" s="133"/>
      <c r="H101" s="133"/>
      <c r="I101" s="133"/>
      <c r="J101" s="134">
        <f>J185</f>
        <v>0</v>
      </c>
      <c r="L101" s="131"/>
    </row>
    <row r="102" spans="1:65" s="8" customFormat="1" ht="24.95" customHeight="1" x14ac:dyDescent="0.2">
      <c r="B102" s="127"/>
      <c r="D102" s="128" t="s">
        <v>112</v>
      </c>
      <c r="E102" s="129"/>
      <c r="F102" s="129"/>
      <c r="G102" s="129"/>
      <c r="H102" s="129"/>
      <c r="I102" s="129"/>
      <c r="J102" s="130">
        <f>J187</f>
        <v>0</v>
      </c>
      <c r="L102" s="127"/>
    </row>
    <row r="103" spans="1:65" s="9" customFormat="1" ht="19.899999999999999" customHeight="1" x14ac:dyDescent="0.2">
      <c r="B103" s="131"/>
      <c r="D103" s="132" t="s">
        <v>113</v>
      </c>
      <c r="E103" s="133"/>
      <c r="F103" s="133"/>
      <c r="G103" s="133"/>
      <c r="H103" s="133"/>
      <c r="I103" s="133"/>
      <c r="J103" s="134">
        <f>J188</f>
        <v>0</v>
      </c>
      <c r="L103" s="131"/>
    </row>
    <row r="104" spans="1:65" s="8" customFormat="1" ht="24.95" customHeight="1" x14ac:dyDescent="0.2">
      <c r="B104" s="127"/>
      <c r="D104" s="128" t="s">
        <v>114</v>
      </c>
      <c r="E104" s="129"/>
      <c r="F104" s="129"/>
      <c r="G104" s="129"/>
      <c r="H104" s="129"/>
      <c r="I104" s="129"/>
      <c r="J104" s="130">
        <f>J209</f>
        <v>0</v>
      </c>
      <c r="L104" s="127"/>
    </row>
    <row r="105" spans="1:65" s="1" customFormat="1" ht="21.75" customHeight="1" x14ac:dyDescent="0.2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1" customFormat="1" ht="6.95" customHeight="1" x14ac:dyDescent="0.2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1" customFormat="1" ht="29.25" customHeight="1" x14ac:dyDescent="0.2">
      <c r="A107" s="33"/>
      <c r="B107" s="34"/>
      <c r="C107" s="126" t="s">
        <v>115</v>
      </c>
      <c r="D107" s="33"/>
      <c r="E107" s="33"/>
      <c r="F107" s="33"/>
      <c r="G107" s="33"/>
      <c r="H107" s="33"/>
      <c r="I107" s="33"/>
      <c r="J107" s="135">
        <f>ROUND(J108 + J109 + J110 + J111 + J112 + J113,2)</f>
        <v>0</v>
      </c>
      <c r="K107" s="33"/>
      <c r="L107" s="46"/>
      <c r="N107" s="136" t="s">
        <v>35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1" customFormat="1" ht="18" customHeight="1" x14ac:dyDescent="0.2">
      <c r="A108" s="33"/>
      <c r="B108" s="137"/>
      <c r="C108" s="138"/>
      <c r="D108" s="250" t="s">
        <v>116</v>
      </c>
      <c r="E108" s="283"/>
      <c r="F108" s="283"/>
      <c r="G108" s="138"/>
      <c r="H108" s="138"/>
      <c r="I108" s="138"/>
      <c r="J108" s="97">
        <v>0</v>
      </c>
      <c r="K108" s="138"/>
      <c r="L108" s="140"/>
      <c r="M108" s="141"/>
      <c r="N108" s="142" t="s">
        <v>37</v>
      </c>
      <c r="O108" s="141"/>
      <c r="P108" s="141"/>
      <c r="Q108" s="141"/>
      <c r="R108" s="141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3" t="s">
        <v>117</v>
      </c>
      <c r="AZ108" s="141"/>
      <c r="BA108" s="141"/>
      <c r="BB108" s="141"/>
      <c r="BC108" s="141"/>
      <c r="BD108" s="141"/>
      <c r="BE108" s="144">
        <f t="shared" ref="BE108:BE113" si="0">IF(N108="základná",J108,0)</f>
        <v>0</v>
      </c>
      <c r="BF108" s="144">
        <f t="shared" ref="BF108:BF113" si="1">IF(N108="znížená",J108,0)</f>
        <v>0</v>
      </c>
      <c r="BG108" s="144">
        <f t="shared" ref="BG108:BG113" si="2">IF(N108="zákl. prenesená",J108,0)</f>
        <v>0</v>
      </c>
      <c r="BH108" s="144">
        <f t="shared" ref="BH108:BH113" si="3">IF(N108="zníž. prenesená",J108,0)</f>
        <v>0</v>
      </c>
      <c r="BI108" s="144">
        <f t="shared" ref="BI108:BI113" si="4">IF(N108="nulová",J108,0)</f>
        <v>0</v>
      </c>
      <c r="BJ108" s="143" t="s">
        <v>95</v>
      </c>
      <c r="BK108" s="141"/>
      <c r="BL108" s="141"/>
      <c r="BM108" s="141"/>
    </row>
    <row r="109" spans="1:65" s="1" customFormat="1" ht="18" customHeight="1" x14ac:dyDescent="0.2">
      <c r="A109" s="33"/>
      <c r="B109" s="137"/>
      <c r="C109" s="138"/>
      <c r="D109" s="250" t="s">
        <v>118</v>
      </c>
      <c r="E109" s="283"/>
      <c r="F109" s="283"/>
      <c r="G109" s="138"/>
      <c r="H109" s="138"/>
      <c r="I109" s="138"/>
      <c r="J109" s="97">
        <v>0</v>
      </c>
      <c r="K109" s="138"/>
      <c r="L109" s="140"/>
      <c r="M109" s="141"/>
      <c r="N109" s="142" t="s">
        <v>37</v>
      </c>
      <c r="O109" s="141"/>
      <c r="P109" s="141"/>
      <c r="Q109" s="141"/>
      <c r="R109" s="141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3" t="s">
        <v>117</v>
      </c>
      <c r="AZ109" s="141"/>
      <c r="BA109" s="141"/>
      <c r="BB109" s="141"/>
      <c r="BC109" s="141"/>
      <c r="BD109" s="141"/>
      <c r="BE109" s="144">
        <f t="shared" si="0"/>
        <v>0</v>
      </c>
      <c r="BF109" s="144">
        <f t="shared" si="1"/>
        <v>0</v>
      </c>
      <c r="BG109" s="144">
        <f t="shared" si="2"/>
        <v>0</v>
      </c>
      <c r="BH109" s="144">
        <f t="shared" si="3"/>
        <v>0</v>
      </c>
      <c r="BI109" s="144">
        <f t="shared" si="4"/>
        <v>0</v>
      </c>
      <c r="BJ109" s="143" t="s">
        <v>95</v>
      </c>
      <c r="BK109" s="141"/>
      <c r="BL109" s="141"/>
      <c r="BM109" s="141"/>
    </row>
    <row r="110" spans="1:65" s="1" customFormat="1" ht="18" customHeight="1" x14ac:dyDescent="0.2">
      <c r="A110" s="33"/>
      <c r="B110" s="137"/>
      <c r="C110" s="138"/>
      <c r="D110" s="250" t="s">
        <v>119</v>
      </c>
      <c r="E110" s="283"/>
      <c r="F110" s="283"/>
      <c r="G110" s="138"/>
      <c r="H110" s="138"/>
      <c r="I110" s="138"/>
      <c r="J110" s="97">
        <v>0</v>
      </c>
      <c r="K110" s="138"/>
      <c r="L110" s="140"/>
      <c r="M110" s="141"/>
      <c r="N110" s="142" t="s">
        <v>37</v>
      </c>
      <c r="O110" s="141"/>
      <c r="P110" s="141"/>
      <c r="Q110" s="141"/>
      <c r="R110" s="14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3" t="s">
        <v>117</v>
      </c>
      <c r="AZ110" s="141"/>
      <c r="BA110" s="141"/>
      <c r="BB110" s="141"/>
      <c r="BC110" s="141"/>
      <c r="BD110" s="141"/>
      <c r="BE110" s="144">
        <f t="shared" si="0"/>
        <v>0</v>
      </c>
      <c r="BF110" s="144">
        <f t="shared" si="1"/>
        <v>0</v>
      </c>
      <c r="BG110" s="144">
        <f t="shared" si="2"/>
        <v>0</v>
      </c>
      <c r="BH110" s="144">
        <f t="shared" si="3"/>
        <v>0</v>
      </c>
      <c r="BI110" s="144">
        <f t="shared" si="4"/>
        <v>0</v>
      </c>
      <c r="BJ110" s="143" t="s">
        <v>95</v>
      </c>
      <c r="BK110" s="141"/>
      <c r="BL110" s="141"/>
      <c r="BM110" s="141"/>
    </row>
    <row r="111" spans="1:65" s="1" customFormat="1" ht="18" customHeight="1" x14ac:dyDescent="0.2">
      <c r="A111" s="33"/>
      <c r="B111" s="137"/>
      <c r="C111" s="138"/>
      <c r="D111" s="250" t="s">
        <v>120</v>
      </c>
      <c r="E111" s="283"/>
      <c r="F111" s="283"/>
      <c r="G111" s="138"/>
      <c r="H111" s="138"/>
      <c r="I111" s="138"/>
      <c r="J111" s="97">
        <v>0</v>
      </c>
      <c r="K111" s="138"/>
      <c r="L111" s="140"/>
      <c r="M111" s="141"/>
      <c r="N111" s="142" t="s">
        <v>37</v>
      </c>
      <c r="O111" s="141"/>
      <c r="P111" s="141"/>
      <c r="Q111" s="141"/>
      <c r="R111" s="141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3" t="s">
        <v>117</v>
      </c>
      <c r="AZ111" s="141"/>
      <c r="BA111" s="141"/>
      <c r="BB111" s="141"/>
      <c r="BC111" s="141"/>
      <c r="BD111" s="141"/>
      <c r="BE111" s="144">
        <f t="shared" si="0"/>
        <v>0</v>
      </c>
      <c r="BF111" s="144">
        <f t="shared" si="1"/>
        <v>0</v>
      </c>
      <c r="BG111" s="144">
        <f t="shared" si="2"/>
        <v>0</v>
      </c>
      <c r="BH111" s="144">
        <f t="shared" si="3"/>
        <v>0</v>
      </c>
      <c r="BI111" s="144">
        <f t="shared" si="4"/>
        <v>0</v>
      </c>
      <c r="BJ111" s="143" t="s">
        <v>95</v>
      </c>
      <c r="BK111" s="141"/>
      <c r="BL111" s="141"/>
      <c r="BM111" s="141"/>
    </row>
    <row r="112" spans="1:65" s="1" customFormat="1" ht="18" customHeight="1" x14ac:dyDescent="0.2">
      <c r="A112" s="33"/>
      <c r="B112" s="137"/>
      <c r="C112" s="138"/>
      <c r="D112" s="250" t="s">
        <v>121</v>
      </c>
      <c r="E112" s="283"/>
      <c r="F112" s="283"/>
      <c r="G112" s="138"/>
      <c r="H112" s="138"/>
      <c r="I112" s="138"/>
      <c r="J112" s="97">
        <v>0</v>
      </c>
      <c r="K112" s="138"/>
      <c r="L112" s="140"/>
      <c r="M112" s="141"/>
      <c r="N112" s="142" t="s">
        <v>37</v>
      </c>
      <c r="O112" s="141"/>
      <c r="P112" s="141"/>
      <c r="Q112" s="141"/>
      <c r="R112" s="141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3" t="s">
        <v>117</v>
      </c>
      <c r="AZ112" s="141"/>
      <c r="BA112" s="141"/>
      <c r="BB112" s="141"/>
      <c r="BC112" s="141"/>
      <c r="BD112" s="141"/>
      <c r="BE112" s="144">
        <f t="shared" si="0"/>
        <v>0</v>
      </c>
      <c r="BF112" s="144">
        <f t="shared" si="1"/>
        <v>0</v>
      </c>
      <c r="BG112" s="144">
        <f t="shared" si="2"/>
        <v>0</v>
      </c>
      <c r="BH112" s="144">
        <f t="shared" si="3"/>
        <v>0</v>
      </c>
      <c r="BI112" s="144">
        <f t="shared" si="4"/>
        <v>0</v>
      </c>
      <c r="BJ112" s="143" t="s">
        <v>95</v>
      </c>
      <c r="BK112" s="141"/>
      <c r="BL112" s="141"/>
      <c r="BM112" s="141"/>
    </row>
    <row r="113" spans="1:65" s="1" customFormat="1" ht="18" customHeight="1" x14ac:dyDescent="0.2">
      <c r="A113" s="33"/>
      <c r="B113" s="137"/>
      <c r="C113" s="138"/>
      <c r="D113" s="139" t="s">
        <v>122</v>
      </c>
      <c r="E113" s="138"/>
      <c r="F113" s="138"/>
      <c r="G113" s="138"/>
      <c r="H113" s="138"/>
      <c r="I113" s="138"/>
      <c r="J113" s="97">
        <f>ROUND(J30*T113,2)</f>
        <v>0</v>
      </c>
      <c r="K113" s="138"/>
      <c r="L113" s="140"/>
      <c r="M113" s="141"/>
      <c r="N113" s="142" t="s">
        <v>37</v>
      </c>
      <c r="O113" s="141"/>
      <c r="P113" s="141"/>
      <c r="Q113" s="141"/>
      <c r="R113" s="141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3" t="s">
        <v>123</v>
      </c>
      <c r="AZ113" s="141"/>
      <c r="BA113" s="141"/>
      <c r="BB113" s="141"/>
      <c r="BC113" s="141"/>
      <c r="BD113" s="141"/>
      <c r="BE113" s="144">
        <f t="shared" si="0"/>
        <v>0</v>
      </c>
      <c r="BF113" s="144">
        <f t="shared" si="1"/>
        <v>0</v>
      </c>
      <c r="BG113" s="144">
        <f t="shared" si="2"/>
        <v>0</v>
      </c>
      <c r="BH113" s="144">
        <f t="shared" si="3"/>
        <v>0</v>
      </c>
      <c r="BI113" s="144">
        <f t="shared" si="4"/>
        <v>0</v>
      </c>
      <c r="BJ113" s="143" t="s">
        <v>95</v>
      </c>
      <c r="BK113" s="141"/>
      <c r="BL113" s="141"/>
      <c r="BM113" s="141"/>
    </row>
    <row r="114" spans="1:65" s="1" customFormat="1" x14ac:dyDescent="0.2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1" customFormat="1" ht="29.25" customHeight="1" x14ac:dyDescent="0.2">
      <c r="A115" s="33"/>
      <c r="B115" s="34"/>
      <c r="C115" s="105" t="s">
        <v>92</v>
      </c>
      <c r="D115" s="42"/>
      <c r="E115" s="42"/>
      <c r="F115" s="42"/>
      <c r="G115" s="42"/>
      <c r="H115" s="42"/>
      <c r="I115" s="42"/>
      <c r="J115" s="106">
        <f>ROUND(J96+J107,2)</f>
        <v>0</v>
      </c>
      <c r="K115" s="42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1" customFormat="1" ht="6.95" customHeight="1" x14ac:dyDescent="0.2">
      <c r="A116" s="33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1" customFormat="1" ht="6.95" customHeight="1" x14ac:dyDescent="0.2">
      <c r="A120" s="33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" customFormat="1" ht="24.95" customHeight="1" x14ac:dyDescent="0.2">
      <c r="A121" s="33"/>
      <c r="B121" s="34"/>
      <c r="C121" s="20" t="s">
        <v>124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" customFormat="1" ht="6.95" customHeight="1" x14ac:dyDescent="0.2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" customFormat="1" ht="12" customHeight="1" x14ac:dyDescent="0.2">
      <c r="A123" s="33"/>
      <c r="B123" s="34"/>
      <c r="C123" s="26" t="s">
        <v>14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" customFormat="1" ht="16.5" customHeight="1" x14ac:dyDescent="0.2">
      <c r="A124" s="33"/>
      <c r="B124" s="34"/>
      <c r="C124" s="33"/>
      <c r="D124" s="33"/>
      <c r="E124" s="281" t="str">
        <f>E7</f>
        <v>Rekonštrukcia a zmena účelu objektu Tomášikova 25-Materská škola</v>
      </c>
      <c r="F124" s="282"/>
      <c r="G124" s="282"/>
      <c r="H124" s="282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2" customHeight="1" x14ac:dyDescent="0.2">
      <c r="A125" s="33"/>
      <c r="B125" s="34"/>
      <c r="C125" s="26" t="s">
        <v>97</v>
      </c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1" customFormat="1" ht="16.5" customHeight="1" x14ac:dyDescent="0.2">
      <c r="A126" s="33"/>
      <c r="B126" s="34"/>
      <c r="C126" s="33"/>
      <c r="D126" s="33"/>
      <c r="E126" s="278" t="str">
        <f>E9</f>
        <v>SO 02 Hracia plocha</v>
      </c>
      <c r="F126" s="285"/>
      <c r="G126" s="285"/>
      <c r="H126" s="285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1" customFormat="1" ht="6.95" customHeight="1" x14ac:dyDescent="0.2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1" customFormat="1" ht="12" customHeight="1" x14ac:dyDescent="0.2">
      <c r="A128" s="33"/>
      <c r="B128" s="34"/>
      <c r="C128" s="26" t="s">
        <v>17</v>
      </c>
      <c r="D128" s="33"/>
      <c r="E128" s="33"/>
      <c r="F128" s="24" t="str">
        <f>F12</f>
        <v>Tomášikova 25, Bratislava</v>
      </c>
      <c r="G128" s="33"/>
      <c r="H128" s="33"/>
      <c r="I128" s="26" t="s">
        <v>19</v>
      </c>
      <c r="J128" s="59">
        <f>IF(J12="","",J12)</f>
        <v>44399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" customFormat="1" ht="6.95" customHeight="1" x14ac:dyDescent="0.2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" customFormat="1" ht="40.15" customHeight="1" x14ac:dyDescent="0.2">
      <c r="A130" s="33"/>
      <c r="B130" s="34"/>
      <c r="C130" s="26" t="s">
        <v>20</v>
      </c>
      <c r="D130" s="33"/>
      <c r="E130" s="33"/>
      <c r="F130" s="24" t="str">
        <f>E15</f>
        <v>Mestská časť Bratislava-Ružinov</v>
      </c>
      <c r="G130" s="33"/>
      <c r="H130" s="33"/>
      <c r="I130" s="26" t="s">
        <v>25</v>
      </c>
      <c r="J130" s="29" t="str">
        <f>E21</f>
        <v>Ing.Gabriel Adám,Ing.Miroslav Prešinský,PhD.</v>
      </c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" customFormat="1" ht="15.2" customHeight="1" x14ac:dyDescent="0.2">
      <c r="A131" s="33"/>
      <c r="B131" s="34"/>
      <c r="C131" s="26" t="s">
        <v>23</v>
      </c>
      <c r="D131" s="33"/>
      <c r="E131" s="33"/>
      <c r="F131" s="24" t="str">
        <f>IF(E18="","",E18)</f>
        <v>Vyplň údaj</v>
      </c>
      <c r="G131" s="33"/>
      <c r="H131" s="33"/>
      <c r="I131" s="26" t="s">
        <v>27</v>
      </c>
      <c r="J131" s="29" t="str">
        <f>E24</f>
        <v xml:space="preserve"> </v>
      </c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" customFormat="1" ht="10.35" customHeight="1" x14ac:dyDescent="0.2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0" customFormat="1" ht="29.25" customHeight="1" x14ac:dyDescent="0.2">
      <c r="A133" s="145"/>
      <c r="B133" s="146"/>
      <c r="C133" s="147" t="s">
        <v>125</v>
      </c>
      <c r="D133" s="148" t="s">
        <v>56</v>
      </c>
      <c r="E133" s="148" t="s">
        <v>52</v>
      </c>
      <c r="F133" s="148" t="s">
        <v>53</v>
      </c>
      <c r="G133" s="148" t="s">
        <v>126</v>
      </c>
      <c r="H133" s="148" t="s">
        <v>127</v>
      </c>
      <c r="I133" s="148" t="s">
        <v>128</v>
      </c>
      <c r="J133" s="149" t="s">
        <v>104</v>
      </c>
      <c r="K133" s="150" t="s">
        <v>129</v>
      </c>
      <c r="L133" s="151"/>
      <c r="M133" s="65" t="s">
        <v>1</v>
      </c>
      <c r="N133" s="66" t="s">
        <v>35</v>
      </c>
      <c r="O133" s="66" t="s">
        <v>130</v>
      </c>
      <c r="P133" s="66" t="s">
        <v>131</v>
      </c>
      <c r="Q133" s="66" t="s">
        <v>132</v>
      </c>
      <c r="R133" s="66" t="s">
        <v>133</v>
      </c>
      <c r="S133" s="66" t="s">
        <v>134</v>
      </c>
      <c r="T133" s="67" t="s">
        <v>135</v>
      </c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</row>
    <row r="134" spans="1:65" s="1" customFormat="1" ht="22.9" customHeight="1" x14ac:dyDescent="0.25">
      <c r="A134" s="33"/>
      <c r="B134" s="34"/>
      <c r="C134" s="72" t="s">
        <v>101</v>
      </c>
      <c r="D134" s="33"/>
      <c r="E134" s="33"/>
      <c r="F134" s="33"/>
      <c r="G134" s="33"/>
      <c r="H134" s="33"/>
      <c r="I134" s="33"/>
      <c r="J134" s="152">
        <f>BK134</f>
        <v>0</v>
      </c>
      <c r="K134" s="33"/>
      <c r="L134" s="34"/>
      <c r="M134" s="68"/>
      <c r="N134" s="60"/>
      <c r="O134" s="69"/>
      <c r="P134" s="153">
        <f>P135+P187+P209</f>
        <v>0</v>
      </c>
      <c r="Q134" s="69"/>
      <c r="R134" s="153">
        <f>R135+R187+R209</f>
        <v>287.55685184000004</v>
      </c>
      <c r="S134" s="69"/>
      <c r="T134" s="154">
        <f>T135+T187+T209</f>
        <v>39.667337000000003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70</v>
      </c>
      <c r="AU134" s="16" t="s">
        <v>106</v>
      </c>
      <c r="BK134" s="155">
        <f>BK135+BK187+BK209</f>
        <v>0</v>
      </c>
    </row>
    <row r="135" spans="1:65" s="11" customFormat="1" ht="25.9" customHeight="1" x14ac:dyDescent="0.2">
      <c r="B135" s="156"/>
      <c r="D135" s="157" t="s">
        <v>70</v>
      </c>
      <c r="E135" s="158" t="s">
        <v>136</v>
      </c>
      <c r="F135" s="158" t="s">
        <v>137</v>
      </c>
      <c r="I135" s="159"/>
      <c r="J135" s="160">
        <f>BK135</f>
        <v>0</v>
      </c>
      <c r="L135" s="156"/>
      <c r="M135" s="161"/>
      <c r="N135" s="162"/>
      <c r="O135" s="162"/>
      <c r="P135" s="163">
        <f>P136+P158+P166+P185</f>
        <v>0</v>
      </c>
      <c r="Q135" s="162"/>
      <c r="R135" s="163">
        <f>R136+R158+R166+R185</f>
        <v>287.55226184000003</v>
      </c>
      <c r="S135" s="162"/>
      <c r="T135" s="164">
        <f>T136+T158+T166+T185</f>
        <v>39.667337000000003</v>
      </c>
      <c r="AR135" s="157" t="s">
        <v>78</v>
      </c>
      <c r="AT135" s="165" t="s">
        <v>70</v>
      </c>
      <c r="AU135" s="165" t="s">
        <v>71</v>
      </c>
      <c r="AY135" s="157" t="s">
        <v>138</v>
      </c>
      <c r="BK135" s="166">
        <f>BK136+BK158+BK166+BK185</f>
        <v>0</v>
      </c>
    </row>
    <row r="136" spans="1:65" s="11" customFormat="1" ht="22.9" customHeight="1" x14ac:dyDescent="0.2">
      <c r="B136" s="156"/>
      <c r="D136" s="157" t="s">
        <v>70</v>
      </c>
      <c r="E136" s="167" t="s">
        <v>78</v>
      </c>
      <c r="F136" s="167" t="s">
        <v>139</v>
      </c>
      <c r="I136" s="159"/>
      <c r="J136" s="168">
        <f>BK136</f>
        <v>0</v>
      </c>
      <c r="L136" s="156"/>
      <c r="M136" s="161"/>
      <c r="N136" s="162"/>
      <c r="O136" s="162"/>
      <c r="P136" s="163">
        <f>SUM(P137:P157)</f>
        <v>0</v>
      </c>
      <c r="Q136" s="162"/>
      <c r="R136" s="163">
        <f>SUM(R137:R157)</f>
        <v>0</v>
      </c>
      <c r="S136" s="162"/>
      <c r="T136" s="164">
        <f>SUM(T137:T157)</f>
        <v>34.084937000000004</v>
      </c>
      <c r="AR136" s="157" t="s">
        <v>78</v>
      </c>
      <c r="AT136" s="165" t="s">
        <v>70</v>
      </c>
      <c r="AU136" s="165" t="s">
        <v>78</v>
      </c>
      <c r="AY136" s="157" t="s">
        <v>138</v>
      </c>
      <c r="BK136" s="166">
        <f>SUM(BK137:BK157)</f>
        <v>0</v>
      </c>
    </row>
    <row r="137" spans="1:65" s="1" customFormat="1" ht="33" customHeight="1" x14ac:dyDescent="0.2">
      <c r="A137" s="33"/>
      <c r="B137" s="137"/>
      <c r="C137" s="169" t="s">
        <v>78</v>
      </c>
      <c r="D137" s="169" t="s">
        <v>140</v>
      </c>
      <c r="E137" s="170" t="s">
        <v>141</v>
      </c>
      <c r="F137" s="171" t="s">
        <v>142</v>
      </c>
      <c r="G137" s="172" t="s">
        <v>143</v>
      </c>
      <c r="H137" s="173">
        <v>124.337</v>
      </c>
      <c r="I137" s="174"/>
      <c r="J137" s="175">
        <f>ROUND(I137*H137,2)</f>
        <v>0</v>
      </c>
      <c r="K137" s="176"/>
      <c r="L137" s="34"/>
      <c r="M137" s="177" t="s">
        <v>1</v>
      </c>
      <c r="N137" s="178" t="s">
        <v>37</v>
      </c>
      <c r="O137" s="62"/>
      <c r="P137" s="179">
        <f>O137*H137</f>
        <v>0</v>
      </c>
      <c r="Q137" s="179">
        <v>0</v>
      </c>
      <c r="R137" s="179">
        <f>Q137*H137</f>
        <v>0</v>
      </c>
      <c r="S137" s="179">
        <v>0.22500000000000001</v>
      </c>
      <c r="T137" s="180">
        <f>S137*H137</f>
        <v>27.975825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1" t="s">
        <v>144</v>
      </c>
      <c r="AT137" s="181" t="s">
        <v>140</v>
      </c>
      <c r="AU137" s="181" t="s">
        <v>95</v>
      </c>
      <c r="AY137" s="16" t="s">
        <v>138</v>
      </c>
      <c r="BE137" s="101">
        <f>IF(N137="základná",J137,0)</f>
        <v>0</v>
      </c>
      <c r="BF137" s="101">
        <f>IF(N137="znížená",J137,0)</f>
        <v>0</v>
      </c>
      <c r="BG137" s="101">
        <f>IF(N137="zákl. prenesená",J137,0)</f>
        <v>0</v>
      </c>
      <c r="BH137" s="101">
        <f>IF(N137="zníž. prenesená",J137,0)</f>
        <v>0</v>
      </c>
      <c r="BI137" s="101">
        <f>IF(N137="nulová",J137,0)</f>
        <v>0</v>
      </c>
      <c r="BJ137" s="16" t="s">
        <v>95</v>
      </c>
      <c r="BK137" s="101">
        <f>ROUND(I137*H137,2)</f>
        <v>0</v>
      </c>
      <c r="BL137" s="16" t="s">
        <v>144</v>
      </c>
      <c r="BM137" s="181" t="s">
        <v>145</v>
      </c>
    </row>
    <row r="138" spans="1:65" s="12" customFormat="1" x14ac:dyDescent="0.2">
      <c r="B138" s="182"/>
      <c r="D138" s="183" t="s">
        <v>146</v>
      </c>
      <c r="E138" s="184" t="s">
        <v>1</v>
      </c>
      <c r="F138" s="185" t="s">
        <v>147</v>
      </c>
      <c r="H138" s="186">
        <v>78</v>
      </c>
      <c r="I138" s="187"/>
      <c r="L138" s="182"/>
      <c r="M138" s="188"/>
      <c r="N138" s="189"/>
      <c r="O138" s="189"/>
      <c r="P138" s="189"/>
      <c r="Q138" s="189"/>
      <c r="R138" s="189"/>
      <c r="S138" s="189"/>
      <c r="T138" s="190"/>
      <c r="AT138" s="184" t="s">
        <v>146</v>
      </c>
      <c r="AU138" s="184" t="s">
        <v>95</v>
      </c>
      <c r="AV138" s="12" t="s">
        <v>95</v>
      </c>
      <c r="AW138" s="12" t="s">
        <v>26</v>
      </c>
      <c r="AX138" s="12" t="s">
        <v>71</v>
      </c>
      <c r="AY138" s="184" t="s">
        <v>138</v>
      </c>
    </row>
    <row r="139" spans="1:65" s="12" customFormat="1" x14ac:dyDescent="0.2">
      <c r="B139" s="182"/>
      <c r="D139" s="183" t="s">
        <v>146</v>
      </c>
      <c r="E139" s="184" t="s">
        <v>1</v>
      </c>
      <c r="F139" s="185" t="s">
        <v>148</v>
      </c>
      <c r="H139" s="186">
        <v>-14.042999999999999</v>
      </c>
      <c r="I139" s="187"/>
      <c r="L139" s="182"/>
      <c r="M139" s="188"/>
      <c r="N139" s="189"/>
      <c r="O139" s="189"/>
      <c r="P139" s="189"/>
      <c r="Q139" s="189"/>
      <c r="R139" s="189"/>
      <c r="S139" s="189"/>
      <c r="T139" s="190"/>
      <c r="AT139" s="184" t="s">
        <v>146</v>
      </c>
      <c r="AU139" s="184" t="s">
        <v>95</v>
      </c>
      <c r="AV139" s="12" t="s">
        <v>95</v>
      </c>
      <c r="AW139" s="12" t="s">
        <v>26</v>
      </c>
      <c r="AX139" s="12" t="s">
        <v>71</v>
      </c>
      <c r="AY139" s="184" t="s">
        <v>138</v>
      </c>
    </row>
    <row r="140" spans="1:65" s="12" customFormat="1" x14ac:dyDescent="0.2">
      <c r="B140" s="182"/>
      <c r="D140" s="183" t="s">
        <v>146</v>
      </c>
      <c r="E140" s="184" t="s">
        <v>1</v>
      </c>
      <c r="F140" s="185" t="s">
        <v>149</v>
      </c>
      <c r="H140" s="186">
        <v>51</v>
      </c>
      <c r="I140" s="187"/>
      <c r="L140" s="182"/>
      <c r="M140" s="188"/>
      <c r="N140" s="189"/>
      <c r="O140" s="189"/>
      <c r="P140" s="189"/>
      <c r="Q140" s="189"/>
      <c r="R140" s="189"/>
      <c r="S140" s="189"/>
      <c r="T140" s="190"/>
      <c r="AT140" s="184" t="s">
        <v>146</v>
      </c>
      <c r="AU140" s="184" t="s">
        <v>95</v>
      </c>
      <c r="AV140" s="12" t="s">
        <v>95</v>
      </c>
      <c r="AW140" s="12" t="s">
        <v>26</v>
      </c>
      <c r="AX140" s="12" t="s">
        <v>71</v>
      </c>
      <c r="AY140" s="184" t="s">
        <v>138</v>
      </c>
    </row>
    <row r="141" spans="1:65" s="12" customFormat="1" x14ac:dyDescent="0.2">
      <c r="B141" s="182"/>
      <c r="D141" s="183" t="s">
        <v>146</v>
      </c>
      <c r="E141" s="184" t="s">
        <v>1</v>
      </c>
      <c r="F141" s="185" t="s">
        <v>150</v>
      </c>
      <c r="H141" s="186">
        <v>4.29</v>
      </c>
      <c r="I141" s="187"/>
      <c r="L141" s="182"/>
      <c r="M141" s="188"/>
      <c r="N141" s="189"/>
      <c r="O141" s="189"/>
      <c r="P141" s="189"/>
      <c r="Q141" s="189"/>
      <c r="R141" s="189"/>
      <c r="S141" s="189"/>
      <c r="T141" s="190"/>
      <c r="AT141" s="184" t="s">
        <v>146</v>
      </c>
      <c r="AU141" s="184" t="s">
        <v>95</v>
      </c>
      <c r="AV141" s="12" t="s">
        <v>95</v>
      </c>
      <c r="AW141" s="12" t="s">
        <v>26</v>
      </c>
      <c r="AX141" s="12" t="s">
        <v>71</v>
      </c>
      <c r="AY141" s="184" t="s">
        <v>138</v>
      </c>
    </row>
    <row r="142" spans="1:65" s="12" customFormat="1" x14ac:dyDescent="0.2">
      <c r="B142" s="182"/>
      <c r="D142" s="183" t="s">
        <v>146</v>
      </c>
      <c r="E142" s="184" t="s">
        <v>1</v>
      </c>
      <c r="F142" s="185" t="s">
        <v>151</v>
      </c>
      <c r="H142" s="186">
        <v>5.09</v>
      </c>
      <c r="I142" s="187"/>
      <c r="L142" s="182"/>
      <c r="M142" s="188"/>
      <c r="N142" s="189"/>
      <c r="O142" s="189"/>
      <c r="P142" s="189"/>
      <c r="Q142" s="189"/>
      <c r="R142" s="189"/>
      <c r="S142" s="189"/>
      <c r="T142" s="190"/>
      <c r="AT142" s="184" t="s">
        <v>146</v>
      </c>
      <c r="AU142" s="184" t="s">
        <v>95</v>
      </c>
      <c r="AV142" s="12" t="s">
        <v>95</v>
      </c>
      <c r="AW142" s="12" t="s">
        <v>26</v>
      </c>
      <c r="AX142" s="12" t="s">
        <v>71</v>
      </c>
      <c r="AY142" s="184" t="s">
        <v>138</v>
      </c>
    </row>
    <row r="143" spans="1:65" s="13" customFormat="1" x14ac:dyDescent="0.2">
      <c r="B143" s="191"/>
      <c r="D143" s="183" t="s">
        <v>146</v>
      </c>
      <c r="E143" s="192" t="s">
        <v>1</v>
      </c>
      <c r="F143" s="193" t="s">
        <v>152</v>
      </c>
      <c r="H143" s="194">
        <v>124.337</v>
      </c>
      <c r="I143" s="195"/>
      <c r="L143" s="191"/>
      <c r="M143" s="196"/>
      <c r="N143" s="197"/>
      <c r="O143" s="197"/>
      <c r="P143" s="197"/>
      <c r="Q143" s="197"/>
      <c r="R143" s="197"/>
      <c r="S143" s="197"/>
      <c r="T143" s="198"/>
      <c r="AT143" s="192" t="s">
        <v>146</v>
      </c>
      <c r="AU143" s="192" t="s">
        <v>95</v>
      </c>
      <c r="AV143" s="13" t="s">
        <v>144</v>
      </c>
      <c r="AW143" s="13" t="s">
        <v>26</v>
      </c>
      <c r="AX143" s="13" t="s">
        <v>78</v>
      </c>
      <c r="AY143" s="192" t="s">
        <v>138</v>
      </c>
    </row>
    <row r="144" spans="1:65" s="1" customFormat="1" ht="24.2" customHeight="1" x14ac:dyDescent="0.2">
      <c r="A144" s="33"/>
      <c r="B144" s="137"/>
      <c r="C144" s="169" t="s">
        <v>95</v>
      </c>
      <c r="D144" s="169" t="s">
        <v>140</v>
      </c>
      <c r="E144" s="170" t="s">
        <v>153</v>
      </c>
      <c r="F144" s="171" t="s">
        <v>154</v>
      </c>
      <c r="G144" s="172" t="s">
        <v>143</v>
      </c>
      <c r="H144" s="173">
        <v>33.752000000000002</v>
      </c>
      <c r="I144" s="174"/>
      <c r="J144" s="175">
        <f>ROUND(I144*H144,2)</f>
        <v>0</v>
      </c>
      <c r="K144" s="176"/>
      <c r="L144" s="34"/>
      <c r="M144" s="177" t="s">
        <v>1</v>
      </c>
      <c r="N144" s="178" t="s">
        <v>37</v>
      </c>
      <c r="O144" s="62"/>
      <c r="P144" s="179">
        <f>O144*H144</f>
        <v>0</v>
      </c>
      <c r="Q144" s="179">
        <v>0</v>
      </c>
      <c r="R144" s="179">
        <f>Q144*H144</f>
        <v>0</v>
      </c>
      <c r="S144" s="179">
        <v>0.18099999999999999</v>
      </c>
      <c r="T144" s="180">
        <f>S144*H144</f>
        <v>6.1091120000000005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81" t="s">
        <v>144</v>
      </c>
      <c r="AT144" s="181" t="s">
        <v>140</v>
      </c>
      <c r="AU144" s="181" t="s">
        <v>95</v>
      </c>
      <c r="AY144" s="16" t="s">
        <v>138</v>
      </c>
      <c r="BE144" s="101">
        <f>IF(N144="základná",J144,0)</f>
        <v>0</v>
      </c>
      <c r="BF144" s="101">
        <f>IF(N144="znížená",J144,0)</f>
        <v>0</v>
      </c>
      <c r="BG144" s="101">
        <f>IF(N144="zákl. prenesená",J144,0)</f>
        <v>0</v>
      </c>
      <c r="BH144" s="101">
        <f>IF(N144="zníž. prenesená",J144,0)</f>
        <v>0</v>
      </c>
      <c r="BI144" s="101">
        <f>IF(N144="nulová",J144,0)</f>
        <v>0</v>
      </c>
      <c r="BJ144" s="16" t="s">
        <v>95</v>
      </c>
      <c r="BK144" s="101">
        <f>ROUND(I144*H144,2)</f>
        <v>0</v>
      </c>
      <c r="BL144" s="16" t="s">
        <v>144</v>
      </c>
      <c r="BM144" s="181" t="s">
        <v>155</v>
      </c>
    </row>
    <row r="145" spans="1:65" s="12" customFormat="1" x14ac:dyDescent="0.2">
      <c r="B145" s="182"/>
      <c r="D145" s="183" t="s">
        <v>146</v>
      </c>
      <c r="E145" s="184" t="s">
        <v>1</v>
      </c>
      <c r="F145" s="185" t="s">
        <v>156</v>
      </c>
      <c r="H145" s="186">
        <v>20.552</v>
      </c>
      <c r="I145" s="187"/>
      <c r="L145" s="182"/>
      <c r="M145" s="188"/>
      <c r="N145" s="189"/>
      <c r="O145" s="189"/>
      <c r="P145" s="189"/>
      <c r="Q145" s="189"/>
      <c r="R145" s="189"/>
      <c r="S145" s="189"/>
      <c r="T145" s="190"/>
      <c r="AT145" s="184" t="s">
        <v>146</v>
      </c>
      <c r="AU145" s="184" t="s">
        <v>95</v>
      </c>
      <c r="AV145" s="12" t="s">
        <v>95</v>
      </c>
      <c r="AW145" s="12" t="s">
        <v>26</v>
      </c>
      <c r="AX145" s="12" t="s">
        <v>71</v>
      </c>
      <c r="AY145" s="184" t="s">
        <v>138</v>
      </c>
    </row>
    <row r="146" spans="1:65" s="12" customFormat="1" x14ac:dyDescent="0.2">
      <c r="B146" s="182"/>
      <c r="D146" s="183" t="s">
        <v>146</v>
      </c>
      <c r="E146" s="184" t="s">
        <v>1</v>
      </c>
      <c r="F146" s="185" t="s">
        <v>157</v>
      </c>
      <c r="H146" s="186">
        <v>13.2</v>
      </c>
      <c r="I146" s="187"/>
      <c r="L146" s="182"/>
      <c r="M146" s="188"/>
      <c r="N146" s="189"/>
      <c r="O146" s="189"/>
      <c r="P146" s="189"/>
      <c r="Q146" s="189"/>
      <c r="R146" s="189"/>
      <c r="S146" s="189"/>
      <c r="T146" s="190"/>
      <c r="AT146" s="184" t="s">
        <v>146</v>
      </c>
      <c r="AU146" s="184" t="s">
        <v>95</v>
      </c>
      <c r="AV146" s="12" t="s">
        <v>95</v>
      </c>
      <c r="AW146" s="12" t="s">
        <v>26</v>
      </c>
      <c r="AX146" s="12" t="s">
        <v>71</v>
      </c>
      <c r="AY146" s="184" t="s">
        <v>138</v>
      </c>
    </row>
    <row r="147" spans="1:65" s="13" customFormat="1" x14ac:dyDescent="0.2">
      <c r="B147" s="191"/>
      <c r="D147" s="183" t="s">
        <v>146</v>
      </c>
      <c r="E147" s="192" t="s">
        <v>1</v>
      </c>
      <c r="F147" s="193" t="s">
        <v>152</v>
      </c>
      <c r="H147" s="194">
        <v>33.752000000000002</v>
      </c>
      <c r="I147" s="195"/>
      <c r="L147" s="191"/>
      <c r="M147" s="196"/>
      <c r="N147" s="197"/>
      <c r="O147" s="197"/>
      <c r="P147" s="197"/>
      <c r="Q147" s="197"/>
      <c r="R147" s="197"/>
      <c r="S147" s="197"/>
      <c r="T147" s="198"/>
      <c r="AT147" s="192" t="s">
        <v>146</v>
      </c>
      <c r="AU147" s="192" t="s">
        <v>95</v>
      </c>
      <c r="AV147" s="13" t="s">
        <v>144</v>
      </c>
      <c r="AW147" s="13" t="s">
        <v>26</v>
      </c>
      <c r="AX147" s="13" t="s">
        <v>78</v>
      </c>
      <c r="AY147" s="192" t="s">
        <v>138</v>
      </c>
    </row>
    <row r="148" spans="1:65" s="1" customFormat="1" ht="24.2" customHeight="1" x14ac:dyDescent="0.2">
      <c r="A148" s="33"/>
      <c r="B148" s="137"/>
      <c r="C148" s="169" t="s">
        <v>158</v>
      </c>
      <c r="D148" s="169" t="s">
        <v>140</v>
      </c>
      <c r="E148" s="170" t="s">
        <v>159</v>
      </c>
      <c r="F148" s="171" t="s">
        <v>160</v>
      </c>
      <c r="G148" s="172" t="s">
        <v>161</v>
      </c>
      <c r="H148" s="173">
        <v>44.472000000000001</v>
      </c>
      <c r="I148" s="174"/>
      <c r="J148" s="175">
        <f>ROUND(I148*H148,2)</f>
        <v>0</v>
      </c>
      <c r="K148" s="176"/>
      <c r="L148" s="34"/>
      <c r="M148" s="177" t="s">
        <v>1</v>
      </c>
      <c r="N148" s="178" t="s">
        <v>37</v>
      </c>
      <c r="O148" s="62"/>
      <c r="P148" s="179">
        <f>O148*H148</f>
        <v>0</v>
      </c>
      <c r="Q148" s="179">
        <v>0</v>
      </c>
      <c r="R148" s="179">
        <f>Q148*H148</f>
        <v>0</v>
      </c>
      <c r="S148" s="179">
        <v>0</v>
      </c>
      <c r="T148" s="180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1" t="s">
        <v>144</v>
      </c>
      <c r="AT148" s="181" t="s">
        <v>140</v>
      </c>
      <c r="AU148" s="181" t="s">
        <v>95</v>
      </c>
      <c r="AY148" s="16" t="s">
        <v>138</v>
      </c>
      <c r="BE148" s="101">
        <f>IF(N148="základná",J148,0)</f>
        <v>0</v>
      </c>
      <c r="BF148" s="101">
        <f>IF(N148="znížená",J148,0)</f>
        <v>0</v>
      </c>
      <c r="BG148" s="101">
        <f>IF(N148="zákl. prenesená",J148,0)</f>
        <v>0</v>
      </c>
      <c r="BH148" s="101">
        <f>IF(N148="zníž. prenesená",J148,0)</f>
        <v>0</v>
      </c>
      <c r="BI148" s="101">
        <f>IF(N148="nulová",J148,0)</f>
        <v>0</v>
      </c>
      <c r="BJ148" s="16" t="s">
        <v>95</v>
      </c>
      <c r="BK148" s="101">
        <f>ROUND(I148*H148,2)</f>
        <v>0</v>
      </c>
      <c r="BL148" s="16" t="s">
        <v>144</v>
      </c>
      <c r="BM148" s="181" t="s">
        <v>162</v>
      </c>
    </row>
    <row r="149" spans="1:65" s="14" customFormat="1" x14ac:dyDescent="0.2">
      <c r="B149" s="199"/>
      <c r="D149" s="183" t="s">
        <v>146</v>
      </c>
      <c r="E149" s="200" t="s">
        <v>1</v>
      </c>
      <c r="F149" s="201" t="s">
        <v>163</v>
      </c>
      <c r="H149" s="200" t="s">
        <v>1</v>
      </c>
      <c r="I149" s="202"/>
      <c r="L149" s="199"/>
      <c r="M149" s="203"/>
      <c r="N149" s="204"/>
      <c r="O149" s="204"/>
      <c r="P149" s="204"/>
      <c r="Q149" s="204"/>
      <c r="R149" s="204"/>
      <c r="S149" s="204"/>
      <c r="T149" s="205"/>
      <c r="AT149" s="200" t="s">
        <v>146</v>
      </c>
      <c r="AU149" s="200" t="s">
        <v>95</v>
      </c>
      <c r="AV149" s="14" t="s">
        <v>78</v>
      </c>
      <c r="AW149" s="14" t="s">
        <v>26</v>
      </c>
      <c r="AX149" s="14" t="s">
        <v>71</v>
      </c>
      <c r="AY149" s="200" t="s">
        <v>138</v>
      </c>
    </row>
    <row r="150" spans="1:65" s="12" customFormat="1" x14ac:dyDescent="0.2">
      <c r="B150" s="182"/>
      <c r="D150" s="183" t="s">
        <v>146</v>
      </c>
      <c r="E150" s="184" t="s">
        <v>1</v>
      </c>
      <c r="F150" s="185" t="s">
        <v>164</v>
      </c>
      <c r="H150" s="186">
        <v>44.472000000000001</v>
      </c>
      <c r="I150" s="187"/>
      <c r="L150" s="182"/>
      <c r="M150" s="188"/>
      <c r="N150" s="189"/>
      <c r="O150" s="189"/>
      <c r="P150" s="189"/>
      <c r="Q150" s="189"/>
      <c r="R150" s="189"/>
      <c r="S150" s="189"/>
      <c r="T150" s="190"/>
      <c r="AT150" s="184" t="s">
        <v>146</v>
      </c>
      <c r="AU150" s="184" t="s">
        <v>95</v>
      </c>
      <c r="AV150" s="12" t="s">
        <v>95</v>
      </c>
      <c r="AW150" s="12" t="s">
        <v>26</v>
      </c>
      <c r="AX150" s="12" t="s">
        <v>71</v>
      </c>
      <c r="AY150" s="184" t="s">
        <v>138</v>
      </c>
    </row>
    <row r="151" spans="1:65" s="13" customFormat="1" x14ac:dyDescent="0.2">
      <c r="B151" s="191"/>
      <c r="D151" s="183" t="s">
        <v>146</v>
      </c>
      <c r="E151" s="192" t="s">
        <v>93</v>
      </c>
      <c r="F151" s="193" t="s">
        <v>152</v>
      </c>
      <c r="H151" s="194">
        <v>44.472000000000001</v>
      </c>
      <c r="I151" s="195"/>
      <c r="L151" s="191"/>
      <c r="M151" s="196"/>
      <c r="N151" s="197"/>
      <c r="O151" s="197"/>
      <c r="P151" s="197"/>
      <c r="Q151" s="197"/>
      <c r="R151" s="197"/>
      <c r="S151" s="197"/>
      <c r="T151" s="198"/>
      <c r="AT151" s="192" t="s">
        <v>146</v>
      </c>
      <c r="AU151" s="192" t="s">
        <v>95</v>
      </c>
      <c r="AV151" s="13" t="s">
        <v>144</v>
      </c>
      <c r="AW151" s="13" t="s">
        <v>26</v>
      </c>
      <c r="AX151" s="13" t="s">
        <v>78</v>
      </c>
      <c r="AY151" s="192" t="s">
        <v>138</v>
      </c>
    </row>
    <row r="152" spans="1:65" s="1" customFormat="1" ht="24.2" customHeight="1" x14ac:dyDescent="0.2">
      <c r="A152" s="33"/>
      <c r="B152" s="137"/>
      <c r="C152" s="169" t="s">
        <v>144</v>
      </c>
      <c r="D152" s="169" t="s">
        <v>140</v>
      </c>
      <c r="E152" s="170" t="s">
        <v>165</v>
      </c>
      <c r="F152" s="171" t="s">
        <v>166</v>
      </c>
      <c r="G152" s="172" t="s">
        <v>161</v>
      </c>
      <c r="H152" s="173">
        <v>44.472000000000001</v>
      </c>
      <c r="I152" s="174"/>
      <c r="J152" s="175">
        <f>ROUND(I152*H152,2)</f>
        <v>0</v>
      </c>
      <c r="K152" s="176"/>
      <c r="L152" s="34"/>
      <c r="M152" s="177" t="s">
        <v>1</v>
      </c>
      <c r="N152" s="178" t="s">
        <v>37</v>
      </c>
      <c r="O152" s="62"/>
      <c r="P152" s="179">
        <f>O152*H152</f>
        <v>0</v>
      </c>
      <c r="Q152" s="179">
        <v>0</v>
      </c>
      <c r="R152" s="179">
        <f>Q152*H152</f>
        <v>0</v>
      </c>
      <c r="S152" s="179">
        <v>0</v>
      </c>
      <c r="T152" s="180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1" t="s">
        <v>144</v>
      </c>
      <c r="AT152" s="181" t="s">
        <v>140</v>
      </c>
      <c r="AU152" s="181" t="s">
        <v>95</v>
      </c>
      <c r="AY152" s="16" t="s">
        <v>138</v>
      </c>
      <c r="BE152" s="101">
        <f>IF(N152="základná",J152,0)</f>
        <v>0</v>
      </c>
      <c r="BF152" s="101">
        <f>IF(N152="znížená",J152,0)</f>
        <v>0</v>
      </c>
      <c r="BG152" s="101">
        <f>IF(N152="zákl. prenesená",J152,0)</f>
        <v>0</v>
      </c>
      <c r="BH152" s="101">
        <f>IF(N152="zníž. prenesená",J152,0)</f>
        <v>0</v>
      </c>
      <c r="BI152" s="101">
        <f>IF(N152="nulová",J152,0)</f>
        <v>0</v>
      </c>
      <c r="BJ152" s="16" t="s">
        <v>95</v>
      </c>
      <c r="BK152" s="101">
        <f>ROUND(I152*H152,2)</f>
        <v>0</v>
      </c>
      <c r="BL152" s="16" t="s">
        <v>144</v>
      </c>
      <c r="BM152" s="181" t="s">
        <v>167</v>
      </c>
    </row>
    <row r="153" spans="1:65" s="12" customFormat="1" x14ac:dyDescent="0.2">
      <c r="B153" s="182"/>
      <c r="D153" s="183" t="s">
        <v>146</v>
      </c>
      <c r="E153" s="184" t="s">
        <v>1</v>
      </c>
      <c r="F153" s="185" t="s">
        <v>93</v>
      </c>
      <c r="H153" s="186">
        <v>44.472000000000001</v>
      </c>
      <c r="I153" s="187"/>
      <c r="L153" s="182"/>
      <c r="M153" s="188"/>
      <c r="N153" s="189"/>
      <c r="O153" s="189"/>
      <c r="P153" s="189"/>
      <c r="Q153" s="189"/>
      <c r="R153" s="189"/>
      <c r="S153" s="189"/>
      <c r="T153" s="190"/>
      <c r="AT153" s="184" t="s">
        <v>146</v>
      </c>
      <c r="AU153" s="184" t="s">
        <v>95</v>
      </c>
      <c r="AV153" s="12" t="s">
        <v>95</v>
      </c>
      <c r="AW153" s="12" t="s">
        <v>26</v>
      </c>
      <c r="AX153" s="12" t="s">
        <v>78</v>
      </c>
      <c r="AY153" s="184" t="s">
        <v>138</v>
      </c>
    </row>
    <row r="154" spans="1:65" s="1" customFormat="1" ht="24.2" customHeight="1" x14ac:dyDescent="0.2">
      <c r="A154" s="33"/>
      <c r="B154" s="137"/>
      <c r="C154" s="169" t="s">
        <v>168</v>
      </c>
      <c r="D154" s="169" t="s">
        <v>140</v>
      </c>
      <c r="E154" s="170" t="s">
        <v>169</v>
      </c>
      <c r="F154" s="171" t="s">
        <v>170</v>
      </c>
      <c r="G154" s="172" t="s">
        <v>161</v>
      </c>
      <c r="H154" s="173">
        <v>44.472000000000001</v>
      </c>
      <c r="I154" s="174"/>
      <c r="J154" s="175">
        <f>ROUND(I154*H154,2)</f>
        <v>0</v>
      </c>
      <c r="K154" s="176"/>
      <c r="L154" s="34"/>
      <c r="M154" s="177" t="s">
        <v>1</v>
      </c>
      <c r="N154" s="178" t="s">
        <v>37</v>
      </c>
      <c r="O154" s="62"/>
      <c r="P154" s="179">
        <f>O154*H154</f>
        <v>0</v>
      </c>
      <c r="Q154" s="179">
        <v>0</v>
      </c>
      <c r="R154" s="179">
        <f>Q154*H154</f>
        <v>0</v>
      </c>
      <c r="S154" s="179">
        <v>0</v>
      </c>
      <c r="T154" s="180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81" t="s">
        <v>144</v>
      </c>
      <c r="AT154" s="181" t="s">
        <v>140</v>
      </c>
      <c r="AU154" s="181" t="s">
        <v>95</v>
      </c>
      <c r="AY154" s="16" t="s">
        <v>138</v>
      </c>
      <c r="BE154" s="101">
        <f>IF(N154="základná",J154,0)</f>
        <v>0</v>
      </c>
      <c r="BF154" s="101">
        <f>IF(N154="znížená",J154,0)</f>
        <v>0</v>
      </c>
      <c r="BG154" s="101">
        <f>IF(N154="zákl. prenesená",J154,0)</f>
        <v>0</v>
      </c>
      <c r="BH154" s="101">
        <f>IF(N154="zníž. prenesená",J154,0)</f>
        <v>0</v>
      </c>
      <c r="BI154" s="101">
        <f>IF(N154="nulová",J154,0)</f>
        <v>0</v>
      </c>
      <c r="BJ154" s="16" t="s">
        <v>95</v>
      </c>
      <c r="BK154" s="101">
        <f>ROUND(I154*H154,2)</f>
        <v>0</v>
      </c>
      <c r="BL154" s="16" t="s">
        <v>144</v>
      </c>
      <c r="BM154" s="181" t="s">
        <v>171</v>
      </c>
    </row>
    <row r="155" spans="1:65" s="12" customFormat="1" x14ac:dyDescent="0.2">
      <c r="B155" s="182"/>
      <c r="D155" s="183" t="s">
        <v>146</v>
      </c>
      <c r="E155" s="184" t="s">
        <v>1</v>
      </c>
      <c r="F155" s="185" t="s">
        <v>93</v>
      </c>
      <c r="H155" s="186">
        <v>44.472000000000001</v>
      </c>
      <c r="I155" s="187"/>
      <c r="L155" s="182"/>
      <c r="M155" s="188"/>
      <c r="N155" s="189"/>
      <c r="O155" s="189"/>
      <c r="P155" s="189"/>
      <c r="Q155" s="189"/>
      <c r="R155" s="189"/>
      <c r="S155" s="189"/>
      <c r="T155" s="190"/>
      <c r="AT155" s="184" t="s">
        <v>146</v>
      </c>
      <c r="AU155" s="184" t="s">
        <v>95</v>
      </c>
      <c r="AV155" s="12" t="s">
        <v>95</v>
      </c>
      <c r="AW155" s="12" t="s">
        <v>26</v>
      </c>
      <c r="AX155" s="12" t="s">
        <v>78</v>
      </c>
      <c r="AY155" s="184" t="s">
        <v>138</v>
      </c>
    </row>
    <row r="156" spans="1:65" s="1" customFormat="1" ht="33" customHeight="1" x14ac:dyDescent="0.2">
      <c r="A156" s="33"/>
      <c r="B156" s="137"/>
      <c r="C156" s="169" t="s">
        <v>172</v>
      </c>
      <c r="D156" s="169" t="s">
        <v>140</v>
      </c>
      <c r="E156" s="170" t="s">
        <v>173</v>
      </c>
      <c r="F156" s="171" t="s">
        <v>174</v>
      </c>
      <c r="G156" s="172" t="s">
        <v>161</v>
      </c>
      <c r="H156" s="173">
        <v>44.472000000000001</v>
      </c>
      <c r="I156" s="174"/>
      <c r="J156" s="175">
        <f>ROUND(I156*H156,2)</f>
        <v>0</v>
      </c>
      <c r="K156" s="176"/>
      <c r="L156" s="34"/>
      <c r="M156" s="177" t="s">
        <v>1</v>
      </c>
      <c r="N156" s="178" t="s">
        <v>37</v>
      </c>
      <c r="O156" s="62"/>
      <c r="P156" s="179">
        <f>O156*H156</f>
        <v>0</v>
      </c>
      <c r="Q156" s="179">
        <v>0</v>
      </c>
      <c r="R156" s="179">
        <f>Q156*H156</f>
        <v>0</v>
      </c>
      <c r="S156" s="179">
        <v>0</v>
      </c>
      <c r="T156" s="18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1" t="s">
        <v>144</v>
      </c>
      <c r="AT156" s="181" t="s">
        <v>140</v>
      </c>
      <c r="AU156" s="181" t="s">
        <v>95</v>
      </c>
      <c r="AY156" s="16" t="s">
        <v>138</v>
      </c>
      <c r="BE156" s="101">
        <f>IF(N156="základná",J156,0)</f>
        <v>0</v>
      </c>
      <c r="BF156" s="101">
        <f>IF(N156="znížená",J156,0)</f>
        <v>0</v>
      </c>
      <c r="BG156" s="101">
        <f>IF(N156="zákl. prenesená",J156,0)</f>
        <v>0</v>
      </c>
      <c r="BH156" s="101">
        <f>IF(N156="zníž. prenesená",J156,0)</f>
        <v>0</v>
      </c>
      <c r="BI156" s="101">
        <f>IF(N156="nulová",J156,0)</f>
        <v>0</v>
      </c>
      <c r="BJ156" s="16" t="s">
        <v>95</v>
      </c>
      <c r="BK156" s="101">
        <f>ROUND(I156*H156,2)</f>
        <v>0</v>
      </c>
      <c r="BL156" s="16" t="s">
        <v>144</v>
      </c>
      <c r="BM156" s="181" t="s">
        <v>175</v>
      </c>
    </row>
    <row r="157" spans="1:65" s="12" customFormat="1" x14ac:dyDescent="0.2">
      <c r="B157" s="182"/>
      <c r="D157" s="183" t="s">
        <v>146</v>
      </c>
      <c r="E157" s="184" t="s">
        <v>1</v>
      </c>
      <c r="F157" s="185" t="s">
        <v>93</v>
      </c>
      <c r="H157" s="186">
        <v>44.472000000000001</v>
      </c>
      <c r="I157" s="187"/>
      <c r="L157" s="182"/>
      <c r="M157" s="188"/>
      <c r="N157" s="189"/>
      <c r="O157" s="189"/>
      <c r="P157" s="189"/>
      <c r="Q157" s="189"/>
      <c r="R157" s="189"/>
      <c r="S157" s="189"/>
      <c r="T157" s="190"/>
      <c r="AT157" s="184" t="s">
        <v>146</v>
      </c>
      <c r="AU157" s="184" t="s">
        <v>95</v>
      </c>
      <c r="AV157" s="12" t="s">
        <v>95</v>
      </c>
      <c r="AW157" s="12" t="s">
        <v>26</v>
      </c>
      <c r="AX157" s="12" t="s">
        <v>78</v>
      </c>
      <c r="AY157" s="184" t="s">
        <v>138</v>
      </c>
    </row>
    <row r="158" spans="1:65" s="11" customFormat="1" ht="22.9" customHeight="1" x14ac:dyDescent="0.2">
      <c r="B158" s="156"/>
      <c r="D158" s="157" t="s">
        <v>70</v>
      </c>
      <c r="E158" s="167" t="s">
        <v>168</v>
      </c>
      <c r="F158" s="167" t="s">
        <v>176</v>
      </c>
      <c r="I158" s="159"/>
      <c r="J158" s="168">
        <f>BK158</f>
        <v>0</v>
      </c>
      <c r="L158" s="156"/>
      <c r="M158" s="161"/>
      <c r="N158" s="162"/>
      <c r="O158" s="162"/>
      <c r="P158" s="163">
        <f>SUM(P159:P165)</f>
        <v>0</v>
      </c>
      <c r="Q158" s="162"/>
      <c r="R158" s="163">
        <f>SUM(R159:R165)</f>
        <v>72.778704000000019</v>
      </c>
      <c r="S158" s="162"/>
      <c r="T158" s="164">
        <f>SUM(T159:T165)</f>
        <v>0</v>
      </c>
      <c r="AR158" s="157" t="s">
        <v>78</v>
      </c>
      <c r="AT158" s="165" t="s">
        <v>70</v>
      </c>
      <c r="AU158" s="165" t="s">
        <v>78</v>
      </c>
      <c r="AY158" s="157" t="s">
        <v>138</v>
      </c>
      <c r="BK158" s="166">
        <f>SUM(BK159:BK165)</f>
        <v>0</v>
      </c>
    </row>
    <row r="159" spans="1:65" s="1" customFormat="1" ht="37.9" customHeight="1" x14ac:dyDescent="0.2">
      <c r="A159" s="33"/>
      <c r="B159" s="137"/>
      <c r="C159" s="169" t="s">
        <v>177</v>
      </c>
      <c r="D159" s="169" t="s">
        <v>140</v>
      </c>
      <c r="E159" s="170" t="s">
        <v>178</v>
      </c>
      <c r="F159" s="171" t="s">
        <v>179</v>
      </c>
      <c r="G159" s="172" t="s">
        <v>143</v>
      </c>
      <c r="H159" s="173">
        <v>261.60000000000002</v>
      </c>
      <c r="I159" s="174"/>
      <c r="J159" s="175">
        <f>ROUND(I159*H159,2)</f>
        <v>0</v>
      </c>
      <c r="K159" s="176"/>
      <c r="L159" s="34"/>
      <c r="M159" s="177" t="s">
        <v>1</v>
      </c>
      <c r="N159" s="178" t="s">
        <v>37</v>
      </c>
      <c r="O159" s="62"/>
      <c r="P159" s="179">
        <f>O159*H159</f>
        <v>0</v>
      </c>
      <c r="Q159" s="179">
        <v>0.19900000000000001</v>
      </c>
      <c r="R159" s="179">
        <f>Q159*H159</f>
        <v>52.058400000000006</v>
      </c>
      <c r="S159" s="179">
        <v>0</v>
      </c>
      <c r="T159" s="180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81" t="s">
        <v>144</v>
      </c>
      <c r="AT159" s="181" t="s">
        <v>140</v>
      </c>
      <c r="AU159" s="181" t="s">
        <v>95</v>
      </c>
      <c r="AY159" s="16" t="s">
        <v>138</v>
      </c>
      <c r="BE159" s="101">
        <f>IF(N159="základná",J159,0)</f>
        <v>0</v>
      </c>
      <c r="BF159" s="101">
        <f>IF(N159="znížená",J159,0)</f>
        <v>0</v>
      </c>
      <c r="BG159" s="101">
        <f>IF(N159="zákl. prenesená",J159,0)</f>
        <v>0</v>
      </c>
      <c r="BH159" s="101">
        <f>IF(N159="zníž. prenesená",J159,0)</f>
        <v>0</v>
      </c>
      <c r="BI159" s="101">
        <f>IF(N159="nulová",J159,0)</f>
        <v>0</v>
      </c>
      <c r="BJ159" s="16" t="s">
        <v>95</v>
      </c>
      <c r="BK159" s="101">
        <f>ROUND(I159*H159,2)</f>
        <v>0</v>
      </c>
      <c r="BL159" s="16" t="s">
        <v>144</v>
      </c>
      <c r="BM159" s="181" t="s">
        <v>180</v>
      </c>
    </row>
    <row r="160" spans="1:65" s="14" customFormat="1" x14ac:dyDescent="0.2">
      <c r="B160" s="199"/>
      <c r="D160" s="183" t="s">
        <v>146</v>
      </c>
      <c r="E160" s="200" t="s">
        <v>1</v>
      </c>
      <c r="F160" s="201" t="s">
        <v>181</v>
      </c>
      <c r="H160" s="200" t="s">
        <v>1</v>
      </c>
      <c r="I160" s="202"/>
      <c r="L160" s="199"/>
      <c r="M160" s="203"/>
      <c r="N160" s="204"/>
      <c r="O160" s="204"/>
      <c r="P160" s="204"/>
      <c r="Q160" s="204"/>
      <c r="R160" s="204"/>
      <c r="S160" s="204"/>
      <c r="T160" s="205"/>
      <c r="AT160" s="200" t="s">
        <v>146</v>
      </c>
      <c r="AU160" s="200" t="s">
        <v>95</v>
      </c>
      <c r="AV160" s="14" t="s">
        <v>78</v>
      </c>
      <c r="AW160" s="14" t="s">
        <v>26</v>
      </c>
      <c r="AX160" s="14" t="s">
        <v>71</v>
      </c>
      <c r="AY160" s="200" t="s">
        <v>138</v>
      </c>
    </row>
    <row r="161" spans="1:65" s="12" customFormat="1" x14ac:dyDescent="0.2">
      <c r="B161" s="182"/>
      <c r="D161" s="183" t="s">
        <v>146</v>
      </c>
      <c r="E161" s="184" t="s">
        <v>1</v>
      </c>
      <c r="F161" s="185" t="s">
        <v>182</v>
      </c>
      <c r="H161" s="186">
        <v>261.60000000000002</v>
      </c>
      <c r="I161" s="187"/>
      <c r="L161" s="182"/>
      <c r="M161" s="188"/>
      <c r="N161" s="189"/>
      <c r="O161" s="189"/>
      <c r="P161" s="189"/>
      <c r="Q161" s="189"/>
      <c r="R161" s="189"/>
      <c r="S161" s="189"/>
      <c r="T161" s="190"/>
      <c r="AT161" s="184" t="s">
        <v>146</v>
      </c>
      <c r="AU161" s="184" t="s">
        <v>95</v>
      </c>
      <c r="AV161" s="12" t="s">
        <v>95</v>
      </c>
      <c r="AW161" s="12" t="s">
        <v>26</v>
      </c>
      <c r="AX161" s="12" t="s">
        <v>71</v>
      </c>
      <c r="AY161" s="184" t="s">
        <v>138</v>
      </c>
    </row>
    <row r="162" spans="1:65" s="13" customFormat="1" x14ac:dyDescent="0.2">
      <c r="B162" s="191"/>
      <c r="D162" s="183" t="s">
        <v>146</v>
      </c>
      <c r="E162" s="192" t="s">
        <v>1</v>
      </c>
      <c r="F162" s="193" t="s">
        <v>152</v>
      </c>
      <c r="H162" s="194">
        <v>261.60000000000002</v>
      </c>
      <c r="I162" s="195"/>
      <c r="L162" s="191"/>
      <c r="M162" s="196"/>
      <c r="N162" s="197"/>
      <c r="O162" s="197"/>
      <c r="P162" s="197"/>
      <c r="Q162" s="197"/>
      <c r="R162" s="197"/>
      <c r="S162" s="197"/>
      <c r="T162" s="198"/>
      <c r="AT162" s="192" t="s">
        <v>146</v>
      </c>
      <c r="AU162" s="192" t="s">
        <v>95</v>
      </c>
      <c r="AV162" s="13" t="s">
        <v>144</v>
      </c>
      <c r="AW162" s="13" t="s">
        <v>26</v>
      </c>
      <c r="AX162" s="13" t="s">
        <v>78</v>
      </c>
      <c r="AY162" s="192" t="s">
        <v>138</v>
      </c>
    </row>
    <row r="163" spans="1:65" s="1" customFormat="1" ht="37.9" customHeight="1" x14ac:dyDescent="0.2">
      <c r="A163" s="33"/>
      <c r="B163" s="137"/>
      <c r="C163" s="169" t="s">
        <v>183</v>
      </c>
      <c r="D163" s="169" t="s">
        <v>140</v>
      </c>
      <c r="E163" s="170" t="s">
        <v>184</v>
      </c>
      <c r="F163" s="171" t="s">
        <v>185</v>
      </c>
      <c r="G163" s="172" t="s">
        <v>143</v>
      </c>
      <c r="H163" s="173">
        <v>92.52</v>
      </c>
      <c r="I163" s="174"/>
      <c r="J163" s="175">
        <f>ROUND(I163*H163,2)</f>
        <v>0</v>
      </c>
      <c r="K163" s="176"/>
      <c r="L163" s="34"/>
      <c r="M163" s="177" t="s">
        <v>1</v>
      </c>
      <c r="N163" s="178" t="s">
        <v>37</v>
      </c>
      <c r="O163" s="62"/>
      <c r="P163" s="179">
        <f>O163*H163</f>
        <v>0</v>
      </c>
      <c r="Q163" s="179">
        <v>7.9200000000000007E-2</v>
      </c>
      <c r="R163" s="179">
        <f>Q163*H163</f>
        <v>7.3275839999999999</v>
      </c>
      <c r="S163" s="179">
        <v>0</v>
      </c>
      <c r="T163" s="180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81" t="s">
        <v>144</v>
      </c>
      <c r="AT163" s="181" t="s">
        <v>140</v>
      </c>
      <c r="AU163" s="181" t="s">
        <v>95</v>
      </c>
      <c r="AY163" s="16" t="s">
        <v>138</v>
      </c>
      <c r="BE163" s="101">
        <f>IF(N163="základná",J163,0)</f>
        <v>0</v>
      </c>
      <c r="BF163" s="101">
        <f>IF(N163="znížená",J163,0)</f>
        <v>0</v>
      </c>
      <c r="BG163" s="101">
        <f>IF(N163="zákl. prenesená",J163,0)</f>
        <v>0</v>
      </c>
      <c r="BH163" s="101">
        <f>IF(N163="zníž. prenesená",J163,0)</f>
        <v>0</v>
      </c>
      <c r="BI163" s="101">
        <f>IF(N163="nulová",J163,0)</f>
        <v>0</v>
      </c>
      <c r="BJ163" s="16" t="s">
        <v>95</v>
      </c>
      <c r="BK163" s="101">
        <f>ROUND(I163*H163,2)</f>
        <v>0</v>
      </c>
      <c r="BL163" s="16" t="s">
        <v>144</v>
      </c>
      <c r="BM163" s="181" t="s">
        <v>186</v>
      </c>
    </row>
    <row r="164" spans="1:65" s="1" customFormat="1" ht="37.9" customHeight="1" x14ac:dyDescent="0.2">
      <c r="A164" s="33"/>
      <c r="B164" s="137"/>
      <c r="C164" s="169" t="s">
        <v>187</v>
      </c>
      <c r="D164" s="169" t="s">
        <v>140</v>
      </c>
      <c r="E164" s="170" t="s">
        <v>188</v>
      </c>
      <c r="F164" s="171" t="s">
        <v>189</v>
      </c>
      <c r="G164" s="172" t="s">
        <v>143</v>
      </c>
      <c r="H164" s="173">
        <v>80.400000000000006</v>
      </c>
      <c r="I164" s="174"/>
      <c r="J164" s="175">
        <f>ROUND(I164*H164,2)</f>
        <v>0</v>
      </c>
      <c r="K164" s="176"/>
      <c r="L164" s="34"/>
      <c r="M164" s="177" t="s">
        <v>1</v>
      </c>
      <c r="N164" s="178" t="s">
        <v>37</v>
      </c>
      <c r="O164" s="62"/>
      <c r="P164" s="179">
        <f>O164*H164</f>
        <v>0</v>
      </c>
      <c r="Q164" s="179">
        <v>7.9200000000000007E-2</v>
      </c>
      <c r="R164" s="179">
        <f>Q164*H164</f>
        <v>6.3676800000000009</v>
      </c>
      <c r="S164" s="179">
        <v>0</v>
      </c>
      <c r="T164" s="180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81" t="s">
        <v>144</v>
      </c>
      <c r="AT164" s="181" t="s">
        <v>140</v>
      </c>
      <c r="AU164" s="181" t="s">
        <v>95</v>
      </c>
      <c r="AY164" s="16" t="s">
        <v>138</v>
      </c>
      <c r="BE164" s="101">
        <f>IF(N164="základná",J164,0)</f>
        <v>0</v>
      </c>
      <c r="BF164" s="101">
        <f>IF(N164="znížená",J164,0)</f>
        <v>0</v>
      </c>
      <c r="BG164" s="101">
        <f>IF(N164="zákl. prenesená",J164,0)</f>
        <v>0</v>
      </c>
      <c r="BH164" s="101">
        <f>IF(N164="zníž. prenesená",J164,0)</f>
        <v>0</v>
      </c>
      <c r="BI164" s="101">
        <f>IF(N164="nulová",J164,0)</f>
        <v>0</v>
      </c>
      <c r="BJ164" s="16" t="s">
        <v>95</v>
      </c>
      <c r="BK164" s="101">
        <f>ROUND(I164*H164,2)</f>
        <v>0</v>
      </c>
      <c r="BL164" s="16" t="s">
        <v>144</v>
      </c>
      <c r="BM164" s="181" t="s">
        <v>190</v>
      </c>
    </row>
    <row r="165" spans="1:65" s="1" customFormat="1" ht="37.9" customHeight="1" x14ac:dyDescent="0.2">
      <c r="A165" s="33"/>
      <c r="B165" s="137"/>
      <c r="C165" s="169" t="s">
        <v>191</v>
      </c>
      <c r="D165" s="169" t="s">
        <v>140</v>
      </c>
      <c r="E165" s="170" t="s">
        <v>192</v>
      </c>
      <c r="F165" s="171" t="s">
        <v>193</v>
      </c>
      <c r="G165" s="172" t="s">
        <v>143</v>
      </c>
      <c r="H165" s="173">
        <v>88.7</v>
      </c>
      <c r="I165" s="174"/>
      <c r="J165" s="175">
        <f>ROUND(I165*H165,2)</f>
        <v>0</v>
      </c>
      <c r="K165" s="176"/>
      <c r="L165" s="34"/>
      <c r="M165" s="177" t="s">
        <v>1</v>
      </c>
      <c r="N165" s="178" t="s">
        <v>37</v>
      </c>
      <c r="O165" s="62"/>
      <c r="P165" s="179">
        <f>O165*H165</f>
        <v>0</v>
      </c>
      <c r="Q165" s="179">
        <v>7.9200000000000007E-2</v>
      </c>
      <c r="R165" s="179">
        <f>Q165*H165</f>
        <v>7.0250400000000006</v>
      </c>
      <c r="S165" s="179">
        <v>0</v>
      </c>
      <c r="T165" s="180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81" t="s">
        <v>144</v>
      </c>
      <c r="AT165" s="181" t="s">
        <v>140</v>
      </c>
      <c r="AU165" s="181" t="s">
        <v>95</v>
      </c>
      <c r="AY165" s="16" t="s">
        <v>138</v>
      </c>
      <c r="BE165" s="101">
        <f>IF(N165="základná",J165,0)</f>
        <v>0</v>
      </c>
      <c r="BF165" s="101">
        <f>IF(N165="znížená",J165,0)</f>
        <v>0</v>
      </c>
      <c r="BG165" s="101">
        <f>IF(N165="zákl. prenesená",J165,0)</f>
        <v>0</v>
      </c>
      <c r="BH165" s="101">
        <f>IF(N165="zníž. prenesená",J165,0)</f>
        <v>0</v>
      </c>
      <c r="BI165" s="101">
        <f>IF(N165="nulová",J165,0)</f>
        <v>0</v>
      </c>
      <c r="BJ165" s="16" t="s">
        <v>95</v>
      </c>
      <c r="BK165" s="101">
        <f>ROUND(I165*H165,2)</f>
        <v>0</v>
      </c>
      <c r="BL165" s="16" t="s">
        <v>144</v>
      </c>
      <c r="BM165" s="181" t="s">
        <v>194</v>
      </c>
    </row>
    <row r="166" spans="1:65" s="11" customFormat="1" ht="22.9" customHeight="1" x14ac:dyDescent="0.2">
      <c r="B166" s="156"/>
      <c r="D166" s="157" t="s">
        <v>70</v>
      </c>
      <c r="E166" s="167" t="s">
        <v>187</v>
      </c>
      <c r="F166" s="167" t="s">
        <v>195</v>
      </c>
      <c r="I166" s="159"/>
      <c r="J166" s="168">
        <f>BK166</f>
        <v>0</v>
      </c>
      <c r="L166" s="156"/>
      <c r="M166" s="161"/>
      <c r="N166" s="162"/>
      <c r="O166" s="162"/>
      <c r="P166" s="163">
        <f>SUM(P167:P184)</f>
        <v>0</v>
      </c>
      <c r="Q166" s="162"/>
      <c r="R166" s="163">
        <f>SUM(R167:R184)</f>
        <v>214.77355784</v>
      </c>
      <c r="S166" s="162"/>
      <c r="T166" s="164">
        <f>SUM(T167:T184)</f>
        <v>5.5823999999999998</v>
      </c>
      <c r="AR166" s="157" t="s">
        <v>78</v>
      </c>
      <c r="AT166" s="165" t="s">
        <v>70</v>
      </c>
      <c r="AU166" s="165" t="s">
        <v>78</v>
      </c>
      <c r="AY166" s="157" t="s">
        <v>138</v>
      </c>
      <c r="BK166" s="166">
        <f>SUM(BK167:BK184)</f>
        <v>0</v>
      </c>
    </row>
    <row r="167" spans="1:65" s="1" customFormat="1" ht="24.2" customHeight="1" x14ac:dyDescent="0.2">
      <c r="A167" s="33"/>
      <c r="B167" s="137"/>
      <c r="C167" s="169" t="s">
        <v>196</v>
      </c>
      <c r="D167" s="169" t="s">
        <v>140</v>
      </c>
      <c r="E167" s="170" t="s">
        <v>197</v>
      </c>
      <c r="F167" s="171" t="s">
        <v>198</v>
      </c>
      <c r="G167" s="172" t="s">
        <v>199</v>
      </c>
      <c r="H167" s="173">
        <v>97.575999999999993</v>
      </c>
      <c r="I167" s="174"/>
      <c r="J167" s="175">
        <f>ROUND(I167*H167,2)</f>
        <v>0</v>
      </c>
      <c r="K167" s="176"/>
      <c r="L167" s="34"/>
      <c r="M167" s="177" t="s">
        <v>1</v>
      </c>
      <c r="N167" s="178" t="s">
        <v>37</v>
      </c>
      <c r="O167" s="62"/>
      <c r="P167" s="179">
        <f>O167*H167</f>
        <v>0</v>
      </c>
      <c r="Q167" s="179">
        <v>2.2010900000000002</v>
      </c>
      <c r="R167" s="179">
        <f>Q167*H167</f>
        <v>214.77355784</v>
      </c>
      <c r="S167" s="179">
        <v>0</v>
      </c>
      <c r="T167" s="180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81" t="s">
        <v>144</v>
      </c>
      <c r="AT167" s="181" t="s">
        <v>140</v>
      </c>
      <c r="AU167" s="181" t="s">
        <v>95</v>
      </c>
      <c r="AY167" s="16" t="s">
        <v>138</v>
      </c>
      <c r="BE167" s="101">
        <f>IF(N167="základná",J167,0)</f>
        <v>0</v>
      </c>
      <c r="BF167" s="101">
        <f>IF(N167="znížená",J167,0)</f>
        <v>0</v>
      </c>
      <c r="BG167" s="101">
        <f>IF(N167="zákl. prenesená",J167,0)</f>
        <v>0</v>
      </c>
      <c r="BH167" s="101">
        <f>IF(N167="zníž. prenesená",J167,0)</f>
        <v>0</v>
      </c>
      <c r="BI167" s="101">
        <f>IF(N167="nulová",J167,0)</f>
        <v>0</v>
      </c>
      <c r="BJ167" s="16" t="s">
        <v>95</v>
      </c>
      <c r="BK167" s="101">
        <f>ROUND(I167*H167,2)</f>
        <v>0</v>
      </c>
      <c r="BL167" s="16" t="s">
        <v>144</v>
      </c>
      <c r="BM167" s="181" t="s">
        <v>200</v>
      </c>
    </row>
    <row r="168" spans="1:65" s="12" customFormat="1" x14ac:dyDescent="0.2">
      <c r="B168" s="182"/>
      <c r="D168" s="183" t="s">
        <v>146</v>
      </c>
      <c r="E168" s="184" t="s">
        <v>1</v>
      </c>
      <c r="F168" s="185" t="s">
        <v>201</v>
      </c>
      <c r="H168" s="186">
        <v>97.575999999999993</v>
      </c>
      <c r="I168" s="187"/>
      <c r="L168" s="182"/>
      <c r="M168" s="188"/>
      <c r="N168" s="189"/>
      <c r="O168" s="189"/>
      <c r="P168" s="189"/>
      <c r="Q168" s="189"/>
      <c r="R168" s="189"/>
      <c r="S168" s="189"/>
      <c r="T168" s="190"/>
      <c r="AT168" s="184" t="s">
        <v>146</v>
      </c>
      <c r="AU168" s="184" t="s">
        <v>95</v>
      </c>
      <c r="AV168" s="12" t="s">
        <v>95</v>
      </c>
      <c r="AW168" s="12" t="s">
        <v>26</v>
      </c>
      <c r="AX168" s="12" t="s">
        <v>71</v>
      </c>
      <c r="AY168" s="184" t="s">
        <v>138</v>
      </c>
    </row>
    <row r="169" spans="1:65" s="13" customFormat="1" x14ac:dyDescent="0.2">
      <c r="B169" s="191"/>
      <c r="D169" s="183" t="s">
        <v>146</v>
      </c>
      <c r="E169" s="192" t="s">
        <v>1</v>
      </c>
      <c r="F169" s="193" t="s">
        <v>152</v>
      </c>
      <c r="H169" s="194">
        <v>97.575999999999993</v>
      </c>
      <c r="I169" s="195"/>
      <c r="L169" s="191"/>
      <c r="M169" s="196"/>
      <c r="N169" s="197"/>
      <c r="O169" s="197"/>
      <c r="P169" s="197"/>
      <c r="Q169" s="197"/>
      <c r="R169" s="197"/>
      <c r="S169" s="197"/>
      <c r="T169" s="198"/>
      <c r="AT169" s="192" t="s">
        <v>146</v>
      </c>
      <c r="AU169" s="192" t="s">
        <v>95</v>
      </c>
      <c r="AV169" s="13" t="s">
        <v>144</v>
      </c>
      <c r="AW169" s="13" t="s">
        <v>26</v>
      </c>
      <c r="AX169" s="13" t="s">
        <v>78</v>
      </c>
      <c r="AY169" s="192" t="s">
        <v>138</v>
      </c>
    </row>
    <row r="170" spans="1:65" s="1" customFormat="1" ht="33" customHeight="1" x14ac:dyDescent="0.2">
      <c r="A170" s="33"/>
      <c r="B170" s="137"/>
      <c r="C170" s="169" t="s">
        <v>202</v>
      </c>
      <c r="D170" s="169" t="s">
        <v>140</v>
      </c>
      <c r="E170" s="170" t="s">
        <v>203</v>
      </c>
      <c r="F170" s="171" t="s">
        <v>204</v>
      </c>
      <c r="G170" s="172" t="s">
        <v>161</v>
      </c>
      <c r="H170" s="173">
        <v>2.3260000000000001</v>
      </c>
      <c r="I170" s="174"/>
      <c r="J170" s="175">
        <f>ROUND(I170*H170,2)</f>
        <v>0</v>
      </c>
      <c r="K170" s="176"/>
      <c r="L170" s="34"/>
      <c r="M170" s="177" t="s">
        <v>1</v>
      </c>
      <c r="N170" s="178" t="s">
        <v>37</v>
      </c>
      <c r="O170" s="62"/>
      <c r="P170" s="179">
        <f>O170*H170</f>
        <v>0</v>
      </c>
      <c r="Q170" s="179">
        <v>0</v>
      </c>
      <c r="R170" s="179">
        <f>Q170*H170</f>
        <v>0</v>
      </c>
      <c r="S170" s="179">
        <v>2.4</v>
      </c>
      <c r="T170" s="180">
        <f>S170*H170</f>
        <v>5.5823999999999998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81" t="s">
        <v>144</v>
      </c>
      <c r="AT170" s="181" t="s">
        <v>140</v>
      </c>
      <c r="AU170" s="181" t="s">
        <v>95</v>
      </c>
      <c r="AY170" s="16" t="s">
        <v>138</v>
      </c>
      <c r="BE170" s="101">
        <f>IF(N170="základná",J170,0)</f>
        <v>0</v>
      </c>
      <c r="BF170" s="101">
        <f>IF(N170="znížená",J170,0)</f>
        <v>0</v>
      </c>
      <c r="BG170" s="101">
        <f>IF(N170="zákl. prenesená",J170,0)</f>
        <v>0</v>
      </c>
      <c r="BH170" s="101">
        <f>IF(N170="zníž. prenesená",J170,0)</f>
        <v>0</v>
      </c>
      <c r="BI170" s="101">
        <f>IF(N170="nulová",J170,0)</f>
        <v>0</v>
      </c>
      <c r="BJ170" s="16" t="s">
        <v>95</v>
      </c>
      <c r="BK170" s="101">
        <f>ROUND(I170*H170,2)</f>
        <v>0</v>
      </c>
      <c r="BL170" s="16" t="s">
        <v>144</v>
      </c>
      <c r="BM170" s="181" t="s">
        <v>205</v>
      </c>
    </row>
    <row r="171" spans="1:65" s="14" customFormat="1" x14ac:dyDescent="0.2">
      <c r="B171" s="199"/>
      <c r="D171" s="183" t="s">
        <v>146</v>
      </c>
      <c r="E171" s="200" t="s">
        <v>1</v>
      </c>
      <c r="F171" s="201" t="s">
        <v>206</v>
      </c>
      <c r="H171" s="200" t="s">
        <v>1</v>
      </c>
      <c r="I171" s="202"/>
      <c r="L171" s="199"/>
      <c r="M171" s="203"/>
      <c r="N171" s="204"/>
      <c r="O171" s="204"/>
      <c r="P171" s="204"/>
      <c r="Q171" s="204"/>
      <c r="R171" s="204"/>
      <c r="S171" s="204"/>
      <c r="T171" s="205"/>
      <c r="AT171" s="200" t="s">
        <v>146</v>
      </c>
      <c r="AU171" s="200" t="s">
        <v>95</v>
      </c>
      <c r="AV171" s="14" t="s">
        <v>78</v>
      </c>
      <c r="AW171" s="14" t="s">
        <v>26</v>
      </c>
      <c r="AX171" s="14" t="s">
        <v>71</v>
      </c>
      <c r="AY171" s="200" t="s">
        <v>138</v>
      </c>
    </row>
    <row r="172" spans="1:65" s="12" customFormat="1" x14ac:dyDescent="0.2">
      <c r="B172" s="182"/>
      <c r="D172" s="183" t="s">
        <v>146</v>
      </c>
      <c r="E172" s="184" t="s">
        <v>1</v>
      </c>
      <c r="F172" s="185" t="s">
        <v>207</v>
      </c>
      <c r="H172" s="186">
        <v>1.236</v>
      </c>
      <c r="I172" s="187"/>
      <c r="L172" s="182"/>
      <c r="M172" s="188"/>
      <c r="N172" s="189"/>
      <c r="O172" s="189"/>
      <c r="P172" s="189"/>
      <c r="Q172" s="189"/>
      <c r="R172" s="189"/>
      <c r="S172" s="189"/>
      <c r="T172" s="190"/>
      <c r="AT172" s="184" t="s">
        <v>146</v>
      </c>
      <c r="AU172" s="184" t="s">
        <v>95</v>
      </c>
      <c r="AV172" s="12" t="s">
        <v>95</v>
      </c>
      <c r="AW172" s="12" t="s">
        <v>26</v>
      </c>
      <c r="AX172" s="12" t="s">
        <v>71</v>
      </c>
      <c r="AY172" s="184" t="s">
        <v>138</v>
      </c>
    </row>
    <row r="173" spans="1:65" s="12" customFormat="1" x14ac:dyDescent="0.2">
      <c r="B173" s="182"/>
      <c r="D173" s="183" t="s">
        <v>146</v>
      </c>
      <c r="E173" s="184" t="s">
        <v>1</v>
      </c>
      <c r="F173" s="185" t="s">
        <v>208</v>
      </c>
      <c r="H173" s="186">
        <v>1.0900000000000001</v>
      </c>
      <c r="I173" s="187"/>
      <c r="L173" s="182"/>
      <c r="M173" s="188"/>
      <c r="N173" s="189"/>
      <c r="O173" s="189"/>
      <c r="P173" s="189"/>
      <c r="Q173" s="189"/>
      <c r="R173" s="189"/>
      <c r="S173" s="189"/>
      <c r="T173" s="190"/>
      <c r="AT173" s="184" t="s">
        <v>146</v>
      </c>
      <c r="AU173" s="184" t="s">
        <v>95</v>
      </c>
      <c r="AV173" s="12" t="s">
        <v>95</v>
      </c>
      <c r="AW173" s="12" t="s">
        <v>26</v>
      </c>
      <c r="AX173" s="12" t="s">
        <v>71</v>
      </c>
      <c r="AY173" s="184" t="s">
        <v>138</v>
      </c>
    </row>
    <row r="174" spans="1:65" s="13" customFormat="1" x14ac:dyDescent="0.2">
      <c r="B174" s="191"/>
      <c r="D174" s="183" t="s">
        <v>146</v>
      </c>
      <c r="E174" s="192" t="s">
        <v>1</v>
      </c>
      <c r="F174" s="193" t="s">
        <v>152</v>
      </c>
      <c r="H174" s="194">
        <v>2.3260000000000001</v>
      </c>
      <c r="I174" s="195"/>
      <c r="L174" s="191"/>
      <c r="M174" s="196"/>
      <c r="N174" s="197"/>
      <c r="O174" s="197"/>
      <c r="P174" s="197"/>
      <c r="Q174" s="197"/>
      <c r="R174" s="197"/>
      <c r="S174" s="197"/>
      <c r="T174" s="198"/>
      <c r="AT174" s="192" t="s">
        <v>146</v>
      </c>
      <c r="AU174" s="192" t="s">
        <v>95</v>
      </c>
      <c r="AV174" s="13" t="s">
        <v>144</v>
      </c>
      <c r="AW174" s="13" t="s">
        <v>26</v>
      </c>
      <c r="AX174" s="13" t="s">
        <v>78</v>
      </c>
      <c r="AY174" s="192" t="s">
        <v>138</v>
      </c>
    </row>
    <row r="175" spans="1:65" s="1" customFormat="1" ht="21.75" customHeight="1" x14ac:dyDescent="0.2">
      <c r="A175" s="33"/>
      <c r="B175" s="137"/>
      <c r="C175" s="169" t="s">
        <v>209</v>
      </c>
      <c r="D175" s="169" t="s">
        <v>140</v>
      </c>
      <c r="E175" s="170" t="s">
        <v>210</v>
      </c>
      <c r="F175" s="171" t="s">
        <v>211</v>
      </c>
      <c r="G175" s="172" t="s">
        <v>212</v>
      </c>
      <c r="H175" s="173">
        <v>39.667000000000002</v>
      </c>
      <c r="I175" s="174"/>
      <c r="J175" s="175">
        <f>ROUND(I175*H175,2)</f>
        <v>0</v>
      </c>
      <c r="K175" s="176"/>
      <c r="L175" s="34"/>
      <c r="M175" s="177" t="s">
        <v>1</v>
      </c>
      <c r="N175" s="178" t="s">
        <v>37</v>
      </c>
      <c r="O175" s="62"/>
      <c r="P175" s="179">
        <f>O175*H175</f>
        <v>0</v>
      </c>
      <c r="Q175" s="179">
        <v>0</v>
      </c>
      <c r="R175" s="179">
        <f>Q175*H175</f>
        <v>0</v>
      </c>
      <c r="S175" s="179">
        <v>0</v>
      </c>
      <c r="T175" s="180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81" t="s">
        <v>144</v>
      </c>
      <c r="AT175" s="181" t="s">
        <v>140</v>
      </c>
      <c r="AU175" s="181" t="s">
        <v>95</v>
      </c>
      <c r="AY175" s="16" t="s">
        <v>138</v>
      </c>
      <c r="BE175" s="101">
        <f>IF(N175="základná",J175,0)</f>
        <v>0</v>
      </c>
      <c r="BF175" s="101">
        <f>IF(N175="znížená",J175,0)</f>
        <v>0</v>
      </c>
      <c r="BG175" s="101">
        <f>IF(N175="zákl. prenesená",J175,0)</f>
        <v>0</v>
      </c>
      <c r="BH175" s="101">
        <f>IF(N175="zníž. prenesená",J175,0)</f>
        <v>0</v>
      </c>
      <c r="BI175" s="101">
        <f>IF(N175="nulová",J175,0)</f>
        <v>0</v>
      </c>
      <c r="BJ175" s="16" t="s">
        <v>95</v>
      </c>
      <c r="BK175" s="101">
        <f>ROUND(I175*H175,2)</f>
        <v>0</v>
      </c>
      <c r="BL175" s="16" t="s">
        <v>144</v>
      </c>
      <c r="BM175" s="181" t="s">
        <v>213</v>
      </c>
    </row>
    <row r="176" spans="1:65" s="1" customFormat="1" ht="24.2" customHeight="1" x14ac:dyDescent="0.2">
      <c r="A176" s="33"/>
      <c r="B176" s="137"/>
      <c r="C176" s="169" t="s">
        <v>214</v>
      </c>
      <c r="D176" s="169" t="s">
        <v>140</v>
      </c>
      <c r="E176" s="170" t="s">
        <v>215</v>
      </c>
      <c r="F176" s="171" t="s">
        <v>216</v>
      </c>
      <c r="G176" s="172" t="s">
        <v>212</v>
      </c>
      <c r="H176" s="173">
        <v>555.33799999999997</v>
      </c>
      <c r="I176" s="174"/>
      <c r="J176" s="175">
        <f>ROUND(I176*H176,2)</f>
        <v>0</v>
      </c>
      <c r="K176" s="176"/>
      <c r="L176" s="34"/>
      <c r="M176" s="177" t="s">
        <v>1</v>
      </c>
      <c r="N176" s="178" t="s">
        <v>37</v>
      </c>
      <c r="O176" s="62"/>
      <c r="P176" s="179">
        <f>O176*H176</f>
        <v>0</v>
      </c>
      <c r="Q176" s="179">
        <v>0</v>
      </c>
      <c r="R176" s="179">
        <f>Q176*H176</f>
        <v>0</v>
      </c>
      <c r="S176" s="179">
        <v>0</v>
      </c>
      <c r="T176" s="180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81" t="s">
        <v>144</v>
      </c>
      <c r="AT176" s="181" t="s">
        <v>140</v>
      </c>
      <c r="AU176" s="181" t="s">
        <v>95</v>
      </c>
      <c r="AY176" s="16" t="s">
        <v>138</v>
      </c>
      <c r="BE176" s="101">
        <f>IF(N176="základná",J176,0)</f>
        <v>0</v>
      </c>
      <c r="BF176" s="101">
        <f>IF(N176="znížená",J176,0)</f>
        <v>0</v>
      </c>
      <c r="BG176" s="101">
        <f>IF(N176="zákl. prenesená",J176,0)</f>
        <v>0</v>
      </c>
      <c r="BH176" s="101">
        <f>IF(N176="zníž. prenesená",J176,0)</f>
        <v>0</v>
      </c>
      <c r="BI176" s="101">
        <f>IF(N176="nulová",J176,0)</f>
        <v>0</v>
      </c>
      <c r="BJ176" s="16" t="s">
        <v>95</v>
      </c>
      <c r="BK176" s="101">
        <f>ROUND(I176*H176,2)</f>
        <v>0</v>
      </c>
      <c r="BL176" s="16" t="s">
        <v>144</v>
      </c>
      <c r="BM176" s="181" t="s">
        <v>217</v>
      </c>
    </row>
    <row r="177" spans="1:65" s="12" customFormat="1" x14ac:dyDescent="0.2">
      <c r="B177" s="182"/>
      <c r="D177" s="183" t="s">
        <v>146</v>
      </c>
      <c r="F177" s="185" t="s">
        <v>218</v>
      </c>
      <c r="H177" s="186">
        <v>555.33799999999997</v>
      </c>
      <c r="I177" s="187"/>
      <c r="L177" s="182"/>
      <c r="M177" s="188"/>
      <c r="N177" s="189"/>
      <c r="O177" s="189"/>
      <c r="P177" s="189"/>
      <c r="Q177" s="189"/>
      <c r="R177" s="189"/>
      <c r="S177" s="189"/>
      <c r="T177" s="190"/>
      <c r="AT177" s="184" t="s">
        <v>146</v>
      </c>
      <c r="AU177" s="184" t="s">
        <v>95</v>
      </c>
      <c r="AV177" s="12" t="s">
        <v>95</v>
      </c>
      <c r="AW177" s="12" t="s">
        <v>3</v>
      </c>
      <c r="AX177" s="12" t="s">
        <v>78</v>
      </c>
      <c r="AY177" s="184" t="s">
        <v>138</v>
      </c>
    </row>
    <row r="178" spans="1:65" s="1" customFormat="1" ht="24.2" customHeight="1" x14ac:dyDescent="0.2">
      <c r="A178" s="33"/>
      <c r="B178" s="137"/>
      <c r="C178" s="169" t="s">
        <v>219</v>
      </c>
      <c r="D178" s="169" t="s">
        <v>140</v>
      </c>
      <c r="E178" s="170" t="s">
        <v>220</v>
      </c>
      <c r="F178" s="171" t="s">
        <v>221</v>
      </c>
      <c r="G178" s="172" t="s">
        <v>212</v>
      </c>
      <c r="H178" s="173">
        <v>39.667000000000002</v>
      </c>
      <c r="I178" s="174"/>
      <c r="J178" s="175">
        <f>ROUND(I178*H178,2)</f>
        <v>0</v>
      </c>
      <c r="K178" s="176"/>
      <c r="L178" s="34"/>
      <c r="M178" s="177" t="s">
        <v>1</v>
      </c>
      <c r="N178" s="178" t="s">
        <v>37</v>
      </c>
      <c r="O178" s="62"/>
      <c r="P178" s="179">
        <f>O178*H178</f>
        <v>0</v>
      </c>
      <c r="Q178" s="179">
        <v>0</v>
      </c>
      <c r="R178" s="179">
        <f>Q178*H178</f>
        <v>0</v>
      </c>
      <c r="S178" s="179">
        <v>0</v>
      </c>
      <c r="T178" s="180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81" t="s">
        <v>144</v>
      </c>
      <c r="AT178" s="181" t="s">
        <v>140</v>
      </c>
      <c r="AU178" s="181" t="s">
        <v>95</v>
      </c>
      <c r="AY178" s="16" t="s">
        <v>138</v>
      </c>
      <c r="BE178" s="101">
        <f>IF(N178="základná",J178,0)</f>
        <v>0</v>
      </c>
      <c r="BF178" s="101">
        <f>IF(N178="znížená",J178,0)</f>
        <v>0</v>
      </c>
      <c r="BG178" s="101">
        <f>IF(N178="zákl. prenesená",J178,0)</f>
        <v>0</v>
      </c>
      <c r="BH178" s="101">
        <f>IF(N178="zníž. prenesená",J178,0)</f>
        <v>0</v>
      </c>
      <c r="BI178" s="101">
        <f>IF(N178="nulová",J178,0)</f>
        <v>0</v>
      </c>
      <c r="BJ178" s="16" t="s">
        <v>95</v>
      </c>
      <c r="BK178" s="101">
        <f>ROUND(I178*H178,2)</f>
        <v>0</v>
      </c>
      <c r="BL178" s="16" t="s">
        <v>144</v>
      </c>
      <c r="BM178" s="181" t="s">
        <v>222</v>
      </c>
    </row>
    <row r="179" spans="1:65" s="1" customFormat="1" ht="24.2" customHeight="1" x14ac:dyDescent="0.2">
      <c r="A179" s="33"/>
      <c r="B179" s="137"/>
      <c r="C179" s="169" t="s">
        <v>223</v>
      </c>
      <c r="D179" s="169" t="s">
        <v>140</v>
      </c>
      <c r="E179" s="170" t="s">
        <v>224</v>
      </c>
      <c r="F179" s="171" t="s">
        <v>225</v>
      </c>
      <c r="G179" s="172" t="s">
        <v>212</v>
      </c>
      <c r="H179" s="173">
        <v>79.334000000000003</v>
      </c>
      <c r="I179" s="174"/>
      <c r="J179" s="175">
        <f>ROUND(I179*H179,2)</f>
        <v>0</v>
      </c>
      <c r="K179" s="176"/>
      <c r="L179" s="34"/>
      <c r="M179" s="177" t="s">
        <v>1</v>
      </c>
      <c r="N179" s="178" t="s">
        <v>37</v>
      </c>
      <c r="O179" s="62"/>
      <c r="P179" s="179">
        <f>O179*H179</f>
        <v>0</v>
      </c>
      <c r="Q179" s="179">
        <v>0</v>
      </c>
      <c r="R179" s="179">
        <f>Q179*H179</f>
        <v>0</v>
      </c>
      <c r="S179" s="179">
        <v>0</v>
      </c>
      <c r="T179" s="180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1" t="s">
        <v>144</v>
      </c>
      <c r="AT179" s="181" t="s">
        <v>140</v>
      </c>
      <c r="AU179" s="181" t="s">
        <v>95</v>
      </c>
      <c r="AY179" s="16" t="s">
        <v>138</v>
      </c>
      <c r="BE179" s="101">
        <f>IF(N179="základná",J179,0)</f>
        <v>0</v>
      </c>
      <c r="BF179" s="101">
        <f>IF(N179="znížená",J179,0)</f>
        <v>0</v>
      </c>
      <c r="BG179" s="101">
        <f>IF(N179="zákl. prenesená",J179,0)</f>
        <v>0</v>
      </c>
      <c r="BH179" s="101">
        <f>IF(N179="zníž. prenesená",J179,0)</f>
        <v>0</v>
      </c>
      <c r="BI179" s="101">
        <f>IF(N179="nulová",J179,0)</f>
        <v>0</v>
      </c>
      <c r="BJ179" s="16" t="s">
        <v>95</v>
      </c>
      <c r="BK179" s="101">
        <f>ROUND(I179*H179,2)</f>
        <v>0</v>
      </c>
      <c r="BL179" s="16" t="s">
        <v>144</v>
      </c>
      <c r="BM179" s="181" t="s">
        <v>226</v>
      </c>
    </row>
    <row r="180" spans="1:65" s="12" customFormat="1" x14ac:dyDescent="0.2">
      <c r="B180" s="182"/>
      <c r="D180" s="183" t="s">
        <v>146</v>
      </c>
      <c r="F180" s="185" t="s">
        <v>227</v>
      </c>
      <c r="H180" s="186">
        <v>79.334000000000003</v>
      </c>
      <c r="I180" s="187"/>
      <c r="L180" s="182"/>
      <c r="M180" s="188"/>
      <c r="N180" s="189"/>
      <c r="O180" s="189"/>
      <c r="P180" s="189"/>
      <c r="Q180" s="189"/>
      <c r="R180" s="189"/>
      <c r="S180" s="189"/>
      <c r="T180" s="190"/>
      <c r="AT180" s="184" t="s">
        <v>146</v>
      </c>
      <c r="AU180" s="184" t="s">
        <v>95</v>
      </c>
      <c r="AV180" s="12" t="s">
        <v>95</v>
      </c>
      <c r="AW180" s="12" t="s">
        <v>3</v>
      </c>
      <c r="AX180" s="12" t="s">
        <v>78</v>
      </c>
      <c r="AY180" s="184" t="s">
        <v>138</v>
      </c>
    </row>
    <row r="181" spans="1:65" s="1" customFormat="1" ht="24.2" customHeight="1" x14ac:dyDescent="0.2">
      <c r="A181" s="33"/>
      <c r="B181" s="137"/>
      <c r="C181" s="169" t="s">
        <v>228</v>
      </c>
      <c r="D181" s="169" t="s">
        <v>140</v>
      </c>
      <c r="E181" s="170" t="s">
        <v>229</v>
      </c>
      <c r="F181" s="171" t="s">
        <v>230</v>
      </c>
      <c r="G181" s="172" t="s">
        <v>212</v>
      </c>
      <c r="H181" s="173">
        <v>33.558</v>
      </c>
      <c r="I181" s="174"/>
      <c r="J181" s="175">
        <f>ROUND(I181*H181,2)</f>
        <v>0</v>
      </c>
      <c r="K181" s="176"/>
      <c r="L181" s="34"/>
      <c r="M181" s="177" t="s">
        <v>1</v>
      </c>
      <c r="N181" s="178" t="s">
        <v>37</v>
      </c>
      <c r="O181" s="62"/>
      <c r="P181" s="179">
        <f>O181*H181</f>
        <v>0</v>
      </c>
      <c r="Q181" s="179">
        <v>0</v>
      </c>
      <c r="R181" s="179">
        <f>Q181*H181</f>
        <v>0</v>
      </c>
      <c r="S181" s="179">
        <v>0</v>
      </c>
      <c r="T181" s="180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81" t="s">
        <v>144</v>
      </c>
      <c r="AT181" s="181" t="s">
        <v>140</v>
      </c>
      <c r="AU181" s="181" t="s">
        <v>95</v>
      </c>
      <c r="AY181" s="16" t="s">
        <v>138</v>
      </c>
      <c r="BE181" s="101">
        <f>IF(N181="základná",J181,0)</f>
        <v>0</v>
      </c>
      <c r="BF181" s="101">
        <f>IF(N181="znížená",J181,0)</f>
        <v>0</v>
      </c>
      <c r="BG181" s="101">
        <f>IF(N181="zákl. prenesená",J181,0)</f>
        <v>0</v>
      </c>
      <c r="BH181" s="101">
        <f>IF(N181="zníž. prenesená",J181,0)</f>
        <v>0</v>
      </c>
      <c r="BI181" s="101">
        <f>IF(N181="nulová",J181,0)</f>
        <v>0</v>
      </c>
      <c r="BJ181" s="16" t="s">
        <v>95</v>
      </c>
      <c r="BK181" s="101">
        <f>ROUND(I181*H181,2)</f>
        <v>0</v>
      </c>
      <c r="BL181" s="16" t="s">
        <v>144</v>
      </c>
      <c r="BM181" s="181" t="s">
        <v>231</v>
      </c>
    </row>
    <row r="182" spans="1:65" s="12" customFormat="1" x14ac:dyDescent="0.2">
      <c r="B182" s="182"/>
      <c r="D182" s="183" t="s">
        <v>146</v>
      </c>
      <c r="E182" s="184" t="s">
        <v>1</v>
      </c>
      <c r="F182" s="185" t="s">
        <v>232</v>
      </c>
      <c r="H182" s="186">
        <v>33.558</v>
      </c>
      <c r="I182" s="187"/>
      <c r="L182" s="182"/>
      <c r="M182" s="188"/>
      <c r="N182" s="189"/>
      <c r="O182" s="189"/>
      <c r="P182" s="189"/>
      <c r="Q182" s="189"/>
      <c r="R182" s="189"/>
      <c r="S182" s="189"/>
      <c r="T182" s="190"/>
      <c r="AT182" s="184" t="s">
        <v>146</v>
      </c>
      <c r="AU182" s="184" t="s">
        <v>95</v>
      </c>
      <c r="AV182" s="12" t="s">
        <v>95</v>
      </c>
      <c r="AW182" s="12" t="s">
        <v>26</v>
      </c>
      <c r="AX182" s="12" t="s">
        <v>71</v>
      </c>
      <c r="AY182" s="184" t="s">
        <v>138</v>
      </c>
    </row>
    <row r="183" spans="1:65" s="13" customFormat="1" x14ac:dyDescent="0.2">
      <c r="B183" s="191"/>
      <c r="D183" s="183" t="s">
        <v>146</v>
      </c>
      <c r="E183" s="192" t="s">
        <v>1</v>
      </c>
      <c r="F183" s="193" t="s">
        <v>152</v>
      </c>
      <c r="H183" s="194">
        <v>33.558</v>
      </c>
      <c r="I183" s="195"/>
      <c r="L183" s="191"/>
      <c r="M183" s="196"/>
      <c r="N183" s="197"/>
      <c r="O183" s="197"/>
      <c r="P183" s="197"/>
      <c r="Q183" s="197"/>
      <c r="R183" s="197"/>
      <c r="S183" s="197"/>
      <c r="T183" s="198"/>
      <c r="AT183" s="192" t="s">
        <v>146</v>
      </c>
      <c r="AU183" s="192" t="s">
        <v>95</v>
      </c>
      <c r="AV183" s="13" t="s">
        <v>144</v>
      </c>
      <c r="AW183" s="13" t="s">
        <v>26</v>
      </c>
      <c r="AX183" s="13" t="s">
        <v>78</v>
      </c>
      <c r="AY183" s="192" t="s">
        <v>138</v>
      </c>
    </row>
    <row r="184" spans="1:65" s="1" customFormat="1" ht="24.2" customHeight="1" x14ac:dyDescent="0.2">
      <c r="A184" s="33"/>
      <c r="B184" s="137"/>
      <c r="C184" s="169" t="s">
        <v>233</v>
      </c>
      <c r="D184" s="169" t="s">
        <v>140</v>
      </c>
      <c r="E184" s="170" t="s">
        <v>234</v>
      </c>
      <c r="F184" s="171" t="s">
        <v>235</v>
      </c>
      <c r="G184" s="172" t="s">
        <v>212</v>
      </c>
      <c r="H184" s="173">
        <v>6.109</v>
      </c>
      <c r="I184" s="174"/>
      <c r="J184" s="175">
        <f>ROUND(I184*H184,2)</f>
        <v>0</v>
      </c>
      <c r="K184" s="176"/>
      <c r="L184" s="34"/>
      <c r="M184" s="177" t="s">
        <v>1</v>
      </c>
      <c r="N184" s="178" t="s">
        <v>37</v>
      </c>
      <c r="O184" s="62"/>
      <c r="P184" s="179">
        <f>O184*H184</f>
        <v>0</v>
      </c>
      <c r="Q184" s="179">
        <v>0</v>
      </c>
      <c r="R184" s="179">
        <f>Q184*H184</f>
        <v>0</v>
      </c>
      <c r="S184" s="179">
        <v>0</v>
      </c>
      <c r="T184" s="180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81" t="s">
        <v>144</v>
      </c>
      <c r="AT184" s="181" t="s">
        <v>140</v>
      </c>
      <c r="AU184" s="181" t="s">
        <v>95</v>
      </c>
      <c r="AY184" s="16" t="s">
        <v>138</v>
      </c>
      <c r="BE184" s="101">
        <f>IF(N184="základná",J184,0)</f>
        <v>0</v>
      </c>
      <c r="BF184" s="101">
        <f>IF(N184="znížená",J184,0)</f>
        <v>0</v>
      </c>
      <c r="BG184" s="101">
        <f>IF(N184="zákl. prenesená",J184,0)</f>
        <v>0</v>
      </c>
      <c r="BH184" s="101">
        <f>IF(N184="zníž. prenesená",J184,0)</f>
        <v>0</v>
      </c>
      <c r="BI184" s="101">
        <f>IF(N184="nulová",J184,0)</f>
        <v>0</v>
      </c>
      <c r="BJ184" s="16" t="s">
        <v>95</v>
      </c>
      <c r="BK184" s="101">
        <f>ROUND(I184*H184,2)</f>
        <v>0</v>
      </c>
      <c r="BL184" s="16" t="s">
        <v>144</v>
      </c>
      <c r="BM184" s="181" t="s">
        <v>236</v>
      </c>
    </row>
    <row r="185" spans="1:65" s="11" customFormat="1" ht="22.9" customHeight="1" x14ac:dyDescent="0.2">
      <c r="B185" s="156"/>
      <c r="D185" s="157" t="s">
        <v>70</v>
      </c>
      <c r="E185" s="167" t="s">
        <v>237</v>
      </c>
      <c r="F185" s="167" t="s">
        <v>238</v>
      </c>
      <c r="I185" s="159"/>
      <c r="J185" s="168">
        <f>BK185</f>
        <v>0</v>
      </c>
      <c r="L185" s="156"/>
      <c r="M185" s="161"/>
      <c r="N185" s="162"/>
      <c r="O185" s="162"/>
      <c r="P185" s="163">
        <f>P186</f>
        <v>0</v>
      </c>
      <c r="Q185" s="162"/>
      <c r="R185" s="163">
        <f>R186</f>
        <v>0</v>
      </c>
      <c r="S185" s="162"/>
      <c r="T185" s="164">
        <f>T186</f>
        <v>0</v>
      </c>
      <c r="AR185" s="157" t="s">
        <v>78</v>
      </c>
      <c r="AT185" s="165" t="s">
        <v>70</v>
      </c>
      <c r="AU185" s="165" t="s">
        <v>78</v>
      </c>
      <c r="AY185" s="157" t="s">
        <v>138</v>
      </c>
      <c r="BK185" s="166">
        <f>BK186</f>
        <v>0</v>
      </c>
    </row>
    <row r="186" spans="1:65" s="1" customFormat="1" ht="33" customHeight="1" x14ac:dyDescent="0.2">
      <c r="A186" s="33"/>
      <c r="B186" s="137"/>
      <c r="C186" s="169" t="s">
        <v>239</v>
      </c>
      <c r="D186" s="169" t="s">
        <v>140</v>
      </c>
      <c r="E186" s="170" t="s">
        <v>240</v>
      </c>
      <c r="F186" s="171" t="s">
        <v>241</v>
      </c>
      <c r="G186" s="172" t="s">
        <v>212</v>
      </c>
      <c r="H186" s="173">
        <v>287.55200000000002</v>
      </c>
      <c r="I186" s="174"/>
      <c r="J186" s="175">
        <f>ROUND(I186*H186,2)</f>
        <v>0</v>
      </c>
      <c r="K186" s="176"/>
      <c r="L186" s="34"/>
      <c r="M186" s="177" t="s">
        <v>1</v>
      </c>
      <c r="N186" s="178" t="s">
        <v>37</v>
      </c>
      <c r="O186" s="62"/>
      <c r="P186" s="179">
        <f>O186*H186</f>
        <v>0</v>
      </c>
      <c r="Q186" s="179">
        <v>0</v>
      </c>
      <c r="R186" s="179">
        <f>Q186*H186</f>
        <v>0</v>
      </c>
      <c r="S186" s="179">
        <v>0</v>
      </c>
      <c r="T186" s="180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1" t="s">
        <v>144</v>
      </c>
      <c r="AT186" s="181" t="s">
        <v>140</v>
      </c>
      <c r="AU186" s="181" t="s">
        <v>95</v>
      </c>
      <c r="AY186" s="16" t="s">
        <v>138</v>
      </c>
      <c r="BE186" s="101">
        <f>IF(N186="základná",J186,0)</f>
        <v>0</v>
      </c>
      <c r="BF186" s="101">
        <f>IF(N186="znížená",J186,0)</f>
        <v>0</v>
      </c>
      <c r="BG186" s="101">
        <f>IF(N186="zákl. prenesená",J186,0)</f>
        <v>0</v>
      </c>
      <c r="BH186" s="101">
        <f>IF(N186="zníž. prenesená",J186,0)</f>
        <v>0</v>
      </c>
      <c r="BI186" s="101">
        <f>IF(N186="nulová",J186,0)</f>
        <v>0</v>
      </c>
      <c r="BJ186" s="16" t="s">
        <v>95</v>
      </c>
      <c r="BK186" s="101">
        <f>ROUND(I186*H186,2)</f>
        <v>0</v>
      </c>
      <c r="BL186" s="16" t="s">
        <v>144</v>
      </c>
      <c r="BM186" s="181" t="s">
        <v>242</v>
      </c>
    </row>
    <row r="187" spans="1:65" s="11" customFormat="1" ht="25.9" customHeight="1" x14ac:dyDescent="0.2">
      <c r="B187" s="156"/>
      <c r="D187" s="157" t="s">
        <v>70</v>
      </c>
      <c r="E187" s="158" t="s">
        <v>243</v>
      </c>
      <c r="F187" s="158" t="s">
        <v>244</v>
      </c>
      <c r="I187" s="159"/>
      <c r="J187" s="160">
        <f>BK187</f>
        <v>0</v>
      </c>
      <c r="L187" s="156"/>
      <c r="M187" s="161"/>
      <c r="N187" s="162"/>
      <c r="O187" s="162"/>
      <c r="P187" s="163">
        <f>P188</f>
        <v>0</v>
      </c>
      <c r="Q187" s="162"/>
      <c r="R187" s="163">
        <f>R188</f>
        <v>4.5900000000000003E-3</v>
      </c>
      <c r="S187" s="162"/>
      <c r="T187" s="164">
        <f>T188</f>
        <v>0</v>
      </c>
      <c r="AR187" s="157" t="s">
        <v>95</v>
      </c>
      <c r="AT187" s="165" t="s">
        <v>70</v>
      </c>
      <c r="AU187" s="165" t="s">
        <v>71</v>
      </c>
      <c r="AY187" s="157" t="s">
        <v>138</v>
      </c>
      <c r="BK187" s="166">
        <f>BK188</f>
        <v>0</v>
      </c>
    </row>
    <row r="188" spans="1:65" s="11" customFormat="1" ht="22.9" customHeight="1" x14ac:dyDescent="0.2">
      <c r="B188" s="156"/>
      <c r="D188" s="157" t="s">
        <v>70</v>
      </c>
      <c r="E188" s="167" t="s">
        <v>245</v>
      </c>
      <c r="F188" s="167" t="s">
        <v>246</v>
      </c>
      <c r="I188" s="159"/>
      <c r="J188" s="168">
        <f>BK188</f>
        <v>0</v>
      </c>
      <c r="L188" s="156"/>
      <c r="M188" s="161"/>
      <c r="N188" s="162"/>
      <c r="O188" s="162"/>
      <c r="P188" s="163">
        <f>SUM(P189:P208)</f>
        <v>0</v>
      </c>
      <c r="Q188" s="162"/>
      <c r="R188" s="163">
        <f>SUM(R189:R208)</f>
        <v>4.5900000000000003E-3</v>
      </c>
      <c r="S188" s="162"/>
      <c r="T188" s="164">
        <f>SUM(T189:T208)</f>
        <v>0</v>
      </c>
      <c r="AR188" s="157" t="s">
        <v>95</v>
      </c>
      <c r="AT188" s="165" t="s">
        <v>70</v>
      </c>
      <c r="AU188" s="165" t="s">
        <v>78</v>
      </c>
      <c r="AY188" s="157" t="s">
        <v>138</v>
      </c>
      <c r="BK188" s="166">
        <f>SUM(BK189:BK208)</f>
        <v>0</v>
      </c>
    </row>
    <row r="189" spans="1:65" s="1" customFormat="1" ht="37.9" customHeight="1" x14ac:dyDescent="0.2">
      <c r="A189" s="33"/>
      <c r="B189" s="137"/>
      <c r="C189" s="169" t="s">
        <v>7</v>
      </c>
      <c r="D189" s="169" t="s">
        <v>140</v>
      </c>
      <c r="E189" s="170" t="s">
        <v>247</v>
      </c>
      <c r="F189" s="171" t="s">
        <v>248</v>
      </c>
      <c r="G189" s="172" t="s">
        <v>249</v>
      </c>
      <c r="H189" s="173">
        <v>1</v>
      </c>
      <c r="I189" s="174"/>
      <c r="J189" s="175">
        <f t="shared" ref="J189:J208" si="5">ROUND(I189*H189,2)</f>
        <v>0</v>
      </c>
      <c r="K189" s="176"/>
      <c r="L189" s="34"/>
      <c r="M189" s="177" t="s">
        <v>1</v>
      </c>
      <c r="N189" s="178" t="s">
        <v>37</v>
      </c>
      <c r="O189" s="62"/>
      <c r="P189" s="179">
        <f t="shared" ref="P189:P208" si="6">O189*H189</f>
        <v>0</v>
      </c>
      <c r="Q189" s="179">
        <v>1.7000000000000001E-4</v>
      </c>
      <c r="R189" s="179">
        <f t="shared" ref="R189:R208" si="7">Q189*H189</f>
        <v>1.7000000000000001E-4</v>
      </c>
      <c r="S189" s="179">
        <v>0</v>
      </c>
      <c r="T189" s="180">
        <f t="shared" ref="T189:T208" si="8"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81" t="s">
        <v>223</v>
      </c>
      <c r="AT189" s="181" t="s">
        <v>140</v>
      </c>
      <c r="AU189" s="181" t="s">
        <v>95</v>
      </c>
      <c r="AY189" s="16" t="s">
        <v>138</v>
      </c>
      <c r="BE189" s="101">
        <f t="shared" ref="BE189:BE208" si="9">IF(N189="základná",J189,0)</f>
        <v>0</v>
      </c>
      <c r="BF189" s="101">
        <f t="shared" ref="BF189:BF208" si="10">IF(N189="znížená",J189,0)</f>
        <v>0</v>
      </c>
      <c r="BG189" s="101">
        <f t="shared" ref="BG189:BG208" si="11">IF(N189="zákl. prenesená",J189,0)</f>
        <v>0</v>
      </c>
      <c r="BH189" s="101">
        <f t="shared" ref="BH189:BH208" si="12">IF(N189="zníž. prenesená",J189,0)</f>
        <v>0</v>
      </c>
      <c r="BI189" s="101">
        <f t="shared" ref="BI189:BI208" si="13">IF(N189="nulová",J189,0)</f>
        <v>0</v>
      </c>
      <c r="BJ189" s="16" t="s">
        <v>95</v>
      </c>
      <c r="BK189" s="101">
        <f t="shared" ref="BK189:BK208" si="14">ROUND(I189*H189,2)</f>
        <v>0</v>
      </c>
      <c r="BL189" s="16" t="s">
        <v>223</v>
      </c>
      <c r="BM189" s="181" t="s">
        <v>250</v>
      </c>
    </row>
    <row r="190" spans="1:65" s="1" customFormat="1" ht="24.2" customHeight="1" x14ac:dyDescent="0.2">
      <c r="A190" s="33"/>
      <c r="B190" s="137"/>
      <c r="C190" s="169" t="s">
        <v>251</v>
      </c>
      <c r="D190" s="169" t="s">
        <v>140</v>
      </c>
      <c r="E190" s="170" t="s">
        <v>252</v>
      </c>
      <c r="F190" s="171" t="s">
        <v>253</v>
      </c>
      <c r="G190" s="172" t="s">
        <v>249</v>
      </c>
      <c r="H190" s="173">
        <v>1</v>
      </c>
      <c r="I190" s="174"/>
      <c r="J190" s="175">
        <f t="shared" si="5"/>
        <v>0</v>
      </c>
      <c r="K190" s="176"/>
      <c r="L190" s="34"/>
      <c r="M190" s="177" t="s">
        <v>1</v>
      </c>
      <c r="N190" s="178" t="s">
        <v>37</v>
      </c>
      <c r="O190" s="62"/>
      <c r="P190" s="179">
        <f t="shared" si="6"/>
        <v>0</v>
      </c>
      <c r="Q190" s="179">
        <v>1.7000000000000001E-4</v>
      </c>
      <c r="R190" s="179">
        <f t="shared" si="7"/>
        <v>1.7000000000000001E-4</v>
      </c>
      <c r="S190" s="179">
        <v>0</v>
      </c>
      <c r="T190" s="180">
        <f t="shared" si="8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81" t="s">
        <v>223</v>
      </c>
      <c r="AT190" s="181" t="s">
        <v>140</v>
      </c>
      <c r="AU190" s="181" t="s">
        <v>95</v>
      </c>
      <c r="AY190" s="16" t="s">
        <v>138</v>
      </c>
      <c r="BE190" s="101">
        <f t="shared" si="9"/>
        <v>0</v>
      </c>
      <c r="BF190" s="101">
        <f t="shared" si="10"/>
        <v>0</v>
      </c>
      <c r="BG190" s="101">
        <f t="shared" si="11"/>
        <v>0</v>
      </c>
      <c r="BH190" s="101">
        <f t="shared" si="12"/>
        <v>0</v>
      </c>
      <c r="BI190" s="101">
        <f t="shared" si="13"/>
        <v>0</v>
      </c>
      <c r="BJ190" s="16" t="s">
        <v>95</v>
      </c>
      <c r="BK190" s="101">
        <f t="shared" si="14"/>
        <v>0</v>
      </c>
      <c r="BL190" s="16" t="s">
        <v>223</v>
      </c>
      <c r="BM190" s="181" t="s">
        <v>254</v>
      </c>
    </row>
    <row r="191" spans="1:65" s="1" customFormat="1" ht="37.9" customHeight="1" x14ac:dyDescent="0.2">
      <c r="A191" s="33"/>
      <c r="B191" s="137"/>
      <c r="C191" s="169" t="s">
        <v>255</v>
      </c>
      <c r="D191" s="169" t="s">
        <v>140</v>
      </c>
      <c r="E191" s="170" t="s">
        <v>256</v>
      </c>
      <c r="F191" s="171" t="s">
        <v>257</v>
      </c>
      <c r="G191" s="172" t="s">
        <v>249</v>
      </c>
      <c r="H191" s="173">
        <v>1</v>
      </c>
      <c r="I191" s="174"/>
      <c r="J191" s="175">
        <f t="shared" si="5"/>
        <v>0</v>
      </c>
      <c r="K191" s="176"/>
      <c r="L191" s="34"/>
      <c r="M191" s="177" t="s">
        <v>1</v>
      </c>
      <c r="N191" s="178" t="s">
        <v>37</v>
      </c>
      <c r="O191" s="62"/>
      <c r="P191" s="179">
        <f t="shared" si="6"/>
        <v>0</v>
      </c>
      <c r="Q191" s="179">
        <v>1.7000000000000001E-4</v>
      </c>
      <c r="R191" s="179">
        <f t="shared" si="7"/>
        <v>1.7000000000000001E-4</v>
      </c>
      <c r="S191" s="179">
        <v>0</v>
      </c>
      <c r="T191" s="180">
        <f t="shared" si="8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81" t="s">
        <v>223</v>
      </c>
      <c r="AT191" s="181" t="s">
        <v>140</v>
      </c>
      <c r="AU191" s="181" t="s">
        <v>95</v>
      </c>
      <c r="AY191" s="16" t="s">
        <v>138</v>
      </c>
      <c r="BE191" s="101">
        <f t="shared" si="9"/>
        <v>0</v>
      </c>
      <c r="BF191" s="101">
        <f t="shared" si="10"/>
        <v>0</v>
      </c>
      <c r="BG191" s="101">
        <f t="shared" si="11"/>
        <v>0</v>
      </c>
      <c r="BH191" s="101">
        <f t="shared" si="12"/>
        <v>0</v>
      </c>
      <c r="BI191" s="101">
        <f t="shared" si="13"/>
        <v>0</v>
      </c>
      <c r="BJ191" s="16" t="s">
        <v>95</v>
      </c>
      <c r="BK191" s="101">
        <f t="shared" si="14"/>
        <v>0</v>
      </c>
      <c r="BL191" s="16" t="s">
        <v>223</v>
      </c>
      <c r="BM191" s="181" t="s">
        <v>258</v>
      </c>
    </row>
    <row r="192" spans="1:65" s="1" customFormat="1" ht="24.2" customHeight="1" x14ac:dyDescent="0.2">
      <c r="A192" s="33"/>
      <c r="B192" s="137"/>
      <c r="C192" s="169" t="s">
        <v>259</v>
      </c>
      <c r="D192" s="169" t="s">
        <v>140</v>
      </c>
      <c r="E192" s="170" t="s">
        <v>260</v>
      </c>
      <c r="F192" s="171" t="s">
        <v>261</v>
      </c>
      <c r="G192" s="172" t="s">
        <v>249</v>
      </c>
      <c r="H192" s="173">
        <v>1</v>
      </c>
      <c r="I192" s="174"/>
      <c r="J192" s="175">
        <f t="shared" si="5"/>
        <v>0</v>
      </c>
      <c r="K192" s="176"/>
      <c r="L192" s="34"/>
      <c r="M192" s="177" t="s">
        <v>1</v>
      </c>
      <c r="N192" s="178" t="s">
        <v>37</v>
      </c>
      <c r="O192" s="62"/>
      <c r="P192" s="179">
        <f t="shared" si="6"/>
        <v>0</v>
      </c>
      <c r="Q192" s="179">
        <v>1.7000000000000001E-4</v>
      </c>
      <c r="R192" s="179">
        <f t="shared" si="7"/>
        <v>1.7000000000000001E-4</v>
      </c>
      <c r="S192" s="179">
        <v>0</v>
      </c>
      <c r="T192" s="180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81" t="s">
        <v>223</v>
      </c>
      <c r="AT192" s="181" t="s">
        <v>140</v>
      </c>
      <c r="AU192" s="181" t="s">
        <v>95</v>
      </c>
      <c r="AY192" s="16" t="s">
        <v>138</v>
      </c>
      <c r="BE192" s="101">
        <f t="shared" si="9"/>
        <v>0</v>
      </c>
      <c r="BF192" s="101">
        <f t="shared" si="10"/>
        <v>0</v>
      </c>
      <c r="BG192" s="101">
        <f t="shared" si="11"/>
        <v>0</v>
      </c>
      <c r="BH192" s="101">
        <f t="shared" si="12"/>
        <v>0</v>
      </c>
      <c r="BI192" s="101">
        <f t="shared" si="13"/>
        <v>0</v>
      </c>
      <c r="BJ192" s="16" t="s">
        <v>95</v>
      </c>
      <c r="BK192" s="101">
        <f t="shared" si="14"/>
        <v>0</v>
      </c>
      <c r="BL192" s="16" t="s">
        <v>223</v>
      </c>
      <c r="BM192" s="181" t="s">
        <v>262</v>
      </c>
    </row>
    <row r="193" spans="1:65" s="1" customFormat="1" ht="37.9" customHeight="1" x14ac:dyDescent="0.2">
      <c r="A193" s="33"/>
      <c r="B193" s="137"/>
      <c r="C193" s="169" t="s">
        <v>263</v>
      </c>
      <c r="D193" s="169" t="s">
        <v>140</v>
      </c>
      <c r="E193" s="170" t="s">
        <v>264</v>
      </c>
      <c r="F193" s="171" t="s">
        <v>265</v>
      </c>
      <c r="G193" s="172" t="s">
        <v>249</v>
      </c>
      <c r="H193" s="173">
        <v>1</v>
      </c>
      <c r="I193" s="174"/>
      <c r="J193" s="175">
        <f t="shared" si="5"/>
        <v>0</v>
      </c>
      <c r="K193" s="176"/>
      <c r="L193" s="34"/>
      <c r="M193" s="177" t="s">
        <v>1</v>
      </c>
      <c r="N193" s="178" t="s">
        <v>37</v>
      </c>
      <c r="O193" s="62"/>
      <c r="P193" s="179">
        <f t="shared" si="6"/>
        <v>0</v>
      </c>
      <c r="Q193" s="179">
        <v>1.7000000000000001E-4</v>
      </c>
      <c r="R193" s="179">
        <f t="shared" si="7"/>
        <v>1.7000000000000001E-4</v>
      </c>
      <c r="S193" s="179">
        <v>0</v>
      </c>
      <c r="T193" s="180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81" t="s">
        <v>223</v>
      </c>
      <c r="AT193" s="181" t="s">
        <v>140</v>
      </c>
      <c r="AU193" s="181" t="s">
        <v>95</v>
      </c>
      <c r="AY193" s="16" t="s">
        <v>138</v>
      </c>
      <c r="BE193" s="101">
        <f t="shared" si="9"/>
        <v>0</v>
      </c>
      <c r="BF193" s="101">
        <f t="shared" si="10"/>
        <v>0</v>
      </c>
      <c r="BG193" s="101">
        <f t="shared" si="11"/>
        <v>0</v>
      </c>
      <c r="BH193" s="101">
        <f t="shared" si="12"/>
        <v>0</v>
      </c>
      <c r="BI193" s="101">
        <f t="shared" si="13"/>
        <v>0</v>
      </c>
      <c r="BJ193" s="16" t="s">
        <v>95</v>
      </c>
      <c r="BK193" s="101">
        <f t="shared" si="14"/>
        <v>0</v>
      </c>
      <c r="BL193" s="16" t="s">
        <v>223</v>
      </c>
      <c r="BM193" s="181" t="s">
        <v>266</v>
      </c>
    </row>
    <row r="194" spans="1:65" s="1" customFormat="1" ht="24.2" customHeight="1" x14ac:dyDescent="0.2">
      <c r="A194" s="33"/>
      <c r="B194" s="137"/>
      <c r="C194" s="169" t="s">
        <v>267</v>
      </c>
      <c r="D194" s="169" t="s">
        <v>140</v>
      </c>
      <c r="E194" s="170" t="s">
        <v>268</v>
      </c>
      <c r="F194" s="171" t="s">
        <v>269</v>
      </c>
      <c r="G194" s="172" t="s">
        <v>249</v>
      </c>
      <c r="H194" s="173">
        <v>1</v>
      </c>
      <c r="I194" s="174"/>
      <c r="J194" s="175">
        <f t="shared" si="5"/>
        <v>0</v>
      </c>
      <c r="K194" s="176"/>
      <c r="L194" s="34"/>
      <c r="M194" s="177" t="s">
        <v>1</v>
      </c>
      <c r="N194" s="178" t="s">
        <v>37</v>
      </c>
      <c r="O194" s="62"/>
      <c r="P194" s="179">
        <f t="shared" si="6"/>
        <v>0</v>
      </c>
      <c r="Q194" s="179">
        <v>1.7000000000000001E-4</v>
      </c>
      <c r="R194" s="179">
        <f t="shared" si="7"/>
        <v>1.7000000000000001E-4</v>
      </c>
      <c r="S194" s="179">
        <v>0</v>
      </c>
      <c r="T194" s="180">
        <f t="shared" si="8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81" t="s">
        <v>223</v>
      </c>
      <c r="AT194" s="181" t="s">
        <v>140</v>
      </c>
      <c r="AU194" s="181" t="s">
        <v>95</v>
      </c>
      <c r="AY194" s="16" t="s">
        <v>138</v>
      </c>
      <c r="BE194" s="101">
        <f t="shared" si="9"/>
        <v>0</v>
      </c>
      <c r="BF194" s="101">
        <f t="shared" si="10"/>
        <v>0</v>
      </c>
      <c r="BG194" s="101">
        <f t="shared" si="11"/>
        <v>0</v>
      </c>
      <c r="BH194" s="101">
        <f t="shared" si="12"/>
        <v>0</v>
      </c>
      <c r="BI194" s="101">
        <f t="shared" si="13"/>
        <v>0</v>
      </c>
      <c r="BJ194" s="16" t="s">
        <v>95</v>
      </c>
      <c r="BK194" s="101">
        <f t="shared" si="14"/>
        <v>0</v>
      </c>
      <c r="BL194" s="16" t="s">
        <v>223</v>
      </c>
      <c r="BM194" s="181" t="s">
        <v>270</v>
      </c>
    </row>
    <row r="195" spans="1:65" s="1" customFormat="1" ht="37.9" customHeight="1" x14ac:dyDescent="0.2">
      <c r="A195" s="33"/>
      <c r="B195" s="137"/>
      <c r="C195" s="169" t="s">
        <v>271</v>
      </c>
      <c r="D195" s="169" t="s">
        <v>140</v>
      </c>
      <c r="E195" s="170" t="s">
        <v>272</v>
      </c>
      <c r="F195" s="171" t="s">
        <v>273</v>
      </c>
      <c r="G195" s="172" t="s">
        <v>249</v>
      </c>
      <c r="H195" s="173">
        <v>1</v>
      </c>
      <c r="I195" s="174"/>
      <c r="J195" s="175">
        <f t="shared" si="5"/>
        <v>0</v>
      </c>
      <c r="K195" s="176"/>
      <c r="L195" s="34"/>
      <c r="M195" s="177" t="s">
        <v>1</v>
      </c>
      <c r="N195" s="178" t="s">
        <v>37</v>
      </c>
      <c r="O195" s="62"/>
      <c r="P195" s="179">
        <f t="shared" si="6"/>
        <v>0</v>
      </c>
      <c r="Q195" s="179">
        <v>1.7000000000000001E-4</v>
      </c>
      <c r="R195" s="179">
        <f t="shared" si="7"/>
        <v>1.7000000000000001E-4</v>
      </c>
      <c r="S195" s="179">
        <v>0</v>
      </c>
      <c r="T195" s="180">
        <f t="shared" si="8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81" t="s">
        <v>223</v>
      </c>
      <c r="AT195" s="181" t="s">
        <v>140</v>
      </c>
      <c r="AU195" s="181" t="s">
        <v>95</v>
      </c>
      <c r="AY195" s="16" t="s">
        <v>138</v>
      </c>
      <c r="BE195" s="101">
        <f t="shared" si="9"/>
        <v>0</v>
      </c>
      <c r="BF195" s="101">
        <f t="shared" si="10"/>
        <v>0</v>
      </c>
      <c r="BG195" s="101">
        <f t="shared" si="11"/>
        <v>0</v>
      </c>
      <c r="BH195" s="101">
        <f t="shared" si="12"/>
        <v>0</v>
      </c>
      <c r="BI195" s="101">
        <f t="shared" si="13"/>
        <v>0</v>
      </c>
      <c r="BJ195" s="16" t="s">
        <v>95</v>
      </c>
      <c r="BK195" s="101">
        <f t="shared" si="14"/>
        <v>0</v>
      </c>
      <c r="BL195" s="16" t="s">
        <v>223</v>
      </c>
      <c r="BM195" s="181" t="s">
        <v>274</v>
      </c>
    </row>
    <row r="196" spans="1:65" s="1" customFormat="1" ht="24.2" customHeight="1" x14ac:dyDescent="0.2">
      <c r="A196" s="33"/>
      <c r="B196" s="137"/>
      <c r="C196" s="169" t="s">
        <v>275</v>
      </c>
      <c r="D196" s="169" t="s">
        <v>140</v>
      </c>
      <c r="E196" s="170" t="s">
        <v>276</v>
      </c>
      <c r="F196" s="171" t="s">
        <v>277</v>
      </c>
      <c r="G196" s="172" t="s">
        <v>249</v>
      </c>
      <c r="H196" s="173">
        <v>3</v>
      </c>
      <c r="I196" s="174"/>
      <c r="J196" s="175">
        <f t="shared" si="5"/>
        <v>0</v>
      </c>
      <c r="K196" s="176"/>
      <c r="L196" s="34"/>
      <c r="M196" s="177" t="s">
        <v>1</v>
      </c>
      <c r="N196" s="178" t="s">
        <v>37</v>
      </c>
      <c r="O196" s="62"/>
      <c r="P196" s="179">
        <f t="shared" si="6"/>
        <v>0</v>
      </c>
      <c r="Q196" s="179">
        <v>1.7000000000000001E-4</v>
      </c>
      <c r="R196" s="179">
        <f t="shared" si="7"/>
        <v>5.1000000000000004E-4</v>
      </c>
      <c r="S196" s="179">
        <v>0</v>
      </c>
      <c r="T196" s="180">
        <f t="shared" si="8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81" t="s">
        <v>223</v>
      </c>
      <c r="AT196" s="181" t="s">
        <v>140</v>
      </c>
      <c r="AU196" s="181" t="s">
        <v>95</v>
      </c>
      <c r="AY196" s="16" t="s">
        <v>138</v>
      </c>
      <c r="BE196" s="101">
        <f t="shared" si="9"/>
        <v>0</v>
      </c>
      <c r="BF196" s="101">
        <f t="shared" si="10"/>
        <v>0</v>
      </c>
      <c r="BG196" s="101">
        <f t="shared" si="11"/>
        <v>0</v>
      </c>
      <c r="BH196" s="101">
        <f t="shared" si="12"/>
        <v>0</v>
      </c>
      <c r="BI196" s="101">
        <f t="shared" si="13"/>
        <v>0</v>
      </c>
      <c r="BJ196" s="16" t="s">
        <v>95</v>
      </c>
      <c r="BK196" s="101">
        <f t="shared" si="14"/>
        <v>0</v>
      </c>
      <c r="BL196" s="16" t="s">
        <v>223</v>
      </c>
      <c r="BM196" s="181" t="s">
        <v>278</v>
      </c>
    </row>
    <row r="197" spans="1:65" s="1" customFormat="1" ht="24.2" customHeight="1" x14ac:dyDescent="0.2">
      <c r="A197" s="33"/>
      <c r="B197" s="137"/>
      <c r="C197" s="169" t="s">
        <v>279</v>
      </c>
      <c r="D197" s="169" t="s">
        <v>140</v>
      </c>
      <c r="E197" s="170" t="s">
        <v>280</v>
      </c>
      <c r="F197" s="171" t="s">
        <v>281</v>
      </c>
      <c r="G197" s="172" t="s">
        <v>249</v>
      </c>
      <c r="H197" s="173">
        <v>1</v>
      </c>
      <c r="I197" s="174"/>
      <c r="J197" s="175">
        <f t="shared" si="5"/>
        <v>0</v>
      </c>
      <c r="K197" s="176"/>
      <c r="L197" s="34"/>
      <c r="M197" s="177" t="s">
        <v>1</v>
      </c>
      <c r="N197" s="178" t="s">
        <v>37</v>
      </c>
      <c r="O197" s="62"/>
      <c r="P197" s="179">
        <f t="shared" si="6"/>
        <v>0</v>
      </c>
      <c r="Q197" s="179">
        <v>1.7000000000000001E-4</v>
      </c>
      <c r="R197" s="179">
        <f t="shared" si="7"/>
        <v>1.7000000000000001E-4</v>
      </c>
      <c r="S197" s="179">
        <v>0</v>
      </c>
      <c r="T197" s="180">
        <f t="shared" si="8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81" t="s">
        <v>223</v>
      </c>
      <c r="AT197" s="181" t="s">
        <v>140</v>
      </c>
      <c r="AU197" s="181" t="s">
        <v>95</v>
      </c>
      <c r="AY197" s="16" t="s">
        <v>138</v>
      </c>
      <c r="BE197" s="101">
        <f t="shared" si="9"/>
        <v>0</v>
      </c>
      <c r="BF197" s="101">
        <f t="shared" si="10"/>
        <v>0</v>
      </c>
      <c r="BG197" s="101">
        <f t="shared" si="11"/>
        <v>0</v>
      </c>
      <c r="BH197" s="101">
        <f t="shared" si="12"/>
        <v>0</v>
      </c>
      <c r="BI197" s="101">
        <f t="shared" si="13"/>
        <v>0</v>
      </c>
      <c r="BJ197" s="16" t="s">
        <v>95</v>
      </c>
      <c r="BK197" s="101">
        <f t="shared" si="14"/>
        <v>0</v>
      </c>
      <c r="BL197" s="16" t="s">
        <v>223</v>
      </c>
      <c r="BM197" s="181" t="s">
        <v>282</v>
      </c>
    </row>
    <row r="198" spans="1:65" s="1" customFormat="1" ht="44.25" customHeight="1" x14ac:dyDescent="0.2">
      <c r="A198" s="33"/>
      <c r="B198" s="137"/>
      <c r="C198" s="169" t="s">
        <v>283</v>
      </c>
      <c r="D198" s="169" t="s">
        <v>140</v>
      </c>
      <c r="E198" s="170" t="s">
        <v>284</v>
      </c>
      <c r="F198" s="171" t="s">
        <v>285</v>
      </c>
      <c r="G198" s="172" t="s">
        <v>249</v>
      </c>
      <c r="H198" s="173">
        <v>1</v>
      </c>
      <c r="I198" s="174"/>
      <c r="J198" s="175">
        <f t="shared" si="5"/>
        <v>0</v>
      </c>
      <c r="K198" s="176"/>
      <c r="L198" s="34"/>
      <c r="M198" s="177" t="s">
        <v>1</v>
      </c>
      <c r="N198" s="178" t="s">
        <v>37</v>
      </c>
      <c r="O198" s="62"/>
      <c r="P198" s="179">
        <f t="shared" si="6"/>
        <v>0</v>
      </c>
      <c r="Q198" s="179">
        <v>1.7000000000000001E-4</v>
      </c>
      <c r="R198" s="179">
        <f t="shared" si="7"/>
        <v>1.7000000000000001E-4</v>
      </c>
      <c r="S198" s="179">
        <v>0</v>
      </c>
      <c r="T198" s="180">
        <f t="shared" si="8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81" t="s">
        <v>223</v>
      </c>
      <c r="AT198" s="181" t="s">
        <v>140</v>
      </c>
      <c r="AU198" s="181" t="s">
        <v>95</v>
      </c>
      <c r="AY198" s="16" t="s">
        <v>138</v>
      </c>
      <c r="BE198" s="101">
        <f t="shared" si="9"/>
        <v>0</v>
      </c>
      <c r="BF198" s="101">
        <f t="shared" si="10"/>
        <v>0</v>
      </c>
      <c r="BG198" s="101">
        <f t="shared" si="11"/>
        <v>0</v>
      </c>
      <c r="BH198" s="101">
        <f t="shared" si="12"/>
        <v>0</v>
      </c>
      <c r="BI198" s="101">
        <f t="shared" si="13"/>
        <v>0</v>
      </c>
      <c r="BJ198" s="16" t="s">
        <v>95</v>
      </c>
      <c r="BK198" s="101">
        <f t="shared" si="14"/>
        <v>0</v>
      </c>
      <c r="BL198" s="16" t="s">
        <v>223</v>
      </c>
      <c r="BM198" s="181" t="s">
        <v>286</v>
      </c>
    </row>
    <row r="199" spans="1:65" s="1" customFormat="1" ht="24.2" customHeight="1" x14ac:dyDescent="0.2">
      <c r="A199" s="33"/>
      <c r="B199" s="137"/>
      <c r="C199" s="169" t="s">
        <v>287</v>
      </c>
      <c r="D199" s="169" t="s">
        <v>140</v>
      </c>
      <c r="E199" s="170" t="s">
        <v>288</v>
      </c>
      <c r="F199" s="171" t="s">
        <v>261</v>
      </c>
      <c r="G199" s="172" t="s">
        <v>249</v>
      </c>
      <c r="H199" s="173">
        <v>1</v>
      </c>
      <c r="I199" s="174"/>
      <c r="J199" s="175">
        <f t="shared" si="5"/>
        <v>0</v>
      </c>
      <c r="K199" s="176"/>
      <c r="L199" s="34"/>
      <c r="M199" s="177" t="s">
        <v>1</v>
      </c>
      <c r="N199" s="178" t="s">
        <v>37</v>
      </c>
      <c r="O199" s="62"/>
      <c r="P199" s="179">
        <f t="shared" si="6"/>
        <v>0</v>
      </c>
      <c r="Q199" s="179">
        <v>1.7000000000000001E-4</v>
      </c>
      <c r="R199" s="179">
        <f t="shared" si="7"/>
        <v>1.7000000000000001E-4</v>
      </c>
      <c r="S199" s="179">
        <v>0</v>
      </c>
      <c r="T199" s="180">
        <f t="shared" si="8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81" t="s">
        <v>223</v>
      </c>
      <c r="AT199" s="181" t="s">
        <v>140</v>
      </c>
      <c r="AU199" s="181" t="s">
        <v>95</v>
      </c>
      <c r="AY199" s="16" t="s">
        <v>138</v>
      </c>
      <c r="BE199" s="101">
        <f t="shared" si="9"/>
        <v>0</v>
      </c>
      <c r="BF199" s="101">
        <f t="shared" si="10"/>
        <v>0</v>
      </c>
      <c r="BG199" s="101">
        <f t="shared" si="11"/>
        <v>0</v>
      </c>
      <c r="BH199" s="101">
        <f t="shared" si="12"/>
        <v>0</v>
      </c>
      <c r="BI199" s="101">
        <f t="shared" si="13"/>
        <v>0</v>
      </c>
      <c r="BJ199" s="16" t="s">
        <v>95</v>
      </c>
      <c r="BK199" s="101">
        <f t="shared" si="14"/>
        <v>0</v>
      </c>
      <c r="BL199" s="16" t="s">
        <v>223</v>
      </c>
      <c r="BM199" s="181" t="s">
        <v>289</v>
      </c>
    </row>
    <row r="200" spans="1:65" s="1" customFormat="1" ht="37.9" customHeight="1" x14ac:dyDescent="0.2">
      <c r="A200" s="33"/>
      <c r="B200" s="137"/>
      <c r="C200" s="169" t="s">
        <v>290</v>
      </c>
      <c r="D200" s="169" t="s">
        <v>140</v>
      </c>
      <c r="E200" s="170" t="s">
        <v>291</v>
      </c>
      <c r="F200" s="171" t="s">
        <v>292</v>
      </c>
      <c r="G200" s="172" t="s">
        <v>249</v>
      </c>
      <c r="H200" s="173">
        <v>1</v>
      </c>
      <c r="I200" s="174"/>
      <c r="J200" s="175">
        <f t="shared" si="5"/>
        <v>0</v>
      </c>
      <c r="K200" s="176"/>
      <c r="L200" s="34"/>
      <c r="M200" s="177" t="s">
        <v>1</v>
      </c>
      <c r="N200" s="178" t="s">
        <v>37</v>
      </c>
      <c r="O200" s="62"/>
      <c r="P200" s="179">
        <f t="shared" si="6"/>
        <v>0</v>
      </c>
      <c r="Q200" s="179">
        <v>1.7000000000000001E-4</v>
      </c>
      <c r="R200" s="179">
        <f t="shared" si="7"/>
        <v>1.7000000000000001E-4</v>
      </c>
      <c r="S200" s="179">
        <v>0</v>
      </c>
      <c r="T200" s="180">
        <f t="shared" si="8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81" t="s">
        <v>223</v>
      </c>
      <c r="AT200" s="181" t="s">
        <v>140</v>
      </c>
      <c r="AU200" s="181" t="s">
        <v>95</v>
      </c>
      <c r="AY200" s="16" t="s">
        <v>138</v>
      </c>
      <c r="BE200" s="101">
        <f t="shared" si="9"/>
        <v>0</v>
      </c>
      <c r="BF200" s="101">
        <f t="shared" si="10"/>
        <v>0</v>
      </c>
      <c r="BG200" s="101">
        <f t="shared" si="11"/>
        <v>0</v>
      </c>
      <c r="BH200" s="101">
        <f t="shared" si="12"/>
        <v>0</v>
      </c>
      <c r="BI200" s="101">
        <f t="shared" si="13"/>
        <v>0</v>
      </c>
      <c r="BJ200" s="16" t="s">
        <v>95</v>
      </c>
      <c r="BK200" s="101">
        <f t="shared" si="14"/>
        <v>0</v>
      </c>
      <c r="BL200" s="16" t="s">
        <v>223</v>
      </c>
      <c r="BM200" s="181" t="s">
        <v>293</v>
      </c>
    </row>
    <row r="201" spans="1:65" s="1" customFormat="1" ht="24.2" customHeight="1" x14ac:dyDescent="0.2">
      <c r="A201" s="33"/>
      <c r="B201" s="137"/>
      <c r="C201" s="169" t="s">
        <v>294</v>
      </c>
      <c r="D201" s="169" t="s">
        <v>140</v>
      </c>
      <c r="E201" s="170" t="s">
        <v>295</v>
      </c>
      <c r="F201" s="171" t="s">
        <v>296</v>
      </c>
      <c r="G201" s="172" t="s">
        <v>249</v>
      </c>
      <c r="H201" s="173">
        <v>1</v>
      </c>
      <c r="I201" s="174"/>
      <c r="J201" s="175">
        <f t="shared" si="5"/>
        <v>0</v>
      </c>
      <c r="K201" s="176"/>
      <c r="L201" s="34"/>
      <c r="M201" s="177" t="s">
        <v>1</v>
      </c>
      <c r="N201" s="178" t="s">
        <v>37</v>
      </c>
      <c r="O201" s="62"/>
      <c r="P201" s="179">
        <f t="shared" si="6"/>
        <v>0</v>
      </c>
      <c r="Q201" s="179">
        <v>1.7000000000000001E-4</v>
      </c>
      <c r="R201" s="179">
        <f t="shared" si="7"/>
        <v>1.7000000000000001E-4</v>
      </c>
      <c r="S201" s="179">
        <v>0</v>
      </c>
      <c r="T201" s="180">
        <f t="shared" si="8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81" t="s">
        <v>223</v>
      </c>
      <c r="AT201" s="181" t="s">
        <v>140</v>
      </c>
      <c r="AU201" s="181" t="s">
        <v>95</v>
      </c>
      <c r="AY201" s="16" t="s">
        <v>138</v>
      </c>
      <c r="BE201" s="101">
        <f t="shared" si="9"/>
        <v>0</v>
      </c>
      <c r="BF201" s="101">
        <f t="shared" si="10"/>
        <v>0</v>
      </c>
      <c r="BG201" s="101">
        <f t="shared" si="11"/>
        <v>0</v>
      </c>
      <c r="BH201" s="101">
        <f t="shared" si="12"/>
        <v>0</v>
      </c>
      <c r="BI201" s="101">
        <f t="shared" si="13"/>
        <v>0</v>
      </c>
      <c r="BJ201" s="16" t="s">
        <v>95</v>
      </c>
      <c r="BK201" s="101">
        <f t="shared" si="14"/>
        <v>0</v>
      </c>
      <c r="BL201" s="16" t="s">
        <v>223</v>
      </c>
      <c r="BM201" s="181" t="s">
        <v>297</v>
      </c>
    </row>
    <row r="202" spans="1:65" s="1" customFormat="1" ht="49.15" customHeight="1" x14ac:dyDescent="0.2">
      <c r="A202" s="33"/>
      <c r="B202" s="137"/>
      <c r="C202" s="169" t="s">
        <v>298</v>
      </c>
      <c r="D202" s="169" t="s">
        <v>140</v>
      </c>
      <c r="E202" s="170" t="s">
        <v>299</v>
      </c>
      <c r="F202" s="171" t="s">
        <v>300</v>
      </c>
      <c r="G202" s="172" t="s">
        <v>249</v>
      </c>
      <c r="H202" s="173">
        <v>2</v>
      </c>
      <c r="I202" s="174"/>
      <c r="J202" s="175">
        <f t="shared" si="5"/>
        <v>0</v>
      </c>
      <c r="K202" s="176"/>
      <c r="L202" s="34"/>
      <c r="M202" s="177" t="s">
        <v>1</v>
      </c>
      <c r="N202" s="178" t="s">
        <v>37</v>
      </c>
      <c r="O202" s="62"/>
      <c r="P202" s="179">
        <f t="shared" si="6"/>
        <v>0</v>
      </c>
      <c r="Q202" s="179">
        <v>1.7000000000000001E-4</v>
      </c>
      <c r="R202" s="179">
        <f t="shared" si="7"/>
        <v>3.4000000000000002E-4</v>
      </c>
      <c r="S202" s="179">
        <v>0</v>
      </c>
      <c r="T202" s="180">
        <f t="shared" si="8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81" t="s">
        <v>223</v>
      </c>
      <c r="AT202" s="181" t="s">
        <v>140</v>
      </c>
      <c r="AU202" s="181" t="s">
        <v>95</v>
      </c>
      <c r="AY202" s="16" t="s">
        <v>138</v>
      </c>
      <c r="BE202" s="101">
        <f t="shared" si="9"/>
        <v>0</v>
      </c>
      <c r="BF202" s="101">
        <f t="shared" si="10"/>
        <v>0</v>
      </c>
      <c r="BG202" s="101">
        <f t="shared" si="11"/>
        <v>0</v>
      </c>
      <c r="BH202" s="101">
        <f t="shared" si="12"/>
        <v>0</v>
      </c>
      <c r="BI202" s="101">
        <f t="shared" si="13"/>
        <v>0</v>
      </c>
      <c r="BJ202" s="16" t="s">
        <v>95</v>
      </c>
      <c r="BK202" s="101">
        <f t="shared" si="14"/>
        <v>0</v>
      </c>
      <c r="BL202" s="16" t="s">
        <v>223</v>
      </c>
      <c r="BM202" s="181" t="s">
        <v>301</v>
      </c>
    </row>
    <row r="203" spans="1:65" s="1" customFormat="1" ht="24.2" customHeight="1" x14ac:dyDescent="0.2">
      <c r="A203" s="33"/>
      <c r="B203" s="137"/>
      <c r="C203" s="169" t="s">
        <v>302</v>
      </c>
      <c r="D203" s="169" t="s">
        <v>140</v>
      </c>
      <c r="E203" s="170" t="s">
        <v>303</v>
      </c>
      <c r="F203" s="171" t="s">
        <v>304</v>
      </c>
      <c r="G203" s="172" t="s">
        <v>249</v>
      </c>
      <c r="H203" s="173">
        <v>1</v>
      </c>
      <c r="I203" s="174"/>
      <c r="J203" s="175">
        <f t="shared" si="5"/>
        <v>0</v>
      </c>
      <c r="K203" s="176"/>
      <c r="L203" s="34"/>
      <c r="M203" s="177" t="s">
        <v>1</v>
      </c>
      <c r="N203" s="178" t="s">
        <v>37</v>
      </c>
      <c r="O203" s="62"/>
      <c r="P203" s="179">
        <f t="shared" si="6"/>
        <v>0</v>
      </c>
      <c r="Q203" s="179">
        <v>1.7000000000000001E-4</v>
      </c>
      <c r="R203" s="179">
        <f t="shared" si="7"/>
        <v>1.7000000000000001E-4</v>
      </c>
      <c r="S203" s="179">
        <v>0</v>
      </c>
      <c r="T203" s="180">
        <f t="shared" si="8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81" t="s">
        <v>223</v>
      </c>
      <c r="AT203" s="181" t="s">
        <v>140</v>
      </c>
      <c r="AU203" s="181" t="s">
        <v>95</v>
      </c>
      <c r="AY203" s="16" t="s">
        <v>138</v>
      </c>
      <c r="BE203" s="101">
        <f t="shared" si="9"/>
        <v>0</v>
      </c>
      <c r="BF203" s="101">
        <f t="shared" si="10"/>
        <v>0</v>
      </c>
      <c r="BG203" s="101">
        <f t="shared" si="11"/>
        <v>0</v>
      </c>
      <c r="BH203" s="101">
        <f t="shared" si="12"/>
        <v>0</v>
      </c>
      <c r="BI203" s="101">
        <f t="shared" si="13"/>
        <v>0</v>
      </c>
      <c r="BJ203" s="16" t="s">
        <v>95</v>
      </c>
      <c r="BK203" s="101">
        <f t="shared" si="14"/>
        <v>0</v>
      </c>
      <c r="BL203" s="16" t="s">
        <v>223</v>
      </c>
      <c r="BM203" s="181" t="s">
        <v>305</v>
      </c>
    </row>
    <row r="204" spans="1:65" s="1" customFormat="1" ht="24.2" customHeight="1" x14ac:dyDescent="0.2">
      <c r="A204" s="33"/>
      <c r="B204" s="137"/>
      <c r="C204" s="169" t="s">
        <v>306</v>
      </c>
      <c r="D204" s="169" t="s">
        <v>140</v>
      </c>
      <c r="E204" s="170" t="s">
        <v>307</v>
      </c>
      <c r="F204" s="171" t="s">
        <v>308</v>
      </c>
      <c r="G204" s="172" t="s">
        <v>249</v>
      </c>
      <c r="H204" s="173">
        <v>1</v>
      </c>
      <c r="I204" s="174"/>
      <c r="J204" s="175">
        <f t="shared" si="5"/>
        <v>0</v>
      </c>
      <c r="K204" s="176"/>
      <c r="L204" s="34"/>
      <c r="M204" s="177" t="s">
        <v>1</v>
      </c>
      <c r="N204" s="178" t="s">
        <v>37</v>
      </c>
      <c r="O204" s="62"/>
      <c r="P204" s="179">
        <f t="shared" si="6"/>
        <v>0</v>
      </c>
      <c r="Q204" s="179">
        <v>1.7000000000000001E-4</v>
      </c>
      <c r="R204" s="179">
        <f t="shared" si="7"/>
        <v>1.7000000000000001E-4</v>
      </c>
      <c r="S204" s="179">
        <v>0</v>
      </c>
      <c r="T204" s="180">
        <f t="shared" si="8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81" t="s">
        <v>223</v>
      </c>
      <c r="AT204" s="181" t="s">
        <v>140</v>
      </c>
      <c r="AU204" s="181" t="s">
        <v>95</v>
      </c>
      <c r="AY204" s="16" t="s">
        <v>138</v>
      </c>
      <c r="BE204" s="101">
        <f t="shared" si="9"/>
        <v>0</v>
      </c>
      <c r="BF204" s="101">
        <f t="shared" si="10"/>
        <v>0</v>
      </c>
      <c r="BG204" s="101">
        <f t="shared" si="11"/>
        <v>0</v>
      </c>
      <c r="BH204" s="101">
        <f t="shared" si="12"/>
        <v>0</v>
      </c>
      <c r="BI204" s="101">
        <f t="shared" si="13"/>
        <v>0</v>
      </c>
      <c r="BJ204" s="16" t="s">
        <v>95</v>
      </c>
      <c r="BK204" s="101">
        <f t="shared" si="14"/>
        <v>0</v>
      </c>
      <c r="BL204" s="16" t="s">
        <v>223</v>
      </c>
      <c r="BM204" s="181" t="s">
        <v>309</v>
      </c>
    </row>
    <row r="205" spans="1:65" s="1" customFormat="1" ht="24.2" customHeight="1" x14ac:dyDescent="0.2">
      <c r="A205" s="33"/>
      <c r="B205" s="137"/>
      <c r="C205" s="169" t="s">
        <v>310</v>
      </c>
      <c r="D205" s="169" t="s">
        <v>140</v>
      </c>
      <c r="E205" s="170" t="s">
        <v>311</v>
      </c>
      <c r="F205" s="171" t="s">
        <v>312</v>
      </c>
      <c r="G205" s="172" t="s">
        <v>249</v>
      </c>
      <c r="H205" s="173">
        <v>1</v>
      </c>
      <c r="I205" s="174"/>
      <c r="J205" s="175">
        <f t="shared" si="5"/>
        <v>0</v>
      </c>
      <c r="K205" s="176"/>
      <c r="L205" s="34"/>
      <c r="M205" s="177" t="s">
        <v>1</v>
      </c>
      <c r="N205" s="178" t="s">
        <v>37</v>
      </c>
      <c r="O205" s="62"/>
      <c r="P205" s="179">
        <f t="shared" si="6"/>
        <v>0</v>
      </c>
      <c r="Q205" s="179">
        <v>1.7000000000000001E-4</v>
      </c>
      <c r="R205" s="179">
        <f t="shared" si="7"/>
        <v>1.7000000000000001E-4</v>
      </c>
      <c r="S205" s="179">
        <v>0</v>
      </c>
      <c r="T205" s="180">
        <f t="shared" si="8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81" t="s">
        <v>223</v>
      </c>
      <c r="AT205" s="181" t="s">
        <v>140</v>
      </c>
      <c r="AU205" s="181" t="s">
        <v>95</v>
      </c>
      <c r="AY205" s="16" t="s">
        <v>138</v>
      </c>
      <c r="BE205" s="101">
        <f t="shared" si="9"/>
        <v>0</v>
      </c>
      <c r="BF205" s="101">
        <f t="shared" si="10"/>
        <v>0</v>
      </c>
      <c r="BG205" s="101">
        <f t="shared" si="11"/>
        <v>0</v>
      </c>
      <c r="BH205" s="101">
        <f t="shared" si="12"/>
        <v>0</v>
      </c>
      <c r="BI205" s="101">
        <f t="shared" si="13"/>
        <v>0</v>
      </c>
      <c r="BJ205" s="16" t="s">
        <v>95</v>
      </c>
      <c r="BK205" s="101">
        <f t="shared" si="14"/>
        <v>0</v>
      </c>
      <c r="BL205" s="16" t="s">
        <v>223</v>
      </c>
      <c r="BM205" s="181" t="s">
        <v>313</v>
      </c>
    </row>
    <row r="206" spans="1:65" s="1" customFormat="1" ht="24.2" customHeight="1" x14ac:dyDescent="0.2">
      <c r="A206" s="33"/>
      <c r="B206" s="137"/>
      <c r="C206" s="169" t="s">
        <v>314</v>
      </c>
      <c r="D206" s="169" t="s">
        <v>140</v>
      </c>
      <c r="E206" s="170" t="s">
        <v>315</v>
      </c>
      <c r="F206" s="171" t="s">
        <v>316</v>
      </c>
      <c r="G206" s="172" t="s">
        <v>249</v>
      </c>
      <c r="H206" s="173">
        <v>3</v>
      </c>
      <c r="I206" s="174"/>
      <c r="J206" s="175">
        <f t="shared" si="5"/>
        <v>0</v>
      </c>
      <c r="K206" s="176"/>
      <c r="L206" s="34"/>
      <c r="M206" s="177" t="s">
        <v>1</v>
      </c>
      <c r="N206" s="178" t="s">
        <v>37</v>
      </c>
      <c r="O206" s="62"/>
      <c r="P206" s="179">
        <f t="shared" si="6"/>
        <v>0</v>
      </c>
      <c r="Q206" s="179">
        <v>1.7000000000000001E-4</v>
      </c>
      <c r="R206" s="179">
        <f t="shared" si="7"/>
        <v>5.1000000000000004E-4</v>
      </c>
      <c r="S206" s="179">
        <v>0</v>
      </c>
      <c r="T206" s="180">
        <f t="shared" si="8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81" t="s">
        <v>223</v>
      </c>
      <c r="AT206" s="181" t="s">
        <v>140</v>
      </c>
      <c r="AU206" s="181" t="s">
        <v>95</v>
      </c>
      <c r="AY206" s="16" t="s">
        <v>138</v>
      </c>
      <c r="BE206" s="101">
        <f t="shared" si="9"/>
        <v>0</v>
      </c>
      <c r="BF206" s="101">
        <f t="shared" si="10"/>
        <v>0</v>
      </c>
      <c r="BG206" s="101">
        <f t="shared" si="11"/>
        <v>0</v>
      </c>
      <c r="BH206" s="101">
        <f t="shared" si="12"/>
        <v>0</v>
      </c>
      <c r="BI206" s="101">
        <f t="shared" si="13"/>
        <v>0</v>
      </c>
      <c r="BJ206" s="16" t="s">
        <v>95</v>
      </c>
      <c r="BK206" s="101">
        <f t="shared" si="14"/>
        <v>0</v>
      </c>
      <c r="BL206" s="16" t="s">
        <v>223</v>
      </c>
      <c r="BM206" s="181" t="s">
        <v>317</v>
      </c>
    </row>
    <row r="207" spans="1:65" s="1" customFormat="1" ht="24.2" customHeight="1" x14ac:dyDescent="0.2">
      <c r="A207" s="33"/>
      <c r="B207" s="137"/>
      <c r="C207" s="169" t="s">
        <v>318</v>
      </c>
      <c r="D207" s="169" t="s">
        <v>140</v>
      </c>
      <c r="E207" s="170" t="s">
        <v>319</v>
      </c>
      <c r="F207" s="171" t="s">
        <v>320</v>
      </c>
      <c r="G207" s="172" t="s">
        <v>249</v>
      </c>
      <c r="H207" s="173">
        <v>4</v>
      </c>
      <c r="I207" s="174"/>
      <c r="J207" s="175">
        <f t="shared" si="5"/>
        <v>0</v>
      </c>
      <c r="K207" s="176"/>
      <c r="L207" s="34"/>
      <c r="M207" s="177" t="s">
        <v>1</v>
      </c>
      <c r="N207" s="178" t="s">
        <v>37</v>
      </c>
      <c r="O207" s="62"/>
      <c r="P207" s="179">
        <f t="shared" si="6"/>
        <v>0</v>
      </c>
      <c r="Q207" s="179">
        <v>1.7000000000000001E-4</v>
      </c>
      <c r="R207" s="179">
        <f t="shared" si="7"/>
        <v>6.8000000000000005E-4</v>
      </c>
      <c r="S207" s="179">
        <v>0</v>
      </c>
      <c r="T207" s="180">
        <f t="shared" si="8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81" t="s">
        <v>223</v>
      </c>
      <c r="AT207" s="181" t="s">
        <v>140</v>
      </c>
      <c r="AU207" s="181" t="s">
        <v>95</v>
      </c>
      <c r="AY207" s="16" t="s">
        <v>138</v>
      </c>
      <c r="BE207" s="101">
        <f t="shared" si="9"/>
        <v>0</v>
      </c>
      <c r="BF207" s="101">
        <f t="shared" si="10"/>
        <v>0</v>
      </c>
      <c r="BG207" s="101">
        <f t="shared" si="11"/>
        <v>0</v>
      </c>
      <c r="BH207" s="101">
        <f t="shared" si="12"/>
        <v>0</v>
      </c>
      <c r="BI207" s="101">
        <f t="shared" si="13"/>
        <v>0</v>
      </c>
      <c r="BJ207" s="16" t="s">
        <v>95</v>
      </c>
      <c r="BK207" s="101">
        <f t="shared" si="14"/>
        <v>0</v>
      </c>
      <c r="BL207" s="16" t="s">
        <v>223</v>
      </c>
      <c r="BM207" s="181" t="s">
        <v>321</v>
      </c>
    </row>
    <row r="208" spans="1:65" s="1" customFormat="1" ht="24.2" customHeight="1" x14ac:dyDescent="0.2">
      <c r="A208" s="33"/>
      <c r="B208" s="137"/>
      <c r="C208" s="169" t="s">
        <v>322</v>
      </c>
      <c r="D208" s="169" t="s">
        <v>140</v>
      </c>
      <c r="E208" s="170" t="s">
        <v>323</v>
      </c>
      <c r="F208" s="171" t="s">
        <v>324</v>
      </c>
      <c r="G208" s="172" t="s">
        <v>325</v>
      </c>
      <c r="H208" s="206"/>
      <c r="I208" s="174"/>
      <c r="J208" s="175">
        <f t="shared" si="5"/>
        <v>0</v>
      </c>
      <c r="K208" s="176"/>
      <c r="L208" s="34"/>
      <c r="M208" s="177" t="s">
        <v>1</v>
      </c>
      <c r="N208" s="178" t="s">
        <v>37</v>
      </c>
      <c r="O208" s="62"/>
      <c r="P208" s="179">
        <f t="shared" si="6"/>
        <v>0</v>
      </c>
      <c r="Q208" s="179">
        <v>0</v>
      </c>
      <c r="R208" s="179">
        <f t="shared" si="7"/>
        <v>0</v>
      </c>
      <c r="S208" s="179">
        <v>0</v>
      </c>
      <c r="T208" s="180">
        <f t="shared" si="8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81" t="s">
        <v>223</v>
      </c>
      <c r="AT208" s="181" t="s">
        <v>140</v>
      </c>
      <c r="AU208" s="181" t="s">
        <v>95</v>
      </c>
      <c r="AY208" s="16" t="s">
        <v>138</v>
      </c>
      <c r="BE208" s="101">
        <f t="shared" si="9"/>
        <v>0</v>
      </c>
      <c r="BF208" s="101">
        <f t="shared" si="10"/>
        <v>0</v>
      </c>
      <c r="BG208" s="101">
        <f t="shared" si="11"/>
        <v>0</v>
      </c>
      <c r="BH208" s="101">
        <f t="shared" si="12"/>
        <v>0</v>
      </c>
      <c r="BI208" s="101">
        <f t="shared" si="13"/>
        <v>0</v>
      </c>
      <c r="BJ208" s="16" t="s">
        <v>95</v>
      </c>
      <c r="BK208" s="101">
        <f t="shared" si="14"/>
        <v>0</v>
      </c>
      <c r="BL208" s="16" t="s">
        <v>223</v>
      </c>
      <c r="BM208" s="181" t="s">
        <v>326</v>
      </c>
    </row>
    <row r="209" spans="1:65" s="11" customFormat="1" ht="25.9" customHeight="1" x14ac:dyDescent="0.2">
      <c r="B209" s="156"/>
      <c r="D209" s="157" t="s">
        <v>70</v>
      </c>
      <c r="E209" s="158" t="s">
        <v>327</v>
      </c>
      <c r="F209" s="158" t="s">
        <v>328</v>
      </c>
      <c r="I209" s="159"/>
      <c r="J209" s="160">
        <f>BK209</f>
        <v>0</v>
      </c>
      <c r="L209" s="156"/>
      <c r="M209" s="161"/>
      <c r="N209" s="162"/>
      <c r="O209" s="162"/>
      <c r="P209" s="163">
        <f>SUM(P210:P215)</f>
        <v>0</v>
      </c>
      <c r="Q209" s="162"/>
      <c r="R209" s="163">
        <f>SUM(R210:R215)</f>
        <v>0</v>
      </c>
      <c r="S209" s="162"/>
      <c r="T209" s="164">
        <f>SUM(T210:T215)</f>
        <v>0</v>
      </c>
      <c r="AR209" s="157" t="s">
        <v>144</v>
      </c>
      <c r="AT209" s="165" t="s">
        <v>70</v>
      </c>
      <c r="AU209" s="165" t="s">
        <v>71</v>
      </c>
      <c r="AY209" s="157" t="s">
        <v>138</v>
      </c>
      <c r="BK209" s="166">
        <f>SUM(BK210:BK215)</f>
        <v>0</v>
      </c>
    </row>
    <row r="210" spans="1:65" s="1" customFormat="1" ht="49.15" customHeight="1" x14ac:dyDescent="0.2">
      <c r="A210" s="33"/>
      <c r="B210" s="137"/>
      <c r="C210" s="169" t="s">
        <v>329</v>
      </c>
      <c r="D210" s="169" t="s">
        <v>140</v>
      </c>
      <c r="E210" s="170" t="s">
        <v>330</v>
      </c>
      <c r="F210" s="171" t="s">
        <v>331</v>
      </c>
      <c r="G210" s="172" t="s">
        <v>249</v>
      </c>
      <c r="H210" s="173">
        <v>1</v>
      </c>
      <c r="I210" s="174"/>
      <c r="J210" s="175">
        <f t="shared" ref="J210:J215" si="15">ROUND(I210*H210,2)</f>
        <v>0</v>
      </c>
      <c r="K210" s="176"/>
      <c r="L210" s="34"/>
      <c r="M210" s="177" t="s">
        <v>1</v>
      </c>
      <c r="N210" s="178" t="s">
        <v>37</v>
      </c>
      <c r="O210" s="62"/>
      <c r="P210" s="179">
        <f t="shared" ref="P210:P215" si="16">O210*H210</f>
        <v>0</v>
      </c>
      <c r="Q210" s="179">
        <v>0</v>
      </c>
      <c r="R210" s="179">
        <f t="shared" ref="R210:R215" si="17">Q210*H210</f>
        <v>0</v>
      </c>
      <c r="S210" s="179">
        <v>0</v>
      </c>
      <c r="T210" s="180">
        <f t="shared" ref="T210:T215" si="18"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81" t="s">
        <v>332</v>
      </c>
      <c r="AT210" s="181" t="s">
        <v>140</v>
      </c>
      <c r="AU210" s="181" t="s">
        <v>78</v>
      </c>
      <c r="AY210" s="16" t="s">
        <v>138</v>
      </c>
      <c r="BE210" s="101">
        <f t="shared" ref="BE210:BE215" si="19">IF(N210="základná",J210,0)</f>
        <v>0</v>
      </c>
      <c r="BF210" s="101">
        <f t="shared" ref="BF210:BF215" si="20">IF(N210="znížená",J210,0)</f>
        <v>0</v>
      </c>
      <c r="BG210" s="101">
        <f t="shared" ref="BG210:BG215" si="21">IF(N210="zákl. prenesená",J210,0)</f>
        <v>0</v>
      </c>
      <c r="BH210" s="101">
        <f t="shared" ref="BH210:BH215" si="22">IF(N210="zníž. prenesená",J210,0)</f>
        <v>0</v>
      </c>
      <c r="BI210" s="101">
        <f t="shared" ref="BI210:BI215" si="23">IF(N210="nulová",J210,0)</f>
        <v>0</v>
      </c>
      <c r="BJ210" s="16" t="s">
        <v>95</v>
      </c>
      <c r="BK210" s="101">
        <f t="shared" ref="BK210:BK215" si="24">ROUND(I210*H210,2)</f>
        <v>0</v>
      </c>
      <c r="BL210" s="16" t="s">
        <v>332</v>
      </c>
      <c r="BM210" s="181" t="s">
        <v>333</v>
      </c>
    </row>
    <row r="211" spans="1:65" s="1" customFormat="1" ht="44.25" customHeight="1" x14ac:dyDescent="0.2">
      <c r="A211" s="33"/>
      <c r="B211" s="137"/>
      <c r="C211" s="169" t="s">
        <v>334</v>
      </c>
      <c r="D211" s="169" t="s">
        <v>140</v>
      </c>
      <c r="E211" s="170" t="s">
        <v>335</v>
      </c>
      <c r="F211" s="171" t="s">
        <v>336</v>
      </c>
      <c r="G211" s="172" t="s">
        <v>249</v>
      </c>
      <c r="H211" s="173">
        <v>15</v>
      </c>
      <c r="I211" s="174"/>
      <c r="J211" s="175">
        <f t="shared" si="15"/>
        <v>0</v>
      </c>
      <c r="K211" s="176"/>
      <c r="L211" s="34"/>
      <c r="M211" s="177" t="s">
        <v>1</v>
      </c>
      <c r="N211" s="178" t="s">
        <v>37</v>
      </c>
      <c r="O211" s="62"/>
      <c r="P211" s="179">
        <f t="shared" si="16"/>
        <v>0</v>
      </c>
      <c r="Q211" s="179">
        <v>0</v>
      </c>
      <c r="R211" s="179">
        <f t="shared" si="17"/>
        <v>0</v>
      </c>
      <c r="S211" s="179">
        <v>0</v>
      </c>
      <c r="T211" s="180">
        <f t="shared" si="18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81" t="s">
        <v>332</v>
      </c>
      <c r="AT211" s="181" t="s">
        <v>140</v>
      </c>
      <c r="AU211" s="181" t="s">
        <v>78</v>
      </c>
      <c r="AY211" s="16" t="s">
        <v>138</v>
      </c>
      <c r="BE211" s="101">
        <f t="shared" si="19"/>
        <v>0</v>
      </c>
      <c r="BF211" s="101">
        <f t="shared" si="20"/>
        <v>0</v>
      </c>
      <c r="BG211" s="101">
        <f t="shared" si="21"/>
        <v>0</v>
      </c>
      <c r="BH211" s="101">
        <f t="shared" si="22"/>
        <v>0</v>
      </c>
      <c r="BI211" s="101">
        <f t="shared" si="23"/>
        <v>0</v>
      </c>
      <c r="BJ211" s="16" t="s">
        <v>95</v>
      </c>
      <c r="BK211" s="101">
        <f t="shared" si="24"/>
        <v>0</v>
      </c>
      <c r="BL211" s="16" t="s">
        <v>332</v>
      </c>
      <c r="BM211" s="181" t="s">
        <v>337</v>
      </c>
    </row>
    <row r="212" spans="1:65" s="1" customFormat="1" ht="33" customHeight="1" x14ac:dyDescent="0.2">
      <c r="A212" s="33"/>
      <c r="B212" s="137"/>
      <c r="C212" s="169" t="s">
        <v>338</v>
      </c>
      <c r="D212" s="169" t="s">
        <v>140</v>
      </c>
      <c r="E212" s="170" t="s">
        <v>339</v>
      </c>
      <c r="F212" s="171" t="s">
        <v>340</v>
      </c>
      <c r="G212" s="172" t="s">
        <v>249</v>
      </c>
      <c r="H212" s="173">
        <v>1</v>
      </c>
      <c r="I212" s="174"/>
      <c r="J212" s="175">
        <f t="shared" si="15"/>
        <v>0</v>
      </c>
      <c r="K212" s="176"/>
      <c r="L212" s="34"/>
      <c r="M212" s="177" t="s">
        <v>1</v>
      </c>
      <c r="N212" s="178" t="s">
        <v>37</v>
      </c>
      <c r="O212" s="62"/>
      <c r="P212" s="179">
        <f t="shared" si="16"/>
        <v>0</v>
      </c>
      <c r="Q212" s="179">
        <v>0</v>
      </c>
      <c r="R212" s="179">
        <f t="shared" si="17"/>
        <v>0</v>
      </c>
      <c r="S212" s="179">
        <v>0</v>
      </c>
      <c r="T212" s="180">
        <f t="shared" si="18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81" t="s">
        <v>332</v>
      </c>
      <c r="AT212" s="181" t="s">
        <v>140</v>
      </c>
      <c r="AU212" s="181" t="s">
        <v>78</v>
      </c>
      <c r="AY212" s="16" t="s">
        <v>138</v>
      </c>
      <c r="BE212" s="101">
        <f t="shared" si="19"/>
        <v>0</v>
      </c>
      <c r="BF212" s="101">
        <f t="shared" si="20"/>
        <v>0</v>
      </c>
      <c r="BG212" s="101">
        <f t="shared" si="21"/>
        <v>0</v>
      </c>
      <c r="BH212" s="101">
        <f t="shared" si="22"/>
        <v>0</v>
      </c>
      <c r="BI212" s="101">
        <f t="shared" si="23"/>
        <v>0</v>
      </c>
      <c r="BJ212" s="16" t="s">
        <v>95</v>
      </c>
      <c r="BK212" s="101">
        <f t="shared" si="24"/>
        <v>0</v>
      </c>
      <c r="BL212" s="16" t="s">
        <v>332</v>
      </c>
      <c r="BM212" s="181" t="s">
        <v>341</v>
      </c>
    </row>
    <row r="213" spans="1:65" s="1" customFormat="1" ht="16.5" customHeight="1" x14ac:dyDescent="0.2">
      <c r="A213" s="33"/>
      <c r="B213" s="137"/>
      <c r="C213" s="169" t="s">
        <v>342</v>
      </c>
      <c r="D213" s="169" t="s">
        <v>140</v>
      </c>
      <c r="E213" s="170" t="s">
        <v>343</v>
      </c>
      <c r="F213" s="171" t="s">
        <v>344</v>
      </c>
      <c r="G213" s="172" t="s">
        <v>249</v>
      </c>
      <c r="H213" s="173">
        <v>1</v>
      </c>
      <c r="I213" s="174"/>
      <c r="J213" s="175">
        <f t="shared" si="15"/>
        <v>0</v>
      </c>
      <c r="K213" s="176"/>
      <c r="L213" s="34"/>
      <c r="M213" s="177" t="s">
        <v>1</v>
      </c>
      <c r="N213" s="178" t="s">
        <v>37</v>
      </c>
      <c r="O213" s="62"/>
      <c r="P213" s="179">
        <f t="shared" si="16"/>
        <v>0</v>
      </c>
      <c r="Q213" s="179">
        <v>0</v>
      </c>
      <c r="R213" s="179">
        <f t="shared" si="17"/>
        <v>0</v>
      </c>
      <c r="S213" s="179">
        <v>0</v>
      </c>
      <c r="T213" s="180">
        <f t="shared" si="18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81" t="s">
        <v>332</v>
      </c>
      <c r="AT213" s="181" t="s">
        <v>140</v>
      </c>
      <c r="AU213" s="181" t="s">
        <v>78</v>
      </c>
      <c r="AY213" s="16" t="s">
        <v>138</v>
      </c>
      <c r="BE213" s="101">
        <f t="shared" si="19"/>
        <v>0</v>
      </c>
      <c r="BF213" s="101">
        <f t="shared" si="20"/>
        <v>0</v>
      </c>
      <c r="BG213" s="101">
        <f t="shared" si="21"/>
        <v>0</v>
      </c>
      <c r="BH213" s="101">
        <f t="shared" si="22"/>
        <v>0</v>
      </c>
      <c r="BI213" s="101">
        <f t="shared" si="23"/>
        <v>0</v>
      </c>
      <c r="BJ213" s="16" t="s">
        <v>95</v>
      </c>
      <c r="BK213" s="101">
        <f t="shared" si="24"/>
        <v>0</v>
      </c>
      <c r="BL213" s="16" t="s">
        <v>332</v>
      </c>
      <c r="BM213" s="181" t="s">
        <v>345</v>
      </c>
    </row>
    <row r="214" spans="1:65" s="1" customFormat="1" ht="16.5" customHeight="1" x14ac:dyDescent="0.2">
      <c r="A214" s="33"/>
      <c r="B214" s="137"/>
      <c r="C214" s="169" t="s">
        <v>346</v>
      </c>
      <c r="D214" s="169" t="s">
        <v>140</v>
      </c>
      <c r="E214" s="170" t="s">
        <v>347</v>
      </c>
      <c r="F214" s="171" t="s">
        <v>348</v>
      </c>
      <c r="G214" s="172" t="s">
        <v>325</v>
      </c>
      <c r="H214" s="206"/>
      <c r="I214" s="174"/>
      <c r="J214" s="175">
        <f t="shared" si="15"/>
        <v>0</v>
      </c>
      <c r="K214" s="176"/>
      <c r="L214" s="34"/>
      <c r="M214" s="177" t="s">
        <v>1</v>
      </c>
      <c r="N214" s="178" t="s">
        <v>37</v>
      </c>
      <c r="O214" s="62"/>
      <c r="P214" s="179">
        <f t="shared" si="16"/>
        <v>0</v>
      </c>
      <c r="Q214" s="179">
        <v>0</v>
      </c>
      <c r="R214" s="179">
        <f t="shared" si="17"/>
        <v>0</v>
      </c>
      <c r="S214" s="179">
        <v>0</v>
      </c>
      <c r="T214" s="180">
        <f t="shared" si="18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81" t="s">
        <v>332</v>
      </c>
      <c r="AT214" s="181" t="s">
        <v>140</v>
      </c>
      <c r="AU214" s="181" t="s">
        <v>78</v>
      </c>
      <c r="AY214" s="16" t="s">
        <v>138</v>
      </c>
      <c r="BE214" s="101">
        <f t="shared" si="19"/>
        <v>0</v>
      </c>
      <c r="BF214" s="101">
        <f t="shared" si="20"/>
        <v>0</v>
      </c>
      <c r="BG214" s="101">
        <f t="shared" si="21"/>
        <v>0</v>
      </c>
      <c r="BH214" s="101">
        <f t="shared" si="22"/>
        <v>0</v>
      </c>
      <c r="BI214" s="101">
        <f t="shared" si="23"/>
        <v>0</v>
      </c>
      <c r="BJ214" s="16" t="s">
        <v>95</v>
      </c>
      <c r="BK214" s="101">
        <f t="shared" si="24"/>
        <v>0</v>
      </c>
      <c r="BL214" s="16" t="s">
        <v>332</v>
      </c>
      <c r="BM214" s="181" t="s">
        <v>349</v>
      </c>
    </row>
    <row r="215" spans="1:65" s="1" customFormat="1" ht="16.5" customHeight="1" x14ac:dyDescent="0.2">
      <c r="A215" s="33"/>
      <c r="B215" s="137"/>
      <c r="C215" s="169" t="s">
        <v>350</v>
      </c>
      <c r="D215" s="169" t="s">
        <v>140</v>
      </c>
      <c r="E215" s="170" t="s">
        <v>351</v>
      </c>
      <c r="F215" s="171" t="s">
        <v>352</v>
      </c>
      <c r="G215" s="172" t="s">
        <v>325</v>
      </c>
      <c r="H215" s="206"/>
      <c r="I215" s="174"/>
      <c r="J215" s="175">
        <f t="shared" si="15"/>
        <v>0</v>
      </c>
      <c r="K215" s="176"/>
      <c r="L215" s="34"/>
      <c r="M215" s="207" t="s">
        <v>1</v>
      </c>
      <c r="N215" s="208" t="s">
        <v>37</v>
      </c>
      <c r="O215" s="209"/>
      <c r="P215" s="210">
        <f t="shared" si="16"/>
        <v>0</v>
      </c>
      <c r="Q215" s="210">
        <v>0</v>
      </c>
      <c r="R215" s="210">
        <f t="shared" si="17"/>
        <v>0</v>
      </c>
      <c r="S215" s="210">
        <v>0</v>
      </c>
      <c r="T215" s="211">
        <f t="shared" si="18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81" t="s">
        <v>332</v>
      </c>
      <c r="AT215" s="181" t="s">
        <v>140</v>
      </c>
      <c r="AU215" s="181" t="s">
        <v>78</v>
      </c>
      <c r="AY215" s="16" t="s">
        <v>138</v>
      </c>
      <c r="BE215" s="101">
        <f t="shared" si="19"/>
        <v>0</v>
      </c>
      <c r="BF215" s="101">
        <f t="shared" si="20"/>
        <v>0</v>
      </c>
      <c r="BG215" s="101">
        <f t="shared" si="21"/>
        <v>0</v>
      </c>
      <c r="BH215" s="101">
        <f t="shared" si="22"/>
        <v>0</v>
      </c>
      <c r="BI215" s="101">
        <f t="shared" si="23"/>
        <v>0</v>
      </c>
      <c r="BJ215" s="16" t="s">
        <v>95</v>
      </c>
      <c r="BK215" s="101">
        <f t="shared" si="24"/>
        <v>0</v>
      </c>
      <c r="BL215" s="16" t="s">
        <v>332</v>
      </c>
      <c r="BM215" s="181" t="s">
        <v>353</v>
      </c>
    </row>
    <row r="216" spans="1:65" s="1" customFormat="1" ht="16.5" customHeight="1" x14ac:dyDescent="0.2">
      <c r="A216" s="33"/>
      <c r="B216" s="137"/>
      <c r="C216" s="224"/>
      <c r="D216" s="224"/>
      <c r="E216" s="225"/>
      <c r="F216" s="226"/>
      <c r="G216" s="227"/>
      <c r="H216" s="231"/>
      <c r="I216" s="232"/>
      <c r="J216" s="228"/>
      <c r="K216" s="229"/>
      <c r="L216" s="34"/>
      <c r="M216" s="230"/>
      <c r="N216" s="178"/>
      <c r="O216" s="62"/>
      <c r="P216" s="179"/>
      <c r="Q216" s="179"/>
      <c r="R216" s="179"/>
      <c r="S216" s="179"/>
      <c r="T216" s="179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81"/>
      <c r="AT216" s="181"/>
      <c r="AU216" s="181"/>
      <c r="AY216" s="16"/>
      <c r="BE216" s="101"/>
      <c r="BF216" s="101"/>
      <c r="BG216" s="101"/>
      <c r="BH216" s="101"/>
      <c r="BI216" s="101"/>
      <c r="BJ216" s="16"/>
      <c r="BK216" s="101"/>
      <c r="BL216" s="16"/>
      <c r="BM216" s="181"/>
    </row>
    <row r="217" spans="1:65" s="1" customFormat="1" ht="16.5" customHeight="1" x14ac:dyDescent="0.2">
      <c r="A217" s="33"/>
      <c r="B217" s="137"/>
      <c r="C217" s="284" t="s">
        <v>481</v>
      </c>
      <c r="D217" s="284"/>
      <c r="E217" s="284"/>
      <c r="F217" s="284"/>
      <c r="G217" s="284"/>
      <c r="H217" s="284"/>
      <c r="I217" s="284"/>
      <c r="J217" s="284"/>
      <c r="K217" s="229"/>
      <c r="L217" s="34"/>
      <c r="M217" s="230"/>
      <c r="N217" s="178"/>
      <c r="O217" s="62"/>
      <c r="P217" s="179"/>
      <c r="Q217" s="179"/>
      <c r="R217" s="179"/>
      <c r="S217" s="179"/>
      <c r="T217" s="179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81"/>
      <c r="AT217" s="181"/>
      <c r="AU217" s="181"/>
      <c r="AY217" s="16"/>
      <c r="BE217" s="101"/>
      <c r="BF217" s="101"/>
      <c r="BG217" s="101"/>
      <c r="BH217" s="101"/>
      <c r="BI217" s="101"/>
      <c r="BJ217" s="16"/>
      <c r="BK217" s="101"/>
      <c r="BL217" s="16"/>
      <c r="BM217" s="181"/>
    </row>
    <row r="218" spans="1:65" s="1" customFormat="1" ht="27" customHeight="1" x14ac:dyDescent="0.2">
      <c r="A218" s="33"/>
      <c r="B218" s="137"/>
      <c r="C218" s="284" t="s">
        <v>482</v>
      </c>
      <c r="D218" s="284"/>
      <c r="E218" s="284"/>
      <c r="F218" s="284"/>
      <c r="G218" s="284"/>
      <c r="H218" s="284"/>
      <c r="I218" s="284"/>
      <c r="J218" s="284"/>
      <c r="K218" s="229"/>
      <c r="L218" s="34"/>
      <c r="M218" s="230"/>
      <c r="N218" s="178"/>
      <c r="O218" s="62"/>
      <c r="P218" s="179"/>
      <c r="Q218" s="179"/>
      <c r="R218" s="179"/>
      <c r="S218" s="179"/>
      <c r="T218" s="179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81"/>
      <c r="AT218" s="181"/>
      <c r="AU218" s="181"/>
      <c r="AY218" s="16"/>
      <c r="BE218" s="101"/>
      <c r="BF218" s="101"/>
      <c r="BG218" s="101"/>
      <c r="BH218" s="101"/>
      <c r="BI218" s="101"/>
      <c r="BJ218" s="16"/>
      <c r="BK218" s="101"/>
      <c r="BL218" s="16"/>
      <c r="BM218" s="181"/>
    </row>
    <row r="219" spans="1:65" s="1" customFormat="1" ht="16.5" customHeight="1" x14ac:dyDescent="0.2">
      <c r="A219" s="33"/>
      <c r="B219" s="137"/>
      <c r="C219" s="284" t="s">
        <v>483</v>
      </c>
      <c r="D219" s="284"/>
      <c r="E219" s="284"/>
      <c r="F219" s="284"/>
      <c r="G219" s="284"/>
      <c r="H219" s="284"/>
      <c r="I219" s="284"/>
      <c r="J219" s="284"/>
      <c r="K219" s="229"/>
      <c r="L219" s="34"/>
      <c r="M219" s="230"/>
      <c r="N219" s="178"/>
      <c r="O219" s="62"/>
      <c r="P219" s="179"/>
      <c r="Q219" s="179"/>
      <c r="R219" s="179"/>
      <c r="S219" s="179"/>
      <c r="T219" s="179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81"/>
      <c r="AT219" s="181"/>
      <c r="AU219" s="181"/>
      <c r="AY219" s="16"/>
      <c r="BE219" s="101"/>
      <c r="BF219" s="101"/>
      <c r="BG219" s="101"/>
      <c r="BH219" s="101"/>
      <c r="BI219" s="101"/>
      <c r="BJ219" s="16"/>
      <c r="BK219" s="101"/>
      <c r="BL219" s="16"/>
      <c r="BM219" s="181"/>
    </row>
    <row r="220" spans="1:65" s="1" customFormat="1" ht="36" customHeight="1" x14ac:dyDescent="0.2">
      <c r="A220" s="33"/>
      <c r="B220" s="137"/>
      <c r="C220" s="284" t="s">
        <v>484</v>
      </c>
      <c r="D220" s="284"/>
      <c r="E220" s="284"/>
      <c r="F220" s="284"/>
      <c r="G220" s="284"/>
      <c r="H220" s="284"/>
      <c r="I220" s="284"/>
      <c r="J220" s="284"/>
      <c r="K220" s="229"/>
      <c r="L220" s="34"/>
      <c r="M220" s="230"/>
      <c r="N220" s="178"/>
      <c r="O220" s="62"/>
      <c r="P220" s="179"/>
      <c r="Q220" s="179"/>
      <c r="R220" s="179"/>
      <c r="S220" s="179"/>
      <c r="T220" s="179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81"/>
      <c r="AT220" s="181"/>
      <c r="AU220" s="181"/>
      <c r="AY220" s="16"/>
      <c r="BE220" s="101"/>
      <c r="BF220" s="101"/>
      <c r="BG220" s="101"/>
      <c r="BH220" s="101"/>
      <c r="BI220" s="101"/>
      <c r="BJ220" s="16"/>
      <c r="BK220" s="101"/>
      <c r="BL220" s="16"/>
      <c r="BM220" s="181"/>
    </row>
    <row r="221" spans="1:65" s="1" customFormat="1" ht="6.95" customHeight="1" x14ac:dyDescent="0.2">
      <c r="A221" s="33"/>
      <c r="B221" s="51"/>
      <c r="C221" s="52"/>
      <c r="D221" s="52"/>
      <c r="E221" s="52"/>
      <c r="F221" s="52"/>
      <c r="G221" s="52"/>
      <c r="H221" s="52"/>
      <c r="I221" s="52"/>
      <c r="J221" s="52"/>
      <c r="K221" s="52"/>
      <c r="L221" s="34"/>
      <c r="M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</row>
  </sheetData>
  <autoFilter ref="C133:K215" xr:uid="{00000000-0009-0000-0000-000001000000}"/>
  <mergeCells count="18">
    <mergeCell ref="C218:J218"/>
    <mergeCell ref="C219:J219"/>
    <mergeCell ref="E85:H85"/>
    <mergeCell ref="D110:F110"/>
    <mergeCell ref="C220:J220"/>
    <mergeCell ref="L2:V2"/>
    <mergeCell ref="E87:H87"/>
    <mergeCell ref="D108:F108"/>
    <mergeCell ref="D109:F109"/>
    <mergeCell ref="D111:F111"/>
    <mergeCell ref="E7:H7"/>
    <mergeCell ref="E9:H9"/>
    <mergeCell ref="E18:H18"/>
    <mergeCell ref="E27:H27"/>
    <mergeCell ref="D112:F112"/>
    <mergeCell ref="E124:H124"/>
    <mergeCell ref="E126:H126"/>
    <mergeCell ref="C217:J217"/>
  </mergeCells>
  <phoneticPr fontId="42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8"/>
  <sheetViews>
    <sheetView showGridLines="0" workbookViewId="0">
      <selection activeCell="F122" sqref="F122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56" ht="36.950000000000003" customHeight="1" x14ac:dyDescent="0.2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6" t="s">
        <v>81</v>
      </c>
      <c r="AZ2" s="107" t="s">
        <v>354</v>
      </c>
      <c r="BA2" s="107" t="s">
        <v>1</v>
      </c>
      <c r="BB2" s="107" t="s">
        <v>1</v>
      </c>
      <c r="BC2" s="107" t="s">
        <v>355</v>
      </c>
      <c r="BD2" s="107" t="s">
        <v>95</v>
      </c>
    </row>
    <row r="3" spans="1:5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  <c r="AZ3" s="107" t="s">
        <v>356</v>
      </c>
      <c r="BA3" s="107" t="s">
        <v>1</v>
      </c>
      <c r="BB3" s="107" t="s">
        <v>1</v>
      </c>
      <c r="BC3" s="107" t="s">
        <v>357</v>
      </c>
      <c r="BD3" s="107" t="s">
        <v>95</v>
      </c>
    </row>
    <row r="4" spans="1:56" ht="24.95" customHeight="1" x14ac:dyDescent="0.2">
      <c r="B4" s="19"/>
      <c r="D4" s="20" t="s">
        <v>96</v>
      </c>
      <c r="L4" s="19"/>
      <c r="M4" s="108" t="s">
        <v>9</v>
      </c>
      <c r="AT4" s="16" t="s">
        <v>3</v>
      </c>
      <c r="AZ4" s="107" t="s">
        <v>358</v>
      </c>
      <c r="BA4" s="107" t="s">
        <v>1</v>
      </c>
      <c r="BB4" s="107" t="s">
        <v>1</v>
      </c>
      <c r="BC4" s="107" t="s">
        <v>359</v>
      </c>
      <c r="BD4" s="107" t="s">
        <v>95</v>
      </c>
    </row>
    <row r="5" spans="1:56" ht="6.95" customHeight="1" x14ac:dyDescent="0.2">
      <c r="B5" s="19"/>
      <c r="L5" s="19"/>
    </row>
    <row r="6" spans="1:56" ht="12" customHeight="1" x14ac:dyDescent="0.2">
      <c r="B6" s="19"/>
      <c r="D6" s="26" t="s">
        <v>14</v>
      </c>
      <c r="L6" s="19"/>
    </row>
    <row r="7" spans="1:56" ht="16.5" customHeight="1" x14ac:dyDescent="0.2">
      <c r="B7" s="19"/>
      <c r="E7" s="281" t="str">
        <f>'Rekapitulácia stavby'!K6</f>
        <v>Rekonštrukcia a zmena účelu objektu Tomášikova 25-Materská škola</v>
      </c>
      <c r="F7" s="282"/>
      <c r="G7" s="282"/>
      <c r="H7" s="282"/>
      <c r="L7" s="19"/>
    </row>
    <row r="8" spans="1:56" s="1" customFormat="1" ht="12" customHeight="1" x14ac:dyDescent="0.2">
      <c r="A8" s="33"/>
      <c r="B8" s="34"/>
      <c r="C8" s="33"/>
      <c r="D8" s="26" t="s">
        <v>97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1" customFormat="1" ht="16.5" customHeight="1" x14ac:dyDescent="0.2">
      <c r="A9" s="33"/>
      <c r="B9" s="34"/>
      <c r="C9" s="33"/>
      <c r="D9" s="33"/>
      <c r="E9" s="278" t="s">
        <v>80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1" customFormat="1" x14ac:dyDescent="0.2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1" customFormat="1" ht="12" customHeight="1" x14ac:dyDescent="0.2">
      <c r="A11" s="33"/>
      <c r="B11" s="34"/>
      <c r="C11" s="33"/>
      <c r="D11" s="26" t="s">
        <v>15</v>
      </c>
      <c r="E11" s="33"/>
      <c r="F11" s="24" t="s">
        <v>1</v>
      </c>
      <c r="G11" s="33"/>
      <c r="H11" s="33"/>
      <c r="I11" s="26" t="s">
        <v>16</v>
      </c>
      <c r="J11" s="24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1" customFormat="1" ht="12" customHeight="1" x14ac:dyDescent="0.2">
      <c r="A12" s="33"/>
      <c r="B12" s="34"/>
      <c r="C12" s="33"/>
      <c r="D12" s="26" t="s">
        <v>17</v>
      </c>
      <c r="E12" s="33"/>
      <c r="F12" s="24" t="s">
        <v>98</v>
      </c>
      <c r="G12" s="33"/>
      <c r="H12" s="33"/>
      <c r="I12" s="26" t="s">
        <v>19</v>
      </c>
      <c r="J12" s="59">
        <f>'Rekapitulácia stavby'!AN8</f>
        <v>44399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1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1" customFormat="1" ht="12" customHeight="1" x14ac:dyDescent="0.2">
      <c r="A14" s="33"/>
      <c r="B14" s="34"/>
      <c r="C14" s="33"/>
      <c r="D14" s="26" t="s">
        <v>20</v>
      </c>
      <c r="E14" s="33"/>
      <c r="F14" s="33"/>
      <c r="G14" s="33"/>
      <c r="H14" s="33"/>
      <c r="I14" s="26" t="s">
        <v>21</v>
      </c>
      <c r="J14" s="24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1" customFormat="1" ht="18" customHeight="1" x14ac:dyDescent="0.2">
      <c r="A15" s="33"/>
      <c r="B15" s="34"/>
      <c r="C15" s="33"/>
      <c r="D15" s="33"/>
      <c r="E15" s="24" t="s">
        <v>99</v>
      </c>
      <c r="F15" s="33"/>
      <c r="G15" s="33"/>
      <c r="H15" s="33"/>
      <c r="I15" s="26" t="s">
        <v>22</v>
      </c>
      <c r="J15" s="24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1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1" customFormat="1" ht="12" customHeight="1" x14ac:dyDescent="0.2">
      <c r="A17" s="33"/>
      <c r="B17" s="34"/>
      <c r="C17" s="33"/>
      <c r="D17" s="26" t="s">
        <v>23</v>
      </c>
      <c r="E17" s="33"/>
      <c r="F17" s="33"/>
      <c r="G17" s="33"/>
      <c r="H17" s="33"/>
      <c r="I17" s="26" t="s">
        <v>21</v>
      </c>
      <c r="J17" s="27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1" customFormat="1" ht="18" customHeight="1" x14ac:dyDescent="0.2">
      <c r="A18" s="33"/>
      <c r="B18" s="34"/>
      <c r="C18" s="33"/>
      <c r="D18" s="33"/>
      <c r="E18" s="286" t="str">
        <f>'Rekapitulácia stavby'!E14</f>
        <v>Vyplň údaj</v>
      </c>
      <c r="F18" s="241"/>
      <c r="G18" s="241"/>
      <c r="H18" s="241"/>
      <c r="I18" s="26" t="s">
        <v>22</v>
      </c>
      <c r="J18" s="27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1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1" customFormat="1" ht="12" customHeight="1" x14ac:dyDescent="0.2">
      <c r="A20" s="33"/>
      <c r="B20" s="34"/>
      <c r="C20" s="33"/>
      <c r="D20" s="26" t="s">
        <v>25</v>
      </c>
      <c r="E20" s="33"/>
      <c r="F20" s="33"/>
      <c r="G20" s="33"/>
      <c r="H20" s="33"/>
      <c r="I20" s="26" t="s">
        <v>21</v>
      </c>
      <c r="J20" s="24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1" customFormat="1" ht="18" customHeight="1" x14ac:dyDescent="0.2">
      <c r="A21" s="33"/>
      <c r="B21" s="34"/>
      <c r="C21" s="33"/>
      <c r="D21" s="33"/>
      <c r="E21" s="24" t="s">
        <v>100</v>
      </c>
      <c r="F21" s="33"/>
      <c r="G21" s="33"/>
      <c r="H21" s="33"/>
      <c r="I21" s="26" t="s">
        <v>22</v>
      </c>
      <c r="J21" s="24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1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1" customFormat="1" ht="12" customHeight="1" x14ac:dyDescent="0.2">
      <c r="A23" s="33"/>
      <c r="B23" s="34"/>
      <c r="C23" s="33"/>
      <c r="D23" s="26" t="s">
        <v>27</v>
      </c>
      <c r="E23" s="33"/>
      <c r="F23" s="33"/>
      <c r="G23" s="33"/>
      <c r="H23" s="33"/>
      <c r="I23" s="26" t="s">
        <v>21</v>
      </c>
      <c r="J23" s="24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1" customFormat="1" ht="18" customHeight="1" x14ac:dyDescent="0.2">
      <c r="A24" s="33"/>
      <c r="B24" s="34"/>
      <c r="C24" s="33"/>
      <c r="D24" s="33"/>
      <c r="E24" s="24" t="str">
        <f>IF('Rekapitulácia stavby'!E20="","",'Rekapitulácia stavby'!E20)</f>
        <v xml:space="preserve"> </v>
      </c>
      <c r="F24" s="33"/>
      <c r="G24" s="33"/>
      <c r="H24" s="33"/>
      <c r="I24" s="26" t="s">
        <v>22</v>
      </c>
      <c r="J24" s="24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1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1" customFormat="1" ht="12" customHeight="1" x14ac:dyDescent="0.2">
      <c r="A26" s="33"/>
      <c r="B26" s="34"/>
      <c r="C26" s="33"/>
      <c r="D26" s="26" t="s">
        <v>28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7" customFormat="1" ht="16.5" customHeight="1" x14ac:dyDescent="0.2">
      <c r="A27" s="109"/>
      <c r="B27" s="110"/>
      <c r="C27" s="109"/>
      <c r="D27" s="109"/>
      <c r="E27" s="261" t="s">
        <v>1</v>
      </c>
      <c r="F27" s="261"/>
      <c r="G27" s="261"/>
      <c r="H27" s="26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1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1" customFormat="1" ht="6.95" customHeight="1" x14ac:dyDescent="0.2">
      <c r="A29" s="33"/>
      <c r="B29" s="34"/>
      <c r="C29" s="33"/>
      <c r="D29" s="69"/>
      <c r="E29" s="69"/>
      <c r="F29" s="69"/>
      <c r="G29" s="69"/>
      <c r="H29" s="69"/>
      <c r="I29" s="69"/>
      <c r="J29" s="69"/>
      <c r="K29" s="69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1" customFormat="1" ht="14.45" customHeight="1" x14ac:dyDescent="0.2">
      <c r="A30" s="33"/>
      <c r="B30" s="34"/>
      <c r="C30" s="33"/>
      <c r="D30" s="24" t="s">
        <v>101</v>
      </c>
      <c r="E30" s="33"/>
      <c r="F30" s="33"/>
      <c r="G30" s="33"/>
      <c r="H30" s="33"/>
      <c r="I30" s="33"/>
      <c r="J30" s="3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1" customFormat="1" ht="14.45" customHeight="1" x14ac:dyDescent="0.2">
      <c r="A31" s="33"/>
      <c r="B31" s="34"/>
      <c r="C31" s="33"/>
      <c r="D31" s="31" t="s">
        <v>87</v>
      </c>
      <c r="E31" s="33"/>
      <c r="F31" s="33"/>
      <c r="G31" s="33"/>
      <c r="H31" s="33"/>
      <c r="I31" s="33"/>
      <c r="J31" s="32">
        <f>J108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1" customFormat="1" ht="25.35" customHeight="1" x14ac:dyDescent="0.2">
      <c r="A32" s="33"/>
      <c r="B32" s="34"/>
      <c r="C32" s="33"/>
      <c r="D32" s="112" t="s">
        <v>31</v>
      </c>
      <c r="E32" s="33"/>
      <c r="F32" s="33"/>
      <c r="G32" s="33"/>
      <c r="H32" s="33"/>
      <c r="I32" s="33"/>
      <c r="J32" s="74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1" customFormat="1" ht="6.95" customHeight="1" x14ac:dyDescent="0.2">
      <c r="A33" s="33"/>
      <c r="B33" s="34"/>
      <c r="C33" s="33"/>
      <c r="D33" s="69"/>
      <c r="E33" s="69"/>
      <c r="F33" s="69"/>
      <c r="G33" s="69"/>
      <c r="H33" s="69"/>
      <c r="I33" s="69"/>
      <c r="J33" s="69"/>
      <c r="K33" s="69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1" customFormat="1" ht="14.45" customHeight="1" x14ac:dyDescent="0.2">
      <c r="A34" s="33"/>
      <c r="B34" s="34"/>
      <c r="C34" s="33"/>
      <c r="D34" s="33"/>
      <c r="E34" s="33"/>
      <c r="F34" s="37" t="s">
        <v>33</v>
      </c>
      <c r="G34" s="33"/>
      <c r="H34" s="33"/>
      <c r="I34" s="37" t="s">
        <v>32</v>
      </c>
      <c r="J34" s="37" t="s">
        <v>34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1" customFormat="1" ht="14.45" customHeight="1" x14ac:dyDescent="0.2">
      <c r="A35" s="33"/>
      <c r="B35" s="34"/>
      <c r="C35" s="33"/>
      <c r="D35" s="113" t="s">
        <v>35</v>
      </c>
      <c r="E35" s="39" t="s">
        <v>36</v>
      </c>
      <c r="F35" s="114">
        <f>ROUND((SUM(BE108:BE115) + SUM(BE135:BE183)),  2)</f>
        <v>0</v>
      </c>
      <c r="G35" s="115"/>
      <c r="H35" s="115"/>
      <c r="I35" s="116">
        <v>0.2</v>
      </c>
      <c r="J35" s="114">
        <f>ROUND(((SUM(BE108:BE115) + SUM(BE135:BE183))*I35),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1" customFormat="1" ht="14.45" customHeight="1" x14ac:dyDescent="0.2">
      <c r="A36" s="33"/>
      <c r="B36" s="34"/>
      <c r="C36" s="33"/>
      <c r="D36" s="33"/>
      <c r="E36" s="39" t="s">
        <v>37</v>
      </c>
      <c r="F36" s="114">
        <f>ROUND((SUM(BF108:BF115) + SUM(BF135:BF183)),  2)</f>
        <v>0</v>
      </c>
      <c r="G36" s="115"/>
      <c r="H36" s="115"/>
      <c r="I36" s="116">
        <v>0.2</v>
      </c>
      <c r="J36" s="114">
        <f>ROUND(((SUM(BF108:BF115) + SUM(BF135:BF183))*I36),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1" customFormat="1" ht="14.45" hidden="1" customHeight="1" x14ac:dyDescent="0.2">
      <c r="A37" s="33"/>
      <c r="B37" s="34"/>
      <c r="C37" s="33"/>
      <c r="D37" s="33"/>
      <c r="E37" s="26" t="s">
        <v>38</v>
      </c>
      <c r="F37" s="117">
        <f>ROUND((SUM(BG108:BG115) + SUM(BG135:BG183)),  2)</f>
        <v>0</v>
      </c>
      <c r="G37" s="33"/>
      <c r="H37" s="33"/>
      <c r="I37" s="118">
        <v>0.2</v>
      </c>
      <c r="J37" s="117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1" customFormat="1" ht="14.45" hidden="1" customHeight="1" x14ac:dyDescent="0.2">
      <c r="A38" s="33"/>
      <c r="B38" s="34"/>
      <c r="C38" s="33"/>
      <c r="D38" s="33"/>
      <c r="E38" s="26" t="s">
        <v>39</v>
      </c>
      <c r="F38" s="117">
        <f>ROUND((SUM(BH108:BH115) + SUM(BH135:BH183)),  2)</f>
        <v>0</v>
      </c>
      <c r="G38" s="33"/>
      <c r="H38" s="33"/>
      <c r="I38" s="118">
        <v>0.2</v>
      </c>
      <c r="J38" s="117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1" customFormat="1" ht="14.45" hidden="1" customHeight="1" x14ac:dyDescent="0.2">
      <c r="A39" s="33"/>
      <c r="B39" s="34"/>
      <c r="C39" s="33"/>
      <c r="D39" s="33"/>
      <c r="E39" s="39" t="s">
        <v>40</v>
      </c>
      <c r="F39" s="114">
        <f>ROUND((SUM(BI108:BI115) + SUM(BI135:BI183)),  2)</f>
        <v>0</v>
      </c>
      <c r="G39" s="115"/>
      <c r="H39" s="115"/>
      <c r="I39" s="116">
        <v>0</v>
      </c>
      <c r="J39" s="114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1" customFormat="1" ht="6.95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25.35" customHeight="1" x14ac:dyDescent="0.2">
      <c r="A41" s="33"/>
      <c r="B41" s="34"/>
      <c r="C41" s="42"/>
      <c r="D41" s="43" t="s">
        <v>41</v>
      </c>
      <c r="E41" s="44"/>
      <c r="F41" s="44"/>
      <c r="G41" s="119" t="s">
        <v>42</v>
      </c>
      <c r="H41" s="45" t="s">
        <v>43</v>
      </c>
      <c r="I41" s="44"/>
      <c r="J41" s="120">
        <f>SUM(J32:J39)</f>
        <v>0</v>
      </c>
      <c r="K41" s="121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1" customFormat="1" ht="14.45" customHeight="1" x14ac:dyDescent="0.2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ht="14.45" customHeight="1" x14ac:dyDescent="0.2">
      <c r="B43" s="19"/>
      <c r="L43" s="19"/>
    </row>
    <row r="44" spans="1:31" ht="14.45" customHeight="1" x14ac:dyDescent="0.2">
      <c r="B44" s="19"/>
      <c r="L44" s="19"/>
    </row>
    <row r="45" spans="1:31" ht="14.45" customHeight="1" x14ac:dyDescent="0.2">
      <c r="B45" s="19"/>
      <c r="L45" s="19"/>
    </row>
    <row r="46" spans="1:31" ht="14.45" customHeight="1" x14ac:dyDescent="0.2">
      <c r="B46" s="19"/>
      <c r="L46" s="19"/>
    </row>
    <row r="47" spans="1:31" ht="14.45" customHeight="1" x14ac:dyDescent="0.2">
      <c r="B47" s="19"/>
      <c r="L47" s="19"/>
    </row>
    <row r="48" spans="1:31" ht="14.45" customHeight="1" x14ac:dyDescent="0.2">
      <c r="B48" s="19"/>
      <c r="L48" s="19"/>
    </row>
    <row r="49" spans="1:31" ht="14.45" customHeight="1" x14ac:dyDescent="0.2">
      <c r="B49" s="19"/>
      <c r="L49" s="19"/>
    </row>
    <row r="50" spans="1:31" s="1" customFormat="1" ht="14.45" customHeight="1" x14ac:dyDescent="0.2">
      <c r="B50" s="46"/>
      <c r="D50" s="47" t="s">
        <v>44</v>
      </c>
      <c r="E50" s="48"/>
      <c r="F50" s="48"/>
      <c r="G50" s="47" t="s">
        <v>45</v>
      </c>
      <c r="H50" s="48"/>
      <c r="I50" s="48"/>
      <c r="J50" s="48"/>
      <c r="K50" s="48"/>
      <c r="L50" s="46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1" customFormat="1" ht="12.75" x14ac:dyDescent="0.2">
      <c r="A61" s="33"/>
      <c r="B61" s="34"/>
      <c r="C61" s="33"/>
      <c r="D61" s="49" t="s">
        <v>46</v>
      </c>
      <c r="E61" s="36"/>
      <c r="F61" s="122" t="s">
        <v>47</v>
      </c>
      <c r="G61" s="49" t="s">
        <v>46</v>
      </c>
      <c r="H61" s="36"/>
      <c r="I61" s="36"/>
      <c r="J61" s="123" t="s">
        <v>47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1" customFormat="1" ht="12.75" x14ac:dyDescent="0.2">
      <c r="A65" s="33"/>
      <c r="B65" s="34"/>
      <c r="C65" s="33"/>
      <c r="D65" s="47" t="s">
        <v>48</v>
      </c>
      <c r="E65" s="50"/>
      <c r="F65" s="50"/>
      <c r="G65" s="47" t="s">
        <v>49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1" customFormat="1" ht="12.75" x14ac:dyDescent="0.2">
      <c r="A76" s="33"/>
      <c r="B76" s="34"/>
      <c r="C76" s="33"/>
      <c r="D76" s="49" t="s">
        <v>46</v>
      </c>
      <c r="E76" s="36"/>
      <c r="F76" s="122" t="s">
        <v>47</v>
      </c>
      <c r="G76" s="49" t="s">
        <v>46</v>
      </c>
      <c r="H76" s="36"/>
      <c r="I76" s="36"/>
      <c r="J76" s="123" t="s">
        <v>47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1" customFormat="1" ht="14.45" customHeight="1" x14ac:dyDescent="0.2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1" customFormat="1" ht="6.95" customHeight="1" x14ac:dyDescent="0.2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1" customFormat="1" ht="24.95" customHeight="1" x14ac:dyDescent="0.2">
      <c r="A82" s="33"/>
      <c r="B82" s="34"/>
      <c r="C82" s="20" t="s">
        <v>102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1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1" customFormat="1" ht="12" customHeight="1" x14ac:dyDescent="0.2">
      <c r="A84" s="33"/>
      <c r="B84" s="34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1" customFormat="1" ht="16.5" customHeight="1" x14ac:dyDescent="0.2">
      <c r="A85" s="33"/>
      <c r="B85" s="34"/>
      <c r="C85" s="33"/>
      <c r="D85" s="33"/>
      <c r="E85" s="281" t="str">
        <f>E7</f>
        <v>Rekonštrukcia a zmena účelu objektu Tomášikova 25-Materská škola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1" customFormat="1" ht="12" customHeight="1" x14ac:dyDescent="0.2">
      <c r="A86" s="33"/>
      <c r="B86" s="34"/>
      <c r="C86" s="26" t="s">
        <v>97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1" customFormat="1" ht="16.5" customHeight="1" x14ac:dyDescent="0.2">
      <c r="A87" s="33"/>
      <c r="B87" s="34"/>
      <c r="C87" s="33"/>
      <c r="D87" s="33"/>
      <c r="E87" s="278" t="str">
        <f>E9</f>
        <v>SO 03 Spevnené plochy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1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1" customFormat="1" ht="12" customHeight="1" x14ac:dyDescent="0.2">
      <c r="A89" s="33"/>
      <c r="B89" s="34"/>
      <c r="C89" s="26" t="s">
        <v>17</v>
      </c>
      <c r="D89" s="33"/>
      <c r="E89" s="33"/>
      <c r="F89" s="24" t="str">
        <f>F12</f>
        <v>Tomášikova 25, Bratislava</v>
      </c>
      <c r="G89" s="33"/>
      <c r="H89" s="33"/>
      <c r="I89" s="26" t="s">
        <v>19</v>
      </c>
      <c r="J89" s="59">
        <f>IF(J12="","",J12)</f>
        <v>44399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1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1" customFormat="1" ht="40.15" customHeight="1" x14ac:dyDescent="0.2">
      <c r="A91" s="33"/>
      <c r="B91" s="34"/>
      <c r="C91" s="26" t="s">
        <v>20</v>
      </c>
      <c r="D91" s="33"/>
      <c r="E91" s="33"/>
      <c r="F91" s="24" t="str">
        <f>E15</f>
        <v>Mestská časť Bratislava-Ružinov</v>
      </c>
      <c r="G91" s="33"/>
      <c r="H91" s="33"/>
      <c r="I91" s="26" t="s">
        <v>25</v>
      </c>
      <c r="J91" s="29" t="str">
        <f>E21</f>
        <v>Ing.Gabriel Adám,Ing.Miroslav Prešinský,PhD.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1" customFormat="1" ht="15.2" customHeight="1" x14ac:dyDescent="0.2">
      <c r="A92" s="33"/>
      <c r="B92" s="34"/>
      <c r="C92" s="26" t="s">
        <v>23</v>
      </c>
      <c r="D92" s="33"/>
      <c r="E92" s="33"/>
      <c r="F92" s="24" t="str">
        <f>IF(E18="","",E18)</f>
        <v>Vyplň údaj</v>
      </c>
      <c r="G92" s="33"/>
      <c r="H92" s="33"/>
      <c r="I92" s="26" t="s">
        <v>27</v>
      </c>
      <c r="J92" s="29" t="str">
        <f>E24</f>
        <v xml:space="preserve">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1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1" customFormat="1" ht="29.25" customHeight="1" x14ac:dyDescent="0.2">
      <c r="A94" s="33"/>
      <c r="B94" s="34"/>
      <c r="C94" s="124" t="s">
        <v>103</v>
      </c>
      <c r="D94" s="42"/>
      <c r="E94" s="42"/>
      <c r="F94" s="42"/>
      <c r="G94" s="42"/>
      <c r="H94" s="42"/>
      <c r="I94" s="42"/>
      <c r="J94" s="125" t="s">
        <v>104</v>
      </c>
      <c r="K94" s="42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1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1" customFormat="1" ht="22.9" customHeight="1" x14ac:dyDescent="0.2">
      <c r="A96" s="33"/>
      <c r="B96" s="34"/>
      <c r="C96" s="126" t="s">
        <v>105</v>
      </c>
      <c r="D96" s="33"/>
      <c r="E96" s="33"/>
      <c r="F96" s="33"/>
      <c r="G96" s="33"/>
      <c r="H96" s="33"/>
      <c r="I96" s="33"/>
      <c r="J96" s="74">
        <f>J135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106</v>
      </c>
    </row>
    <row r="97" spans="1:65" s="8" customFormat="1" ht="24.95" customHeight="1" x14ac:dyDescent="0.2">
      <c r="B97" s="127"/>
      <c r="D97" s="128" t="s">
        <v>107</v>
      </c>
      <c r="E97" s="129"/>
      <c r="F97" s="129"/>
      <c r="G97" s="129"/>
      <c r="H97" s="129"/>
      <c r="I97" s="129"/>
      <c r="J97" s="130">
        <f>J136</f>
        <v>0</v>
      </c>
      <c r="L97" s="127"/>
    </row>
    <row r="98" spans="1:65" s="9" customFormat="1" ht="19.899999999999999" customHeight="1" x14ac:dyDescent="0.2">
      <c r="B98" s="131"/>
      <c r="D98" s="132" t="s">
        <v>108</v>
      </c>
      <c r="E98" s="133"/>
      <c r="F98" s="133"/>
      <c r="G98" s="133"/>
      <c r="H98" s="133"/>
      <c r="I98" s="133"/>
      <c r="J98" s="134">
        <f>J137</f>
        <v>0</v>
      </c>
      <c r="L98" s="131"/>
    </row>
    <row r="99" spans="1:65" s="9" customFormat="1" ht="19.899999999999999" customHeight="1" x14ac:dyDescent="0.2">
      <c r="B99" s="131"/>
      <c r="D99" s="132" t="s">
        <v>360</v>
      </c>
      <c r="E99" s="133"/>
      <c r="F99" s="133"/>
      <c r="G99" s="133"/>
      <c r="H99" s="133"/>
      <c r="I99" s="133"/>
      <c r="J99" s="134">
        <f>J149</f>
        <v>0</v>
      </c>
      <c r="L99" s="131"/>
    </row>
    <row r="100" spans="1:65" s="9" customFormat="1" ht="19.899999999999999" customHeight="1" x14ac:dyDescent="0.2">
      <c r="B100" s="131"/>
      <c r="D100" s="132" t="s">
        <v>109</v>
      </c>
      <c r="E100" s="133"/>
      <c r="F100" s="133"/>
      <c r="G100" s="133"/>
      <c r="H100" s="133"/>
      <c r="I100" s="133"/>
      <c r="J100" s="134">
        <f>J153</f>
        <v>0</v>
      </c>
      <c r="L100" s="131"/>
    </row>
    <row r="101" spans="1:65" s="9" customFormat="1" ht="19.899999999999999" customHeight="1" x14ac:dyDescent="0.2">
      <c r="B101" s="131"/>
      <c r="D101" s="132" t="s">
        <v>110</v>
      </c>
      <c r="E101" s="133"/>
      <c r="F101" s="133"/>
      <c r="G101" s="133"/>
      <c r="H101" s="133"/>
      <c r="I101" s="133"/>
      <c r="J101" s="134">
        <f>J164</f>
        <v>0</v>
      </c>
      <c r="L101" s="131"/>
    </row>
    <row r="102" spans="1:65" s="9" customFormat="1" ht="19.899999999999999" customHeight="1" x14ac:dyDescent="0.2">
      <c r="B102" s="131"/>
      <c r="D102" s="132" t="s">
        <v>111</v>
      </c>
      <c r="E102" s="133"/>
      <c r="F102" s="133"/>
      <c r="G102" s="133"/>
      <c r="H102" s="133"/>
      <c r="I102" s="133"/>
      <c r="J102" s="134">
        <f>J176</f>
        <v>0</v>
      </c>
      <c r="L102" s="131"/>
    </row>
    <row r="103" spans="1:65" s="8" customFormat="1" ht="24.95" customHeight="1" x14ac:dyDescent="0.2">
      <c r="B103" s="127"/>
      <c r="D103" s="128" t="s">
        <v>112</v>
      </c>
      <c r="E103" s="129"/>
      <c r="F103" s="129"/>
      <c r="G103" s="129"/>
      <c r="H103" s="129"/>
      <c r="I103" s="129"/>
      <c r="J103" s="130">
        <f>J178</f>
        <v>0</v>
      </c>
      <c r="L103" s="127"/>
    </row>
    <row r="104" spans="1:65" s="9" customFormat="1" ht="19.899999999999999" customHeight="1" x14ac:dyDescent="0.2">
      <c r="B104" s="131"/>
      <c r="D104" s="132" t="s">
        <v>113</v>
      </c>
      <c r="E104" s="133"/>
      <c r="F104" s="133"/>
      <c r="G104" s="133"/>
      <c r="H104" s="133"/>
      <c r="I104" s="133"/>
      <c r="J104" s="134">
        <f>J179</f>
        <v>0</v>
      </c>
      <c r="L104" s="131"/>
    </row>
    <row r="105" spans="1:65" s="8" customFormat="1" ht="24.95" customHeight="1" x14ac:dyDescent="0.2">
      <c r="B105" s="127"/>
      <c r="D105" s="128" t="s">
        <v>361</v>
      </c>
      <c r="E105" s="129"/>
      <c r="F105" s="129"/>
      <c r="G105" s="129"/>
      <c r="H105" s="129"/>
      <c r="I105" s="129"/>
      <c r="J105" s="130">
        <f>J182</f>
        <v>0</v>
      </c>
      <c r="L105" s="127"/>
    </row>
    <row r="106" spans="1:65" s="1" customFormat="1" ht="21.75" customHeight="1" x14ac:dyDescent="0.2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1" customFormat="1" ht="6.95" customHeight="1" x14ac:dyDescent="0.2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1" customFormat="1" ht="29.25" customHeight="1" x14ac:dyDescent="0.2">
      <c r="A108" s="33"/>
      <c r="B108" s="34"/>
      <c r="C108" s="126" t="s">
        <v>115</v>
      </c>
      <c r="D108" s="33"/>
      <c r="E108" s="33"/>
      <c r="F108" s="33"/>
      <c r="G108" s="33"/>
      <c r="H108" s="33"/>
      <c r="I108" s="33"/>
      <c r="J108" s="135">
        <f>ROUND(J109 + J110 + J111 + J112 + J113 + J114,2)</f>
        <v>0</v>
      </c>
      <c r="K108" s="33"/>
      <c r="L108" s="46"/>
      <c r="N108" s="136" t="s">
        <v>35</v>
      </c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1" customFormat="1" ht="18" customHeight="1" x14ac:dyDescent="0.2">
      <c r="A109" s="33"/>
      <c r="B109" s="137"/>
      <c r="C109" s="138"/>
      <c r="D109" s="250" t="s">
        <v>116</v>
      </c>
      <c r="E109" s="283"/>
      <c r="F109" s="283"/>
      <c r="G109" s="138"/>
      <c r="H109" s="138"/>
      <c r="I109" s="138"/>
      <c r="J109" s="97">
        <v>0</v>
      </c>
      <c r="K109" s="138"/>
      <c r="L109" s="140"/>
      <c r="M109" s="141"/>
      <c r="N109" s="142" t="s">
        <v>37</v>
      </c>
      <c r="O109" s="141"/>
      <c r="P109" s="141"/>
      <c r="Q109" s="141"/>
      <c r="R109" s="141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3" t="s">
        <v>117</v>
      </c>
      <c r="AZ109" s="141"/>
      <c r="BA109" s="141"/>
      <c r="BB109" s="141"/>
      <c r="BC109" s="141"/>
      <c r="BD109" s="141"/>
      <c r="BE109" s="144">
        <f t="shared" ref="BE109:BE114" si="0">IF(N109="základná",J109,0)</f>
        <v>0</v>
      </c>
      <c r="BF109" s="144">
        <f t="shared" ref="BF109:BF114" si="1">IF(N109="znížená",J109,0)</f>
        <v>0</v>
      </c>
      <c r="BG109" s="144">
        <f t="shared" ref="BG109:BG114" si="2">IF(N109="zákl. prenesená",J109,0)</f>
        <v>0</v>
      </c>
      <c r="BH109" s="144">
        <f t="shared" ref="BH109:BH114" si="3">IF(N109="zníž. prenesená",J109,0)</f>
        <v>0</v>
      </c>
      <c r="BI109" s="144">
        <f t="shared" ref="BI109:BI114" si="4">IF(N109="nulová",J109,0)</f>
        <v>0</v>
      </c>
      <c r="BJ109" s="143" t="s">
        <v>95</v>
      </c>
      <c r="BK109" s="141"/>
      <c r="BL109" s="141"/>
      <c r="BM109" s="141"/>
    </row>
    <row r="110" spans="1:65" s="1" customFormat="1" ht="18" customHeight="1" x14ac:dyDescent="0.2">
      <c r="A110" s="33"/>
      <c r="B110" s="137"/>
      <c r="C110" s="138"/>
      <c r="D110" s="250" t="s">
        <v>118</v>
      </c>
      <c r="E110" s="283"/>
      <c r="F110" s="283"/>
      <c r="G110" s="138"/>
      <c r="H110" s="138"/>
      <c r="I110" s="138"/>
      <c r="J110" s="97">
        <v>0</v>
      </c>
      <c r="K110" s="138"/>
      <c r="L110" s="140"/>
      <c r="M110" s="141"/>
      <c r="N110" s="142" t="s">
        <v>37</v>
      </c>
      <c r="O110" s="141"/>
      <c r="P110" s="141"/>
      <c r="Q110" s="141"/>
      <c r="R110" s="14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3" t="s">
        <v>117</v>
      </c>
      <c r="AZ110" s="141"/>
      <c r="BA110" s="141"/>
      <c r="BB110" s="141"/>
      <c r="BC110" s="141"/>
      <c r="BD110" s="141"/>
      <c r="BE110" s="144">
        <f t="shared" si="0"/>
        <v>0</v>
      </c>
      <c r="BF110" s="144">
        <f t="shared" si="1"/>
        <v>0</v>
      </c>
      <c r="BG110" s="144">
        <f t="shared" si="2"/>
        <v>0</v>
      </c>
      <c r="BH110" s="144">
        <f t="shared" si="3"/>
        <v>0</v>
      </c>
      <c r="BI110" s="144">
        <f t="shared" si="4"/>
        <v>0</v>
      </c>
      <c r="BJ110" s="143" t="s">
        <v>95</v>
      </c>
      <c r="BK110" s="141"/>
      <c r="BL110" s="141"/>
      <c r="BM110" s="141"/>
    </row>
    <row r="111" spans="1:65" s="1" customFormat="1" ht="18" customHeight="1" x14ac:dyDescent="0.2">
      <c r="A111" s="33"/>
      <c r="B111" s="137"/>
      <c r="C111" s="138"/>
      <c r="D111" s="250" t="s">
        <v>119</v>
      </c>
      <c r="E111" s="283"/>
      <c r="F111" s="283"/>
      <c r="G111" s="138"/>
      <c r="H111" s="138"/>
      <c r="I111" s="138"/>
      <c r="J111" s="97">
        <v>0</v>
      </c>
      <c r="K111" s="138"/>
      <c r="L111" s="140"/>
      <c r="M111" s="141"/>
      <c r="N111" s="142" t="s">
        <v>37</v>
      </c>
      <c r="O111" s="141"/>
      <c r="P111" s="141"/>
      <c r="Q111" s="141"/>
      <c r="R111" s="141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3" t="s">
        <v>117</v>
      </c>
      <c r="AZ111" s="141"/>
      <c r="BA111" s="141"/>
      <c r="BB111" s="141"/>
      <c r="BC111" s="141"/>
      <c r="BD111" s="141"/>
      <c r="BE111" s="144">
        <f t="shared" si="0"/>
        <v>0</v>
      </c>
      <c r="BF111" s="144">
        <f t="shared" si="1"/>
        <v>0</v>
      </c>
      <c r="BG111" s="144">
        <f t="shared" si="2"/>
        <v>0</v>
      </c>
      <c r="BH111" s="144">
        <f t="shared" si="3"/>
        <v>0</v>
      </c>
      <c r="BI111" s="144">
        <f t="shared" si="4"/>
        <v>0</v>
      </c>
      <c r="BJ111" s="143" t="s">
        <v>95</v>
      </c>
      <c r="BK111" s="141"/>
      <c r="BL111" s="141"/>
      <c r="BM111" s="141"/>
    </row>
    <row r="112" spans="1:65" s="1" customFormat="1" ht="18" customHeight="1" x14ac:dyDescent="0.2">
      <c r="A112" s="33"/>
      <c r="B112" s="137"/>
      <c r="C112" s="138"/>
      <c r="D112" s="250" t="s">
        <v>120</v>
      </c>
      <c r="E112" s="283"/>
      <c r="F112" s="283"/>
      <c r="G112" s="138"/>
      <c r="H112" s="138"/>
      <c r="I112" s="138"/>
      <c r="J112" s="97">
        <v>0</v>
      </c>
      <c r="K112" s="138"/>
      <c r="L112" s="140"/>
      <c r="M112" s="141"/>
      <c r="N112" s="142" t="s">
        <v>37</v>
      </c>
      <c r="O112" s="141"/>
      <c r="P112" s="141"/>
      <c r="Q112" s="141"/>
      <c r="R112" s="141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3" t="s">
        <v>117</v>
      </c>
      <c r="AZ112" s="141"/>
      <c r="BA112" s="141"/>
      <c r="BB112" s="141"/>
      <c r="BC112" s="141"/>
      <c r="BD112" s="141"/>
      <c r="BE112" s="144">
        <f t="shared" si="0"/>
        <v>0</v>
      </c>
      <c r="BF112" s="144">
        <f t="shared" si="1"/>
        <v>0</v>
      </c>
      <c r="BG112" s="144">
        <f t="shared" si="2"/>
        <v>0</v>
      </c>
      <c r="BH112" s="144">
        <f t="shared" si="3"/>
        <v>0</v>
      </c>
      <c r="BI112" s="144">
        <f t="shared" si="4"/>
        <v>0</v>
      </c>
      <c r="BJ112" s="143" t="s">
        <v>95</v>
      </c>
      <c r="BK112" s="141"/>
      <c r="BL112" s="141"/>
      <c r="BM112" s="141"/>
    </row>
    <row r="113" spans="1:65" s="1" customFormat="1" ht="18" customHeight="1" x14ac:dyDescent="0.2">
      <c r="A113" s="33"/>
      <c r="B113" s="137"/>
      <c r="C113" s="138"/>
      <c r="D113" s="250" t="s">
        <v>121</v>
      </c>
      <c r="E113" s="283"/>
      <c r="F113" s="283"/>
      <c r="G113" s="138"/>
      <c r="H113" s="138"/>
      <c r="I113" s="138"/>
      <c r="J113" s="97">
        <v>0</v>
      </c>
      <c r="K113" s="138"/>
      <c r="L113" s="140"/>
      <c r="M113" s="141"/>
      <c r="N113" s="142" t="s">
        <v>37</v>
      </c>
      <c r="O113" s="141"/>
      <c r="P113" s="141"/>
      <c r="Q113" s="141"/>
      <c r="R113" s="141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3" t="s">
        <v>117</v>
      </c>
      <c r="AZ113" s="141"/>
      <c r="BA113" s="141"/>
      <c r="BB113" s="141"/>
      <c r="BC113" s="141"/>
      <c r="BD113" s="141"/>
      <c r="BE113" s="144">
        <f t="shared" si="0"/>
        <v>0</v>
      </c>
      <c r="BF113" s="144">
        <f t="shared" si="1"/>
        <v>0</v>
      </c>
      <c r="BG113" s="144">
        <f t="shared" si="2"/>
        <v>0</v>
      </c>
      <c r="BH113" s="144">
        <f t="shared" si="3"/>
        <v>0</v>
      </c>
      <c r="BI113" s="144">
        <f t="shared" si="4"/>
        <v>0</v>
      </c>
      <c r="BJ113" s="143" t="s">
        <v>95</v>
      </c>
      <c r="BK113" s="141"/>
      <c r="BL113" s="141"/>
      <c r="BM113" s="141"/>
    </row>
    <row r="114" spans="1:65" s="1" customFormat="1" ht="18" customHeight="1" x14ac:dyDescent="0.2">
      <c r="A114" s="33"/>
      <c r="B114" s="137"/>
      <c r="C114" s="138"/>
      <c r="D114" s="139" t="s">
        <v>122</v>
      </c>
      <c r="E114" s="138"/>
      <c r="F114" s="138"/>
      <c r="G114" s="138"/>
      <c r="H114" s="138"/>
      <c r="I114" s="138"/>
      <c r="J114" s="97">
        <f>ROUND(J30*T114,2)</f>
        <v>0</v>
      </c>
      <c r="K114" s="138"/>
      <c r="L114" s="140"/>
      <c r="M114" s="141"/>
      <c r="N114" s="142" t="s">
        <v>37</v>
      </c>
      <c r="O114" s="141"/>
      <c r="P114" s="141"/>
      <c r="Q114" s="141"/>
      <c r="R114" s="141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3" t="s">
        <v>123</v>
      </c>
      <c r="AZ114" s="141"/>
      <c r="BA114" s="141"/>
      <c r="BB114" s="141"/>
      <c r="BC114" s="141"/>
      <c r="BD114" s="141"/>
      <c r="BE114" s="144">
        <f t="shared" si="0"/>
        <v>0</v>
      </c>
      <c r="BF114" s="144">
        <f t="shared" si="1"/>
        <v>0</v>
      </c>
      <c r="BG114" s="144">
        <f t="shared" si="2"/>
        <v>0</v>
      </c>
      <c r="BH114" s="144">
        <f t="shared" si="3"/>
        <v>0</v>
      </c>
      <c r="BI114" s="144">
        <f t="shared" si="4"/>
        <v>0</v>
      </c>
      <c r="BJ114" s="143" t="s">
        <v>95</v>
      </c>
      <c r="BK114" s="141"/>
      <c r="BL114" s="141"/>
      <c r="BM114" s="141"/>
    </row>
    <row r="115" spans="1:65" s="1" customFormat="1" x14ac:dyDescent="0.2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1" customFormat="1" ht="29.25" customHeight="1" x14ac:dyDescent="0.2">
      <c r="A116" s="33"/>
      <c r="B116" s="34"/>
      <c r="C116" s="105" t="s">
        <v>92</v>
      </c>
      <c r="D116" s="42"/>
      <c r="E116" s="42"/>
      <c r="F116" s="42"/>
      <c r="G116" s="42"/>
      <c r="H116" s="42"/>
      <c r="I116" s="42"/>
      <c r="J116" s="106">
        <f>ROUND(J96+J108,2)</f>
        <v>0</v>
      </c>
      <c r="K116" s="42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" customFormat="1" ht="6.95" customHeight="1" x14ac:dyDescent="0.2">
      <c r="A117" s="33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21" spans="1:65" s="1" customFormat="1" ht="6.95" customHeight="1" x14ac:dyDescent="0.2">
      <c r="A121" s="33"/>
      <c r="B121" s="53"/>
      <c r="C121" s="54"/>
      <c r="D121" s="54"/>
      <c r="E121" s="54"/>
      <c r="F121" s="54"/>
      <c r="G121" s="54"/>
      <c r="H121" s="54"/>
      <c r="I121" s="54"/>
      <c r="J121" s="54"/>
      <c r="K121" s="54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" customFormat="1" ht="24.95" customHeight="1" x14ac:dyDescent="0.2">
      <c r="A122" s="33"/>
      <c r="B122" s="34"/>
      <c r="C122" s="20" t="s">
        <v>124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" customFormat="1" ht="6.95" customHeight="1" x14ac:dyDescent="0.2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" customFormat="1" ht="12" customHeight="1" x14ac:dyDescent="0.2">
      <c r="A124" s="33"/>
      <c r="B124" s="34"/>
      <c r="C124" s="26" t="s">
        <v>14</v>
      </c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6.5" customHeight="1" x14ac:dyDescent="0.2">
      <c r="A125" s="33"/>
      <c r="B125" s="34"/>
      <c r="C125" s="33"/>
      <c r="D125" s="33"/>
      <c r="E125" s="281" t="str">
        <f>E7</f>
        <v>Rekonštrukcia a zmena účelu objektu Tomášikova 25-Materská škola</v>
      </c>
      <c r="F125" s="282"/>
      <c r="G125" s="282"/>
      <c r="H125" s="282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1" customFormat="1" ht="12" customHeight="1" x14ac:dyDescent="0.2">
      <c r="A126" s="33"/>
      <c r="B126" s="34"/>
      <c r="C126" s="26" t="s">
        <v>97</v>
      </c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1" customFormat="1" ht="16.5" customHeight="1" x14ac:dyDescent="0.2">
      <c r="A127" s="33"/>
      <c r="B127" s="34"/>
      <c r="C127" s="33"/>
      <c r="D127" s="33"/>
      <c r="E127" s="278" t="str">
        <f>E9</f>
        <v>SO 03 Spevnené plochy</v>
      </c>
      <c r="F127" s="285"/>
      <c r="G127" s="285"/>
      <c r="H127" s="285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1" customFormat="1" ht="6.95" customHeight="1" x14ac:dyDescent="0.2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" customFormat="1" ht="12" customHeight="1" x14ac:dyDescent="0.2">
      <c r="A129" s="33"/>
      <c r="B129" s="34"/>
      <c r="C129" s="26" t="s">
        <v>17</v>
      </c>
      <c r="D129" s="33"/>
      <c r="E129" s="33"/>
      <c r="F129" s="24" t="str">
        <f>F12</f>
        <v>Tomášikova 25, Bratislava</v>
      </c>
      <c r="G129" s="33"/>
      <c r="H129" s="33"/>
      <c r="I129" s="26" t="s">
        <v>19</v>
      </c>
      <c r="J129" s="59">
        <f>IF(J12="","",J12)</f>
        <v>44399</v>
      </c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" customFormat="1" ht="6.95" customHeight="1" x14ac:dyDescent="0.2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" customFormat="1" ht="40.15" customHeight="1" x14ac:dyDescent="0.2">
      <c r="A131" s="33"/>
      <c r="B131" s="34"/>
      <c r="C131" s="26" t="s">
        <v>20</v>
      </c>
      <c r="D131" s="33"/>
      <c r="E131" s="33"/>
      <c r="F131" s="24" t="str">
        <f>E15</f>
        <v>Mestská časť Bratislava-Ružinov</v>
      </c>
      <c r="G131" s="33"/>
      <c r="H131" s="33"/>
      <c r="I131" s="26" t="s">
        <v>25</v>
      </c>
      <c r="J131" s="29" t="str">
        <f>E21</f>
        <v>Ing.Gabriel Adám,Ing.Miroslav Prešinský,PhD.</v>
      </c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" customFormat="1" ht="15.2" customHeight="1" x14ac:dyDescent="0.2">
      <c r="A132" s="33"/>
      <c r="B132" s="34"/>
      <c r="C132" s="26" t="s">
        <v>23</v>
      </c>
      <c r="D132" s="33"/>
      <c r="E132" s="33"/>
      <c r="F132" s="24" t="str">
        <f>IF(E18="","",E18)</f>
        <v>Vyplň údaj</v>
      </c>
      <c r="G132" s="33"/>
      <c r="H132" s="33"/>
      <c r="I132" s="26" t="s">
        <v>27</v>
      </c>
      <c r="J132" s="29" t="str">
        <f>E24</f>
        <v xml:space="preserve"> </v>
      </c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" customFormat="1" ht="10.35" customHeight="1" x14ac:dyDescent="0.2">
      <c r="A133" s="33"/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10" customFormat="1" ht="29.25" customHeight="1" x14ac:dyDescent="0.2">
      <c r="A134" s="145"/>
      <c r="B134" s="146"/>
      <c r="C134" s="147" t="s">
        <v>125</v>
      </c>
      <c r="D134" s="148" t="s">
        <v>56</v>
      </c>
      <c r="E134" s="148" t="s">
        <v>52</v>
      </c>
      <c r="F134" s="148" t="s">
        <v>53</v>
      </c>
      <c r="G134" s="148" t="s">
        <v>126</v>
      </c>
      <c r="H134" s="148" t="s">
        <v>127</v>
      </c>
      <c r="I134" s="148" t="s">
        <v>128</v>
      </c>
      <c r="J134" s="149" t="s">
        <v>104</v>
      </c>
      <c r="K134" s="150" t="s">
        <v>129</v>
      </c>
      <c r="L134" s="151"/>
      <c r="M134" s="65" t="s">
        <v>1</v>
      </c>
      <c r="N134" s="66" t="s">
        <v>35</v>
      </c>
      <c r="O134" s="66" t="s">
        <v>130</v>
      </c>
      <c r="P134" s="66" t="s">
        <v>131</v>
      </c>
      <c r="Q134" s="66" t="s">
        <v>132</v>
      </c>
      <c r="R134" s="66" t="s">
        <v>133</v>
      </c>
      <c r="S134" s="66" t="s">
        <v>134</v>
      </c>
      <c r="T134" s="67" t="s">
        <v>135</v>
      </c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</row>
    <row r="135" spans="1:65" s="1" customFormat="1" ht="22.9" customHeight="1" x14ac:dyDescent="0.25">
      <c r="A135" s="33"/>
      <c r="B135" s="34"/>
      <c r="C135" s="72" t="s">
        <v>101</v>
      </c>
      <c r="D135" s="33"/>
      <c r="E135" s="33"/>
      <c r="F135" s="33"/>
      <c r="G135" s="33"/>
      <c r="H135" s="33"/>
      <c r="I135" s="33"/>
      <c r="J135" s="152">
        <f>BK135</f>
        <v>0</v>
      </c>
      <c r="K135" s="33"/>
      <c r="L135" s="34"/>
      <c r="M135" s="68"/>
      <c r="N135" s="60"/>
      <c r="O135" s="69"/>
      <c r="P135" s="153">
        <f>P136+P178+P182</f>
        <v>0</v>
      </c>
      <c r="Q135" s="69"/>
      <c r="R135" s="153">
        <f>R136+R178+R182</f>
        <v>38.513731059999998</v>
      </c>
      <c r="S135" s="69"/>
      <c r="T135" s="154">
        <f>T136+T178+T182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6" t="s">
        <v>70</v>
      </c>
      <c r="AU135" s="16" t="s">
        <v>106</v>
      </c>
      <c r="BK135" s="155">
        <f>BK136+BK178+BK182</f>
        <v>0</v>
      </c>
    </row>
    <row r="136" spans="1:65" s="11" customFormat="1" ht="25.9" customHeight="1" x14ac:dyDescent="0.2">
      <c r="B136" s="156"/>
      <c r="D136" s="157" t="s">
        <v>70</v>
      </c>
      <c r="E136" s="158" t="s">
        <v>136</v>
      </c>
      <c r="F136" s="158" t="s">
        <v>137</v>
      </c>
      <c r="I136" s="159"/>
      <c r="J136" s="160">
        <f>BK136</f>
        <v>0</v>
      </c>
      <c r="L136" s="156"/>
      <c r="M136" s="161"/>
      <c r="N136" s="162"/>
      <c r="O136" s="162"/>
      <c r="P136" s="163">
        <f>P137+P149+P153+P164+P176</f>
        <v>0</v>
      </c>
      <c r="Q136" s="162"/>
      <c r="R136" s="163">
        <f>R137+R149+R153+R164+R176</f>
        <v>38.512711060000001</v>
      </c>
      <c r="S136" s="162"/>
      <c r="T136" s="164">
        <f>T137+T149+T153+T164+T176</f>
        <v>0</v>
      </c>
      <c r="AR136" s="157" t="s">
        <v>78</v>
      </c>
      <c r="AT136" s="165" t="s">
        <v>70</v>
      </c>
      <c r="AU136" s="165" t="s">
        <v>71</v>
      </c>
      <c r="AY136" s="157" t="s">
        <v>138</v>
      </c>
      <c r="BK136" s="166">
        <f>BK137+BK149+BK153+BK164+BK176</f>
        <v>0</v>
      </c>
    </row>
    <row r="137" spans="1:65" s="11" customFormat="1" ht="22.9" customHeight="1" x14ac:dyDescent="0.2">
      <c r="B137" s="156"/>
      <c r="D137" s="157" t="s">
        <v>70</v>
      </c>
      <c r="E137" s="167" t="s">
        <v>78</v>
      </c>
      <c r="F137" s="167" t="s">
        <v>139</v>
      </c>
      <c r="I137" s="159"/>
      <c r="J137" s="168">
        <f>BK137</f>
        <v>0</v>
      </c>
      <c r="L137" s="156"/>
      <c r="M137" s="161"/>
      <c r="N137" s="162"/>
      <c r="O137" s="162"/>
      <c r="P137" s="163">
        <f>SUM(P138:P148)</f>
        <v>0</v>
      </c>
      <c r="Q137" s="162"/>
      <c r="R137" s="163">
        <f>SUM(R138:R148)</f>
        <v>0</v>
      </c>
      <c r="S137" s="162"/>
      <c r="T137" s="164">
        <f>SUM(T138:T148)</f>
        <v>0</v>
      </c>
      <c r="AR137" s="157" t="s">
        <v>78</v>
      </c>
      <c r="AT137" s="165" t="s">
        <v>70</v>
      </c>
      <c r="AU137" s="165" t="s">
        <v>78</v>
      </c>
      <c r="AY137" s="157" t="s">
        <v>138</v>
      </c>
      <c r="BK137" s="166">
        <f>SUM(BK138:BK148)</f>
        <v>0</v>
      </c>
    </row>
    <row r="138" spans="1:65" s="1" customFormat="1" ht="24.2" customHeight="1" x14ac:dyDescent="0.2">
      <c r="A138" s="33"/>
      <c r="B138" s="137"/>
      <c r="C138" s="169" t="s">
        <v>78</v>
      </c>
      <c r="D138" s="169" t="s">
        <v>140</v>
      </c>
      <c r="E138" s="170" t="s">
        <v>159</v>
      </c>
      <c r="F138" s="171" t="s">
        <v>160</v>
      </c>
      <c r="G138" s="172" t="s">
        <v>161</v>
      </c>
      <c r="H138" s="173">
        <v>7.7</v>
      </c>
      <c r="I138" s="174"/>
      <c r="J138" s="175">
        <f>ROUND(I138*H138,2)</f>
        <v>0</v>
      </c>
      <c r="K138" s="176"/>
      <c r="L138" s="34"/>
      <c r="M138" s="177" t="s">
        <v>1</v>
      </c>
      <c r="N138" s="178" t="s">
        <v>37</v>
      </c>
      <c r="O138" s="62"/>
      <c r="P138" s="179">
        <f>O138*H138</f>
        <v>0</v>
      </c>
      <c r="Q138" s="179">
        <v>0</v>
      </c>
      <c r="R138" s="179">
        <f>Q138*H138</f>
        <v>0</v>
      </c>
      <c r="S138" s="179">
        <v>0</v>
      </c>
      <c r="T138" s="180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81" t="s">
        <v>144</v>
      </c>
      <c r="AT138" s="181" t="s">
        <v>140</v>
      </c>
      <c r="AU138" s="181" t="s">
        <v>95</v>
      </c>
      <c r="AY138" s="16" t="s">
        <v>138</v>
      </c>
      <c r="BE138" s="101">
        <f>IF(N138="základná",J138,0)</f>
        <v>0</v>
      </c>
      <c r="BF138" s="101">
        <f>IF(N138="znížená",J138,0)</f>
        <v>0</v>
      </c>
      <c r="BG138" s="101">
        <f>IF(N138="zákl. prenesená",J138,0)</f>
        <v>0</v>
      </c>
      <c r="BH138" s="101">
        <f>IF(N138="zníž. prenesená",J138,0)</f>
        <v>0</v>
      </c>
      <c r="BI138" s="101">
        <f>IF(N138="nulová",J138,0)</f>
        <v>0</v>
      </c>
      <c r="BJ138" s="16" t="s">
        <v>95</v>
      </c>
      <c r="BK138" s="101">
        <f>ROUND(I138*H138,2)</f>
        <v>0</v>
      </c>
      <c r="BL138" s="16" t="s">
        <v>144</v>
      </c>
      <c r="BM138" s="181" t="s">
        <v>362</v>
      </c>
    </row>
    <row r="139" spans="1:65" s="14" customFormat="1" x14ac:dyDescent="0.2">
      <c r="B139" s="199"/>
      <c r="D139" s="183" t="s">
        <v>146</v>
      </c>
      <c r="E139" s="200" t="s">
        <v>1</v>
      </c>
      <c r="F139" s="201" t="s">
        <v>363</v>
      </c>
      <c r="H139" s="200" t="s">
        <v>1</v>
      </c>
      <c r="I139" s="202"/>
      <c r="L139" s="199"/>
      <c r="M139" s="203"/>
      <c r="N139" s="204"/>
      <c r="O139" s="204"/>
      <c r="P139" s="204"/>
      <c r="Q139" s="204"/>
      <c r="R139" s="204"/>
      <c r="S139" s="204"/>
      <c r="T139" s="205"/>
      <c r="AT139" s="200" t="s">
        <v>146</v>
      </c>
      <c r="AU139" s="200" t="s">
        <v>95</v>
      </c>
      <c r="AV139" s="14" t="s">
        <v>78</v>
      </c>
      <c r="AW139" s="14" t="s">
        <v>26</v>
      </c>
      <c r="AX139" s="14" t="s">
        <v>71</v>
      </c>
      <c r="AY139" s="200" t="s">
        <v>138</v>
      </c>
    </row>
    <row r="140" spans="1:65" s="12" customFormat="1" x14ac:dyDescent="0.2">
      <c r="B140" s="182"/>
      <c r="D140" s="183" t="s">
        <v>146</v>
      </c>
      <c r="E140" s="184" t="s">
        <v>1</v>
      </c>
      <c r="F140" s="185" t="s">
        <v>364</v>
      </c>
      <c r="H140" s="186">
        <v>7.7</v>
      </c>
      <c r="I140" s="187"/>
      <c r="L140" s="182"/>
      <c r="M140" s="188"/>
      <c r="N140" s="189"/>
      <c r="O140" s="189"/>
      <c r="P140" s="189"/>
      <c r="Q140" s="189"/>
      <c r="R140" s="189"/>
      <c r="S140" s="189"/>
      <c r="T140" s="190"/>
      <c r="AT140" s="184" t="s">
        <v>146</v>
      </c>
      <c r="AU140" s="184" t="s">
        <v>95</v>
      </c>
      <c r="AV140" s="12" t="s">
        <v>95</v>
      </c>
      <c r="AW140" s="12" t="s">
        <v>26</v>
      </c>
      <c r="AX140" s="12" t="s">
        <v>71</v>
      </c>
      <c r="AY140" s="184" t="s">
        <v>138</v>
      </c>
    </row>
    <row r="141" spans="1:65" s="13" customFormat="1" x14ac:dyDescent="0.2">
      <c r="B141" s="191"/>
      <c r="D141" s="183" t="s">
        <v>146</v>
      </c>
      <c r="E141" s="192" t="s">
        <v>358</v>
      </c>
      <c r="F141" s="193" t="s">
        <v>152</v>
      </c>
      <c r="H141" s="194">
        <v>7.7</v>
      </c>
      <c r="I141" s="195"/>
      <c r="L141" s="191"/>
      <c r="M141" s="196"/>
      <c r="N141" s="197"/>
      <c r="O141" s="197"/>
      <c r="P141" s="197"/>
      <c r="Q141" s="197"/>
      <c r="R141" s="197"/>
      <c r="S141" s="197"/>
      <c r="T141" s="198"/>
      <c r="AT141" s="192" t="s">
        <v>146</v>
      </c>
      <c r="AU141" s="192" t="s">
        <v>95</v>
      </c>
      <c r="AV141" s="13" t="s">
        <v>144</v>
      </c>
      <c r="AW141" s="13" t="s">
        <v>26</v>
      </c>
      <c r="AX141" s="13" t="s">
        <v>78</v>
      </c>
      <c r="AY141" s="192" t="s">
        <v>138</v>
      </c>
    </row>
    <row r="142" spans="1:65" s="1" customFormat="1" ht="24.2" customHeight="1" x14ac:dyDescent="0.2">
      <c r="A142" s="33"/>
      <c r="B142" s="137"/>
      <c r="C142" s="169" t="s">
        <v>95</v>
      </c>
      <c r="D142" s="169" t="s">
        <v>140</v>
      </c>
      <c r="E142" s="170" t="s">
        <v>165</v>
      </c>
      <c r="F142" s="171" t="s">
        <v>166</v>
      </c>
      <c r="G142" s="172" t="s">
        <v>161</v>
      </c>
      <c r="H142" s="173">
        <v>7.7</v>
      </c>
      <c r="I142" s="174"/>
      <c r="J142" s="175">
        <f>ROUND(I142*H142,2)</f>
        <v>0</v>
      </c>
      <c r="K142" s="176"/>
      <c r="L142" s="34"/>
      <c r="M142" s="177" t="s">
        <v>1</v>
      </c>
      <c r="N142" s="178" t="s">
        <v>37</v>
      </c>
      <c r="O142" s="62"/>
      <c r="P142" s="179">
        <f>O142*H142</f>
        <v>0</v>
      </c>
      <c r="Q142" s="179">
        <v>0</v>
      </c>
      <c r="R142" s="179">
        <f>Q142*H142</f>
        <v>0</v>
      </c>
      <c r="S142" s="179">
        <v>0</v>
      </c>
      <c r="T142" s="180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1" t="s">
        <v>144</v>
      </c>
      <c r="AT142" s="181" t="s">
        <v>140</v>
      </c>
      <c r="AU142" s="181" t="s">
        <v>95</v>
      </c>
      <c r="AY142" s="16" t="s">
        <v>138</v>
      </c>
      <c r="BE142" s="101">
        <f>IF(N142="základná",J142,0)</f>
        <v>0</v>
      </c>
      <c r="BF142" s="101">
        <f>IF(N142="znížená",J142,0)</f>
        <v>0</v>
      </c>
      <c r="BG142" s="101">
        <f>IF(N142="zákl. prenesená",J142,0)</f>
        <v>0</v>
      </c>
      <c r="BH142" s="101">
        <f>IF(N142="zníž. prenesená",J142,0)</f>
        <v>0</v>
      </c>
      <c r="BI142" s="101">
        <f>IF(N142="nulová",J142,0)</f>
        <v>0</v>
      </c>
      <c r="BJ142" s="16" t="s">
        <v>95</v>
      </c>
      <c r="BK142" s="101">
        <f>ROUND(I142*H142,2)</f>
        <v>0</v>
      </c>
      <c r="BL142" s="16" t="s">
        <v>144</v>
      </c>
      <c r="BM142" s="181" t="s">
        <v>365</v>
      </c>
    </row>
    <row r="143" spans="1:65" s="12" customFormat="1" x14ac:dyDescent="0.2">
      <c r="B143" s="182"/>
      <c r="D143" s="183" t="s">
        <v>146</v>
      </c>
      <c r="E143" s="184" t="s">
        <v>1</v>
      </c>
      <c r="F143" s="185" t="s">
        <v>358</v>
      </c>
      <c r="H143" s="186">
        <v>7.7</v>
      </c>
      <c r="I143" s="187"/>
      <c r="L143" s="182"/>
      <c r="M143" s="188"/>
      <c r="N143" s="189"/>
      <c r="O143" s="189"/>
      <c r="P143" s="189"/>
      <c r="Q143" s="189"/>
      <c r="R143" s="189"/>
      <c r="S143" s="189"/>
      <c r="T143" s="190"/>
      <c r="AT143" s="184" t="s">
        <v>146</v>
      </c>
      <c r="AU143" s="184" t="s">
        <v>95</v>
      </c>
      <c r="AV143" s="12" t="s">
        <v>95</v>
      </c>
      <c r="AW143" s="12" t="s">
        <v>26</v>
      </c>
      <c r="AX143" s="12" t="s">
        <v>71</v>
      </c>
      <c r="AY143" s="184" t="s">
        <v>138</v>
      </c>
    </row>
    <row r="144" spans="1:65" s="13" customFormat="1" x14ac:dyDescent="0.2">
      <c r="B144" s="191"/>
      <c r="D144" s="183" t="s">
        <v>146</v>
      </c>
      <c r="E144" s="192" t="s">
        <v>1</v>
      </c>
      <c r="F144" s="193" t="s">
        <v>152</v>
      </c>
      <c r="H144" s="194">
        <v>7.7</v>
      </c>
      <c r="I144" s="195"/>
      <c r="L144" s="191"/>
      <c r="M144" s="196"/>
      <c r="N144" s="197"/>
      <c r="O144" s="197"/>
      <c r="P144" s="197"/>
      <c r="Q144" s="197"/>
      <c r="R144" s="197"/>
      <c r="S144" s="197"/>
      <c r="T144" s="198"/>
      <c r="AT144" s="192" t="s">
        <v>146</v>
      </c>
      <c r="AU144" s="192" t="s">
        <v>95</v>
      </c>
      <c r="AV144" s="13" t="s">
        <v>144</v>
      </c>
      <c r="AW144" s="13" t="s">
        <v>26</v>
      </c>
      <c r="AX144" s="13" t="s">
        <v>78</v>
      </c>
      <c r="AY144" s="192" t="s">
        <v>138</v>
      </c>
    </row>
    <row r="145" spans="1:65" s="1" customFormat="1" ht="24.2" customHeight="1" x14ac:dyDescent="0.2">
      <c r="A145" s="33"/>
      <c r="B145" s="137"/>
      <c r="C145" s="169" t="s">
        <v>158</v>
      </c>
      <c r="D145" s="169" t="s">
        <v>140</v>
      </c>
      <c r="E145" s="170" t="s">
        <v>169</v>
      </c>
      <c r="F145" s="171" t="s">
        <v>170</v>
      </c>
      <c r="G145" s="172" t="s">
        <v>161</v>
      </c>
      <c r="H145" s="173">
        <v>7.7</v>
      </c>
      <c r="I145" s="174"/>
      <c r="J145" s="175">
        <f>ROUND(I145*H145,2)</f>
        <v>0</v>
      </c>
      <c r="K145" s="176"/>
      <c r="L145" s="34"/>
      <c r="M145" s="177" t="s">
        <v>1</v>
      </c>
      <c r="N145" s="178" t="s">
        <v>37</v>
      </c>
      <c r="O145" s="62"/>
      <c r="P145" s="179">
        <f>O145*H145</f>
        <v>0</v>
      </c>
      <c r="Q145" s="179">
        <v>0</v>
      </c>
      <c r="R145" s="179">
        <f>Q145*H145</f>
        <v>0</v>
      </c>
      <c r="S145" s="179">
        <v>0</v>
      </c>
      <c r="T145" s="180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1" t="s">
        <v>144</v>
      </c>
      <c r="AT145" s="181" t="s">
        <v>140</v>
      </c>
      <c r="AU145" s="181" t="s">
        <v>95</v>
      </c>
      <c r="AY145" s="16" t="s">
        <v>138</v>
      </c>
      <c r="BE145" s="101">
        <f>IF(N145="základná",J145,0)</f>
        <v>0</v>
      </c>
      <c r="BF145" s="101">
        <f>IF(N145="znížená",J145,0)</f>
        <v>0</v>
      </c>
      <c r="BG145" s="101">
        <f>IF(N145="zákl. prenesená",J145,0)</f>
        <v>0</v>
      </c>
      <c r="BH145" s="101">
        <f>IF(N145="zníž. prenesená",J145,0)</f>
        <v>0</v>
      </c>
      <c r="BI145" s="101">
        <f>IF(N145="nulová",J145,0)</f>
        <v>0</v>
      </c>
      <c r="BJ145" s="16" t="s">
        <v>95</v>
      </c>
      <c r="BK145" s="101">
        <f>ROUND(I145*H145,2)</f>
        <v>0</v>
      </c>
      <c r="BL145" s="16" t="s">
        <v>144</v>
      </c>
      <c r="BM145" s="181" t="s">
        <v>366</v>
      </c>
    </row>
    <row r="146" spans="1:65" s="12" customFormat="1" x14ac:dyDescent="0.2">
      <c r="B146" s="182"/>
      <c r="D146" s="183" t="s">
        <v>146</v>
      </c>
      <c r="E146" s="184" t="s">
        <v>1</v>
      </c>
      <c r="F146" s="185" t="s">
        <v>358</v>
      </c>
      <c r="H146" s="186">
        <v>7.7</v>
      </c>
      <c r="I146" s="187"/>
      <c r="L146" s="182"/>
      <c r="M146" s="188"/>
      <c r="N146" s="189"/>
      <c r="O146" s="189"/>
      <c r="P146" s="189"/>
      <c r="Q146" s="189"/>
      <c r="R146" s="189"/>
      <c r="S146" s="189"/>
      <c r="T146" s="190"/>
      <c r="AT146" s="184" t="s">
        <v>146</v>
      </c>
      <c r="AU146" s="184" t="s">
        <v>95</v>
      </c>
      <c r="AV146" s="12" t="s">
        <v>95</v>
      </c>
      <c r="AW146" s="12" t="s">
        <v>26</v>
      </c>
      <c r="AX146" s="12" t="s">
        <v>78</v>
      </c>
      <c r="AY146" s="184" t="s">
        <v>138</v>
      </c>
    </row>
    <row r="147" spans="1:65" s="1" customFormat="1" ht="33" customHeight="1" x14ac:dyDescent="0.2">
      <c r="A147" s="33"/>
      <c r="B147" s="137"/>
      <c r="C147" s="169" t="s">
        <v>144</v>
      </c>
      <c r="D147" s="169" t="s">
        <v>140</v>
      </c>
      <c r="E147" s="170" t="s">
        <v>173</v>
      </c>
      <c r="F147" s="171" t="s">
        <v>174</v>
      </c>
      <c r="G147" s="172" t="s">
        <v>161</v>
      </c>
      <c r="H147" s="173">
        <v>7.7</v>
      </c>
      <c r="I147" s="174"/>
      <c r="J147" s="175">
        <f>ROUND(I147*H147,2)</f>
        <v>0</v>
      </c>
      <c r="K147" s="176"/>
      <c r="L147" s="34"/>
      <c r="M147" s="177" t="s">
        <v>1</v>
      </c>
      <c r="N147" s="178" t="s">
        <v>37</v>
      </c>
      <c r="O147" s="62"/>
      <c r="P147" s="179">
        <f>O147*H147</f>
        <v>0</v>
      </c>
      <c r="Q147" s="179">
        <v>0</v>
      </c>
      <c r="R147" s="179">
        <f>Q147*H147</f>
        <v>0</v>
      </c>
      <c r="S147" s="179">
        <v>0</v>
      </c>
      <c r="T147" s="180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1" t="s">
        <v>144</v>
      </c>
      <c r="AT147" s="181" t="s">
        <v>140</v>
      </c>
      <c r="AU147" s="181" t="s">
        <v>95</v>
      </c>
      <c r="AY147" s="16" t="s">
        <v>138</v>
      </c>
      <c r="BE147" s="101">
        <f>IF(N147="základná",J147,0)</f>
        <v>0</v>
      </c>
      <c r="BF147" s="101">
        <f>IF(N147="znížená",J147,0)</f>
        <v>0</v>
      </c>
      <c r="BG147" s="101">
        <f>IF(N147="zákl. prenesená",J147,0)</f>
        <v>0</v>
      </c>
      <c r="BH147" s="101">
        <f>IF(N147="zníž. prenesená",J147,0)</f>
        <v>0</v>
      </c>
      <c r="BI147" s="101">
        <f>IF(N147="nulová",J147,0)</f>
        <v>0</v>
      </c>
      <c r="BJ147" s="16" t="s">
        <v>95</v>
      </c>
      <c r="BK147" s="101">
        <f>ROUND(I147*H147,2)</f>
        <v>0</v>
      </c>
      <c r="BL147" s="16" t="s">
        <v>144</v>
      </c>
      <c r="BM147" s="181" t="s">
        <v>367</v>
      </c>
    </row>
    <row r="148" spans="1:65" s="12" customFormat="1" x14ac:dyDescent="0.2">
      <c r="B148" s="182"/>
      <c r="D148" s="183" t="s">
        <v>146</v>
      </c>
      <c r="E148" s="184" t="s">
        <v>1</v>
      </c>
      <c r="F148" s="185" t="s">
        <v>358</v>
      </c>
      <c r="H148" s="186">
        <v>7.7</v>
      </c>
      <c r="I148" s="187"/>
      <c r="L148" s="182"/>
      <c r="M148" s="188"/>
      <c r="N148" s="189"/>
      <c r="O148" s="189"/>
      <c r="P148" s="189"/>
      <c r="Q148" s="189"/>
      <c r="R148" s="189"/>
      <c r="S148" s="189"/>
      <c r="T148" s="190"/>
      <c r="AT148" s="184" t="s">
        <v>146</v>
      </c>
      <c r="AU148" s="184" t="s">
        <v>95</v>
      </c>
      <c r="AV148" s="12" t="s">
        <v>95</v>
      </c>
      <c r="AW148" s="12" t="s">
        <v>26</v>
      </c>
      <c r="AX148" s="12" t="s">
        <v>78</v>
      </c>
      <c r="AY148" s="184" t="s">
        <v>138</v>
      </c>
    </row>
    <row r="149" spans="1:65" s="11" customFormat="1" ht="22.9" customHeight="1" x14ac:dyDescent="0.2">
      <c r="B149" s="156"/>
      <c r="D149" s="157" t="s">
        <v>70</v>
      </c>
      <c r="E149" s="167" t="s">
        <v>95</v>
      </c>
      <c r="F149" s="167" t="s">
        <v>368</v>
      </c>
      <c r="I149" s="159"/>
      <c r="J149" s="168">
        <f>BK149</f>
        <v>0</v>
      </c>
      <c r="L149" s="156"/>
      <c r="M149" s="161"/>
      <c r="N149" s="162"/>
      <c r="O149" s="162"/>
      <c r="P149" s="163">
        <f>SUM(P150:P152)</f>
        <v>0</v>
      </c>
      <c r="Q149" s="162"/>
      <c r="R149" s="163">
        <f>SUM(R150:R152)</f>
        <v>0</v>
      </c>
      <c r="S149" s="162"/>
      <c r="T149" s="164">
        <f>SUM(T150:T152)</f>
        <v>0</v>
      </c>
      <c r="AR149" s="157" t="s">
        <v>78</v>
      </c>
      <c r="AT149" s="165" t="s">
        <v>70</v>
      </c>
      <c r="AU149" s="165" t="s">
        <v>78</v>
      </c>
      <c r="AY149" s="157" t="s">
        <v>138</v>
      </c>
      <c r="BK149" s="166">
        <f>SUM(BK150:BK152)</f>
        <v>0</v>
      </c>
    </row>
    <row r="150" spans="1:65" s="1" customFormat="1" ht="33" customHeight="1" x14ac:dyDescent="0.2">
      <c r="A150" s="33"/>
      <c r="B150" s="137"/>
      <c r="C150" s="169" t="s">
        <v>168</v>
      </c>
      <c r="D150" s="169" t="s">
        <v>140</v>
      </c>
      <c r="E150" s="170" t="s">
        <v>369</v>
      </c>
      <c r="F150" s="171" t="s">
        <v>370</v>
      </c>
      <c r="G150" s="172" t="s">
        <v>143</v>
      </c>
      <c r="H150" s="173">
        <v>38.5</v>
      </c>
      <c r="I150" s="174"/>
      <c r="J150" s="175">
        <f>ROUND(I150*H150,2)</f>
        <v>0</v>
      </c>
      <c r="K150" s="176"/>
      <c r="L150" s="34"/>
      <c r="M150" s="177" t="s">
        <v>1</v>
      </c>
      <c r="N150" s="178" t="s">
        <v>37</v>
      </c>
      <c r="O150" s="62"/>
      <c r="P150" s="179">
        <f>O150*H150</f>
        <v>0</v>
      </c>
      <c r="Q150" s="179">
        <v>0</v>
      </c>
      <c r="R150" s="179">
        <f>Q150*H150</f>
        <v>0</v>
      </c>
      <c r="S150" s="179">
        <v>0</v>
      </c>
      <c r="T150" s="180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81" t="s">
        <v>144</v>
      </c>
      <c r="AT150" s="181" t="s">
        <v>140</v>
      </c>
      <c r="AU150" s="181" t="s">
        <v>95</v>
      </c>
      <c r="AY150" s="16" t="s">
        <v>138</v>
      </c>
      <c r="BE150" s="101">
        <f>IF(N150="základná",J150,0)</f>
        <v>0</v>
      </c>
      <c r="BF150" s="101">
        <f>IF(N150="znížená",J150,0)</f>
        <v>0</v>
      </c>
      <c r="BG150" s="101">
        <f>IF(N150="zákl. prenesená",J150,0)</f>
        <v>0</v>
      </c>
      <c r="BH150" s="101">
        <f>IF(N150="zníž. prenesená",J150,0)</f>
        <v>0</v>
      </c>
      <c r="BI150" s="101">
        <f>IF(N150="nulová",J150,0)</f>
        <v>0</v>
      </c>
      <c r="BJ150" s="16" t="s">
        <v>95</v>
      </c>
      <c r="BK150" s="101">
        <f>ROUND(I150*H150,2)</f>
        <v>0</v>
      </c>
      <c r="BL150" s="16" t="s">
        <v>144</v>
      </c>
      <c r="BM150" s="181" t="s">
        <v>371</v>
      </c>
    </row>
    <row r="151" spans="1:65" s="12" customFormat="1" x14ac:dyDescent="0.2">
      <c r="B151" s="182"/>
      <c r="D151" s="183" t="s">
        <v>146</v>
      </c>
      <c r="E151" s="184" t="s">
        <v>1</v>
      </c>
      <c r="F151" s="185" t="s">
        <v>354</v>
      </c>
      <c r="H151" s="186">
        <v>38.5</v>
      </c>
      <c r="I151" s="187"/>
      <c r="L151" s="182"/>
      <c r="M151" s="188"/>
      <c r="N151" s="189"/>
      <c r="O151" s="189"/>
      <c r="P151" s="189"/>
      <c r="Q151" s="189"/>
      <c r="R151" s="189"/>
      <c r="S151" s="189"/>
      <c r="T151" s="190"/>
      <c r="AT151" s="184" t="s">
        <v>146</v>
      </c>
      <c r="AU151" s="184" t="s">
        <v>95</v>
      </c>
      <c r="AV151" s="12" t="s">
        <v>95</v>
      </c>
      <c r="AW151" s="12" t="s">
        <v>26</v>
      </c>
      <c r="AX151" s="12" t="s">
        <v>71</v>
      </c>
      <c r="AY151" s="184" t="s">
        <v>138</v>
      </c>
    </row>
    <row r="152" spans="1:65" s="13" customFormat="1" x14ac:dyDescent="0.2">
      <c r="B152" s="191"/>
      <c r="D152" s="183" t="s">
        <v>146</v>
      </c>
      <c r="E152" s="192" t="s">
        <v>1</v>
      </c>
      <c r="F152" s="193" t="s">
        <v>152</v>
      </c>
      <c r="H152" s="194">
        <v>38.5</v>
      </c>
      <c r="I152" s="195"/>
      <c r="L152" s="191"/>
      <c r="M152" s="196"/>
      <c r="N152" s="197"/>
      <c r="O152" s="197"/>
      <c r="P152" s="197"/>
      <c r="Q152" s="197"/>
      <c r="R152" s="197"/>
      <c r="S152" s="197"/>
      <c r="T152" s="198"/>
      <c r="AT152" s="192" t="s">
        <v>146</v>
      </c>
      <c r="AU152" s="192" t="s">
        <v>95</v>
      </c>
      <c r="AV152" s="13" t="s">
        <v>144</v>
      </c>
      <c r="AW152" s="13" t="s">
        <v>26</v>
      </c>
      <c r="AX152" s="13" t="s">
        <v>78</v>
      </c>
      <c r="AY152" s="192" t="s">
        <v>138</v>
      </c>
    </row>
    <row r="153" spans="1:65" s="11" customFormat="1" ht="22.9" customHeight="1" x14ac:dyDescent="0.2">
      <c r="B153" s="156"/>
      <c r="D153" s="157" t="s">
        <v>70</v>
      </c>
      <c r="E153" s="167" t="s">
        <v>168</v>
      </c>
      <c r="F153" s="167" t="s">
        <v>176</v>
      </c>
      <c r="I153" s="159"/>
      <c r="J153" s="168">
        <f>BK153</f>
        <v>0</v>
      </c>
      <c r="L153" s="156"/>
      <c r="M153" s="161"/>
      <c r="N153" s="162"/>
      <c r="O153" s="162"/>
      <c r="P153" s="163">
        <f>SUM(P154:P163)</f>
        <v>0</v>
      </c>
      <c r="Q153" s="162"/>
      <c r="R153" s="163">
        <f>SUM(R154:R163)</f>
        <v>30.221730000000004</v>
      </c>
      <c r="S153" s="162"/>
      <c r="T153" s="164">
        <f>SUM(T154:T163)</f>
        <v>0</v>
      </c>
      <c r="AR153" s="157" t="s">
        <v>78</v>
      </c>
      <c r="AT153" s="165" t="s">
        <v>70</v>
      </c>
      <c r="AU153" s="165" t="s">
        <v>78</v>
      </c>
      <c r="AY153" s="157" t="s">
        <v>138</v>
      </c>
      <c r="BK153" s="166">
        <f>SUM(BK154:BK163)</f>
        <v>0</v>
      </c>
    </row>
    <row r="154" spans="1:65" s="1" customFormat="1" ht="24.2" customHeight="1" x14ac:dyDescent="0.2">
      <c r="A154" s="33"/>
      <c r="B154" s="137"/>
      <c r="C154" s="169" t="s">
        <v>172</v>
      </c>
      <c r="D154" s="169" t="s">
        <v>140</v>
      </c>
      <c r="E154" s="170" t="s">
        <v>372</v>
      </c>
      <c r="F154" s="171" t="s">
        <v>373</v>
      </c>
      <c r="G154" s="172" t="s">
        <v>143</v>
      </c>
      <c r="H154" s="173">
        <v>38.5</v>
      </c>
      <c r="I154" s="174"/>
      <c r="J154" s="175">
        <f>ROUND(I154*H154,2)</f>
        <v>0</v>
      </c>
      <c r="K154" s="176"/>
      <c r="L154" s="34"/>
      <c r="M154" s="177" t="s">
        <v>1</v>
      </c>
      <c r="N154" s="178" t="s">
        <v>37</v>
      </c>
      <c r="O154" s="62"/>
      <c r="P154" s="179">
        <f>O154*H154</f>
        <v>0</v>
      </c>
      <c r="Q154" s="179">
        <v>0.27994000000000002</v>
      </c>
      <c r="R154" s="179">
        <f>Q154*H154</f>
        <v>10.777690000000002</v>
      </c>
      <c r="S154" s="179">
        <v>0</v>
      </c>
      <c r="T154" s="180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81" t="s">
        <v>144</v>
      </c>
      <c r="AT154" s="181" t="s">
        <v>140</v>
      </c>
      <c r="AU154" s="181" t="s">
        <v>95</v>
      </c>
      <c r="AY154" s="16" t="s">
        <v>138</v>
      </c>
      <c r="BE154" s="101">
        <f>IF(N154="základná",J154,0)</f>
        <v>0</v>
      </c>
      <c r="BF154" s="101">
        <f>IF(N154="znížená",J154,0)</f>
        <v>0</v>
      </c>
      <c r="BG154" s="101">
        <f>IF(N154="zákl. prenesená",J154,0)</f>
        <v>0</v>
      </c>
      <c r="BH154" s="101">
        <f>IF(N154="zníž. prenesená",J154,0)</f>
        <v>0</v>
      </c>
      <c r="BI154" s="101">
        <f>IF(N154="nulová",J154,0)</f>
        <v>0</v>
      </c>
      <c r="BJ154" s="16" t="s">
        <v>95</v>
      </c>
      <c r="BK154" s="101">
        <f>ROUND(I154*H154,2)</f>
        <v>0</v>
      </c>
      <c r="BL154" s="16" t="s">
        <v>144</v>
      </c>
      <c r="BM154" s="181" t="s">
        <v>374</v>
      </c>
    </row>
    <row r="155" spans="1:65" s="12" customFormat="1" x14ac:dyDescent="0.2">
      <c r="B155" s="182"/>
      <c r="D155" s="183" t="s">
        <v>146</v>
      </c>
      <c r="E155" s="184" t="s">
        <v>1</v>
      </c>
      <c r="F155" s="185" t="s">
        <v>354</v>
      </c>
      <c r="H155" s="186">
        <v>38.5</v>
      </c>
      <c r="I155" s="187"/>
      <c r="L155" s="182"/>
      <c r="M155" s="188"/>
      <c r="N155" s="189"/>
      <c r="O155" s="189"/>
      <c r="P155" s="189"/>
      <c r="Q155" s="189"/>
      <c r="R155" s="189"/>
      <c r="S155" s="189"/>
      <c r="T155" s="190"/>
      <c r="AT155" s="184" t="s">
        <v>146</v>
      </c>
      <c r="AU155" s="184" t="s">
        <v>95</v>
      </c>
      <c r="AV155" s="12" t="s">
        <v>95</v>
      </c>
      <c r="AW155" s="12" t="s">
        <v>26</v>
      </c>
      <c r="AX155" s="12" t="s">
        <v>78</v>
      </c>
      <c r="AY155" s="184" t="s">
        <v>138</v>
      </c>
    </row>
    <row r="156" spans="1:65" s="1" customFormat="1" ht="24.2" customHeight="1" x14ac:dyDescent="0.2">
      <c r="A156" s="33"/>
      <c r="B156" s="137"/>
      <c r="C156" s="169" t="s">
        <v>177</v>
      </c>
      <c r="D156" s="169" t="s">
        <v>140</v>
      </c>
      <c r="E156" s="170" t="s">
        <v>375</v>
      </c>
      <c r="F156" s="171" t="s">
        <v>376</v>
      </c>
      <c r="G156" s="172" t="s">
        <v>143</v>
      </c>
      <c r="H156" s="173">
        <v>38.5</v>
      </c>
      <c r="I156" s="174"/>
      <c r="J156" s="175">
        <f>ROUND(I156*H156,2)</f>
        <v>0</v>
      </c>
      <c r="K156" s="176"/>
      <c r="L156" s="34"/>
      <c r="M156" s="177" t="s">
        <v>1</v>
      </c>
      <c r="N156" s="178" t="s">
        <v>37</v>
      </c>
      <c r="O156" s="62"/>
      <c r="P156" s="179">
        <f>O156*H156</f>
        <v>0</v>
      </c>
      <c r="Q156" s="179">
        <v>0.27994000000000002</v>
      </c>
      <c r="R156" s="179">
        <f>Q156*H156</f>
        <v>10.777690000000002</v>
      </c>
      <c r="S156" s="179">
        <v>0</v>
      </c>
      <c r="T156" s="18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1" t="s">
        <v>144</v>
      </c>
      <c r="AT156" s="181" t="s">
        <v>140</v>
      </c>
      <c r="AU156" s="181" t="s">
        <v>95</v>
      </c>
      <c r="AY156" s="16" t="s">
        <v>138</v>
      </c>
      <c r="BE156" s="101">
        <f>IF(N156="základná",J156,0)</f>
        <v>0</v>
      </c>
      <c r="BF156" s="101">
        <f>IF(N156="znížená",J156,0)</f>
        <v>0</v>
      </c>
      <c r="BG156" s="101">
        <f>IF(N156="zákl. prenesená",J156,0)</f>
        <v>0</v>
      </c>
      <c r="BH156" s="101">
        <f>IF(N156="zníž. prenesená",J156,0)</f>
        <v>0</v>
      </c>
      <c r="BI156" s="101">
        <f>IF(N156="nulová",J156,0)</f>
        <v>0</v>
      </c>
      <c r="BJ156" s="16" t="s">
        <v>95</v>
      </c>
      <c r="BK156" s="101">
        <f>ROUND(I156*H156,2)</f>
        <v>0</v>
      </c>
      <c r="BL156" s="16" t="s">
        <v>144</v>
      </c>
      <c r="BM156" s="181" t="s">
        <v>377</v>
      </c>
    </row>
    <row r="157" spans="1:65" s="12" customFormat="1" x14ac:dyDescent="0.2">
      <c r="B157" s="182"/>
      <c r="D157" s="183" t="s">
        <v>146</v>
      </c>
      <c r="E157" s="184" t="s">
        <v>1</v>
      </c>
      <c r="F157" s="185" t="s">
        <v>354</v>
      </c>
      <c r="H157" s="186">
        <v>38.5</v>
      </c>
      <c r="I157" s="187"/>
      <c r="L157" s="182"/>
      <c r="M157" s="188"/>
      <c r="N157" s="189"/>
      <c r="O157" s="189"/>
      <c r="P157" s="189"/>
      <c r="Q157" s="189"/>
      <c r="R157" s="189"/>
      <c r="S157" s="189"/>
      <c r="T157" s="190"/>
      <c r="AT157" s="184" t="s">
        <v>146</v>
      </c>
      <c r="AU157" s="184" t="s">
        <v>95</v>
      </c>
      <c r="AV157" s="12" t="s">
        <v>95</v>
      </c>
      <c r="AW157" s="12" t="s">
        <v>26</v>
      </c>
      <c r="AX157" s="12" t="s">
        <v>78</v>
      </c>
      <c r="AY157" s="184" t="s">
        <v>138</v>
      </c>
    </row>
    <row r="158" spans="1:65" s="1" customFormat="1" ht="49.15" customHeight="1" x14ac:dyDescent="0.2">
      <c r="A158" s="33"/>
      <c r="B158" s="137"/>
      <c r="C158" s="169" t="s">
        <v>183</v>
      </c>
      <c r="D158" s="169" t="s">
        <v>140</v>
      </c>
      <c r="E158" s="170" t="s">
        <v>378</v>
      </c>
      <c r="F158" s="171" t="s">
        <v>379</v>
      </c>
      <c r="G158" s="172" t="s">
        <v>143</v>
      </c>
      <c r="H158" s="173">
        <v>38.5</v>
      </c>
      <c r="I158" s="174"/>
      <c r="J158" s="175">
        <f>ROUND(I158*H158,2)</f>
        <v>0</v>
      </c>
      <c r="K158" s="176"/>
      <c r="L158" s="34"/>
      <c r="M158" s="177" t="s">
        <v>1</v>
      </c>
      <c r="N158" s="178" t="s">
        <v>37</v>
      </c>
      <c r="O158" s="62"/>
      <c r="P158" s="179">
        <f>O158*H158</f>
        <v>0</v>
      </c>
      <c r="Q158" s="179">
        <v>9.2499999999999999E-2</v>
      </c>
      <c r="R158" s="179">
        <f>Q158*H158</f>
        <v>3.5612499999999998</v>
      </c>
      <c r="S158" s="179">
        <v>0</v>
      </c>
      <c r="T158" s="180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1" t="s">
        <v>144</v>
      </c>
      <c r="AT158" s="181" t="s">
        <v>140</v>
      </c>
      <c r="AU158" s="181" t="s">
        <v>95</v>
      </c>
      <c r="AY158" s="16" t="s">
        <v>138</v>
      </c>
      <c r="BE158" s="101">
        <f>IF(N158="základná",J158,0)</f>
        <v>0</v>
      </c>
      <c r="BF158" s="101">
        <f>IF(N158="znížená",J158,0)</f>
        <v>0</v>
      </c>
      <c r="BG158" s="101">
        <f>IF(N158="zákl. prenesená",J158,0)</f>
        <v>0</v>
      </c>
      <c r="BH158" s="101">
        <f>IF(N158="zníž. prenesená",J158,0)</f>
        <v>0</v>
      </c>
      <c r="BI158" s="101">
        <f>IF(N158="nulová",J158,0)</f>
        <v>0</v>
      </c>
      <c r="BJ158" s="16" t="s">
        <v>95</v>
      </c>
      <c r="BK158" s="101">
        <f>ROUND(I158*H158,2)</f>
        <v>0</v>
      </c>
      <c r="BL158" s="16" t="s">
        <v>144</v>
      </c>
      <c r="BM158" s="181" t="s">
        <v>380</v>
      </c>
    </row>
    <row r="159" spans="1:65" s="12" customFormat="1" x14ac:dyDescent="0.2">
      <c r="B159" s="182"/>
      <c r="D159" s="183" t="s">
        <v>146</v>
      </c>
      <c r="E159" s="184" t="s">
        <v>1</v>
      </c>
      <c r="F159" s="185" t="s">
        <v>355</v>
      </c>
      <c r="H159" s="186">
        <v>38.5</v>
      </c>
      <c r="I159" s="187"/>
      <c r="L159" s="182"/>
      <c r="M159" s="188"/>
      <c r="N159" s="189"/>
      <c r="O159" s="189"/>
      <c r="P159" s="189"/>
      <c r="Q159" s="189"/>
      <c r="R159" s="189"/>
      <c r="S159" s="189"/>
      <c r="T159" s="190"/>
      <c r="AT159" s="184" t="s">
        <v>146</v>
      </c>
      <c r="AU159" s="184" t="s">
        <v>95</v>
      </c>
      <c r="AV159" s="12" t="s">
        <v>95</v>
      </c>
      <c r="AW159" s="12" t="s">
        <v>26</v>
      </c>
      <c r="AX159" s="12" t="s">
        <v>71</v>
      </c>
      <c r="AY159" s="184" t="s">
        <v>138</v>
      </c>
    </row>
    <row r="160" spans="1:65" s="13" customFormat="1" x14ac:dyDescent="0.2">
      <c r="B160" s="191"/>
      <c r="D160" s="183" t="s">
        <v>146</v>
      </c>
      <c r="E160" s="192" t="s">
        <v>354</v>
      </c>
      <c r="F160" s="193" t="s">
        <v>152</v>
      </c>
      <c r="H160" s="194">
        <v>38.5</v>
      </c>
      <c r="I160" s="195"/>
      <c r="L160" s="191"/>
      <c r="M160" s="196"/>
      <c r="N160" s="197"/>
      <c r="O160" s="197"/>
      <c r="P160" s="197"/>
      <c r="Q160" s="197"/>
      <c r="R160" s="197"/>
      <c r="S160" s="197"/>
      <c r="T160" s="198"/>
      <c r="AT160" s="192" t="s">
        <v>146</v>
      </c>
      <c r="AU160" s="192" t="s">
        <v>95</v>
      </c>
      <c r="AV160" s="13" t="s">
        <v>144</v>
      </c>
      <c r="AW160" s="13" t="s">
        <v>26</v>
      </c>
      <c r="AX160" s="13" t="s">
        <v>78</v>
      </c>
      <c r="AY160" s="192" t="s">
        <v>138</v>
      </c>
    </row>
    <row r="161" spans="1:65" s="1" customFormat="1" ht="24.2" customHeight="1" x14ac:dyDescent="0.2">
      <c r="A161" s="33"/>
      <c r="B161" s="137"/>
      <c r="C161" s="212" t="s">
        <v>187</v>
      </c>
      <c r="D161" s="212" t="s">
        <v>381</v>
      </c>
      <c r="E161" s="213" t="s">
        <v>382</v>
      </c>
      <c r="F161" s="214" t="s">
        <v>383</v>
      </c>
      <c r="G161" s="215" t="s">
        <v>143</v>
      </c>
      <c r="H161" s="216">
        <v>39.270000000000003</v>
      </c>
      <c r="I161" s="217"/>
      <c r="J161" s="218">
        <f>ROUND(I161*H161,2)</f>
        <v>0</v>
      </c>
      <c r="K161" s="219"/>
      <c r="L161" s="220"/>
      <c r="M161" s="221" t="s">
        <v>1</v>
      </c>
      <c r="N161" s="222" t="s">
        <v>37</v>
      </c>
      <c r="O161" s="62"/>
      <c r="P161" s="179">
        <f>O161*H161</f>
        <v>0</v>
      </c>
      <c r="Q161" s="179">
        <v>0.13</v>
      </c>
      <c r="R161" s="179">
        <f>Q161*H161</f>
        <v>5.1051000000000002</v>
      </c>
      <c r="S161" s="179">
        <v>0</v>
      </c>
      <c r="T161" s="180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81" t="s">
        <v>183</v>
      </c>
      <c r="AT161" s="181" t="s">
        <v>381</v>
      </c>
      <c r="AU161" s="181" t="s">
        <v>95</v>
      </c>
      <c r="AY161" s="16" t="s">
        <v>138</v>
      </c>
      <c r="BE161" s="101">
        <f>IF(N161="základná",J161,0)</f>
        <v>0</v>
      </c>
      <c r="BF161" s="101">
        <f>IF(N161="znížená",J161,0)</f>
        <v>0</v>
      </c>
      <c r="BG161" s="101">
        <f>IF(N161="zákl. prenesená",J161,0)</f>
        <v>0</v>
      </c>
      <c r="BH161" s="101">
        <f>IF(N161="zníž. prenesená",J161,0)</f>
        <v>0</v>
      </c>
      <c r="BI161" s="101">
        <f>IF(N161="nulová",J161,0)</f>
        <v>0</v>
      </c>
      <c r="BJ161" s="16" t="s">
        <v>95</v>
      </c>
      <c r="BK161" s="101">
        <f>ROUND(I161*H161,2)</f>
        <v>0</v>
      </c>
      <c r="BL161" s="16" t="s">
        <v>144</v>
      </c>
      <c r="BM161" s="181" t="s">
        <v>384</v>
      </c>
    </row>
    <row r="162" spans="1:65" s="12" customFormat="1" x14ac:dyDescent="0.2">
      <c r="B162" s="182"/>
      <c r="D162" s="183" t="s">
        <v>146</v>
      </c>
      <c r="E162" s="184" t="s">
        <v>1</v>
      </c>
      <c r="F162" s="185" t="s">
        <v>385</v>
      </c>
      <c r="H162" s="186">
        <v>39.270000000000003</v>
      </c>
      <c r="I162" s="187"/>
      <c r="L162" s="182"/>
      <c r="M162" s="188"/>
      <c r="N162" s="189"/>
      <c r="O162" s="189"/>
      <c r="P162" s="189"/>
      <c r="Q162" s="189"/>
      <c r="R162" s="189"/>
      <c r="S162" s="189"/>
      <c r="T162" s="190"/>
      <c r="AT162" s="184" t="s">
        <v>146</v>
      </c>
      <c r="AU162" s="184" t="s">
        <v>95</v>
      </c>
      <c r="AV162" s="12" t="s">
        <v>95</v>
      </c>
      <c r="AW162" s="12" t="s">
        <v>26</v>
      </c>
      <c r="AX162" s="12" t="s">
        <v>71</v>
      </c>
      <c r="AY162" s="184" t="s">
        <v>138</v>
      </c>
    </row>
    <row r="163" spans="1:65" s="13" customFormat="1" x14ac:dyDescent="0.2">
      <c r="B163" s="191"/>
      <c r="D163" s="183" t="s">
        <v>146</v>
      </c>
      <c r="E163" s="192" t="s">
        <v>1</v>
      </c>
      <c r="F163" s="193" t="s">
        <v>152</v>
      </c>
      <c r="H163" s="194">
        <v>39.270000000000003</v>
      </c>
      <c r="I163" s="195"/>
      <c r="L163" s="191"/>
      <c r="M163" s="196"/>
      <c r="N163" s="197"/>
      <c r="O163" s="197"/>
      <c r="P163" s="197"/>
      <c r="Q163" s="197"/>
      <c r="R163" s="197"/>
      <c r="S163" s="197"/>
      <c r="T163" s="198"/>
      <c r="AT163" s="192" t="s">
        <v>146</v>
      </c>
      <c r="AU163" s="192" t="s">
        <v>95</v>
      </c>
      <c r="AV163" s="13" t="s">
        <v>144</v>
      </c>
      <c r="AW163" s="13" t="s">
        <v>26</v>
      </c>
      <c r="AX163" s="13" t="s">
        <v>78</v>
      </c>
      <c r="AY163" s="192" t="s">
        <v>138</v>
      </c>
    </row>
    <row r="164" spans="1:65" s="11" customFormat="1" ht="22.9" customHeight="1" x14ac:dyDescent="0.2">
      <c r="B164" s="156"/>
      <c r="D164" s="157" t="s">
        <v>70</v>
      </c>
      <c r="E164" s="167" t="s">
        <v>187</v>
      </c>
      <c r="F164" s="167" t="s">
        <v>195</v>
      </c>
      <c r="I164" s="159"/>
      <c r="J164" s="168">
        <f>BK164</f>
        <v>0</v>
      </c>
      <c r="L164" s="156"/>
      <c r="M164" s="161"/>
      <c r="N164" s="162"/>
      <c r="O164" s="162"/>
      <c r="P164" s="163">
        <f>SUM(P165:P175)</f>
        <v>0</v>
      </c>
      <c r="Q164" s="162"/>
      <c r="R164" s="163">
        <f>SUM(R165:R175)</f>
        <v>8.29098106</v>
      </c>
      <c r="S164" s="162"/>
      <c r="T164" s="164">
        <f>SUM(T165:T175)</f>
        <v>0</v>
      </c>
      <c r="AR164" s="157" t="s">
        <v>78</v>
      </c>
      <c r="AT164" s="165" t="s">
        <v>70</v>
      </c>
      <c r="AU164" s="165" t="s">
        <v>78</v>
      </c>
      <c r="AY164" s="157" t="s">
        <v>138</v>
      </c>
      <c r="BK164" s="166">
        <f>SUM(BK165:BK175)</f>
        <v>0</v>
      </c>
    </row>
    <row r="165" spans="1:65" s="1" customFormat="1" ht="24.2" customHeight="1" x14ac:dyDescent="0.2">
      <c r="A165" s="33"/>
      <c r="B165" s="137"/>
      <c r="C165" s="169" t="s">
        <v>191</v>
      </c>
      <c r="D165" s="169" t="s">
        <v>140</v>
      </c>
      <c r="E165" s="170" t="s">
        <v>386</v>
      </c>
      <c r="F165" s="171" t="s">
        <v>387</v>
      </c>
      <c r="G165" s="172" t="s">
        <v>199</v>
      </c>
      <c r="H165" s="173">
        <v>45.7</v>
      </c>
      <c r="I165" s="174"/>
      <c r="J165" s="175">
        <f>ROUND(I165*H165,2)</f>
        <v>0</v>
      </c>
      <c r="K165" s="176"/>
      <c r="L165" s="34"/>
      <c r="M165" s="177" t="s">
        <v>1</v>
      </c>
      <c r="N165" s="178" t="s">
        <v>37</v>
      </c>
      <c r="O165" s="62"/>
      <c r="P165" s="179">
        <f>O165*H165</f>
        <v>0</v>
      </c>
      <c r="Q165" s="179">
        <v>9.8729999999999998E-2</v>
      </c>
      <c r="R165" s="179">
        <f>Q165*H165</f>
        <v>4.5119610000000003</v>
      </c>
      <c r="S165" s="179">
        <v>0</v>
      </c>
      <c r="T165" s="180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81" t="s">
        <v>144</v>
      </c>
      <c r="AT165" s="181" t="s">
        <v>140</v>
      </c>
      <c r="AU165" s="181" t="s">
        <v>95</v>
      </c>
      <c r="AY165" s="16" t="s">
        <v>138</v>
      </c>
      <c r="BE165" s="101">
        <f>IF(N165="základná",J165,0)</f>
        <v>0</v>
      </c>
      <c r="BF165" s="101">
        <f>IF(N165="znížená",J165,0)</f>
        <v>0</v>
      </c>
      <c r="BG165" s="101">
        <f>IF(N165="zákl. prenesená",J165,0)</f>
        <v>0</v>
      </c>
      <c r="BH165" s="101">
        <f>IF(N165="zníž. prenesená",J165,0)</f>
        <v>0</v>
      </c>
      <c r="BI165" s="101">
        <f>IF(N165="nulová",J165,0)</f>
        <v>0</v>
      </c>
      <c r="BJ165" s="16" t="s">
        <v>95</v>
      </c>
      <c r="BK165" s="101">
        <f>ROUND(I165*H165,2)</f>
        <v>0</v>
      </c>
      <c r="BL165" s="16" t="s">
        <v>144</v>
      </c>
      <c r="BM165" s="181" t="s">
        <v>388</v>
      </c>
    </row>
    <row r="166" spans="1:65" s="14" customFormat="1" x14ac:dyDescent="0.2">
      <c r="B166" s="199"/>
      <c r="D166" s="183" t="s">
        <v>146</v>
      </c>
      <c r="E166" s="200" t="s">
        <v>1</v>
      </c>
      <c r="F166" s="201" t="s">
        <v>389</v>
      </c>
      <c r="H166" s="200" t="s">
        <v>1</v>
      </c>
      <c r="I166" s="202"/>
      <c r="L166" s="199"/>
      <c r="M166" s="203"/>
      <c r="N166" s="204"/>
      <c r="O166" s="204"/>
      <c r="P166" s="204"/>
      <c r="Q166" s="204"/>
      <c r="R166" s="204"/>
      <c r="S166" s="204"/>
      <c r="T166" s="205"/>
      <c r="AT166" s="200" t="s">
        <v>146</v>
      </c>
      <c r="AU166" s="200" t="s">
        <v>95</v>
      </c>
      <c r="AV166" s="14" t="s">
        <v>78</v>
      </c>
      <c r="AW166" s="14" t="s">
        <v>26</v>
      </c>
      <c r="AX166" s="14" t="s">
        <v>71</v>
      </c>
      <c r="AY166" s="200" t="s">
        <v>138</v>
      </c>
    </row>
    <row r="167" spans="1:65" s="12" customFormat="1" x14ac:dyDescent="0.2">
      <c r="B167" s="182"/>
      <c r="D167" s="183" t="s">
        <v>146</v>
      </c>
      <c r="E167" s="184" t="s">
        <v>1</v>
      </c>
      <c r="F167" s="185" t="s">
        <v>390</v>
      </c>
      <c r="H167" s="186">
        <v>45.7</v>
      </c>
      <c r="I167" s="187"/>
      <c r="L167" s="182"/>
      <c r="M167" s="188"/>
      <c r="N167" s="189"/>
      <c r="O167" s="189"/>
      <c r="P167" s="189"/>
      <c r="Q167" s="189"/>
      <c r="R167" s="189"/>
      <c r="S167" s="189"/>
      <c r="T167" s="190"/>
      <c r="AT167" s="184" t="s">
        <v>146</v>
      </c>
      <c r="AU167" s="184" t="s">
        <v>95</v>
      </c>
      <c r="AV167" s="12" t="s">
        <v>95</v>
      </c>
      <c r="AW167" s="12" t="s">
        <v>26</v>
      </c>
      <c r="AX167" s="12" t="s">
        <v>71</v>
      </c>
      <c r="AY167" s="184" t="s">
        <v>138</v>
      </c>
    </row>
    <row r="168" spans="1:65" s="13" customFormat="1" x14ac:dyDescent="0.2">
      <c r="B168" s="191"/>
      <c r="D168" s="183" t="s">
        <v>146</v>
      </c>
      <c r="E168" s="192" t="s">
        <v>356</v>
      </c>
      <c r="F168" s="193" t="s">
        <v>152</v>
      </c>
      <c r="H168" s="194">
        <v>45.7</v>
      </c>
      <c r="I168" s="195"/>
      <c r="L168" s="191"/>
      <c r="M168" s="196"/>
      <c r="N168" s="197"/>
      <c r="O168" s="197"/>
      <c r="P168" s="197"/>
      <c r="Q168" s="197"/>
      <c r="R168" s="197"/>
      <c r="S168" s="197"/>
      <c r="T168" s="198"/>
      <c r="AT168" s="192" t="s">
        <v>146</v>
      </c>
      <c r="AU168" s="192" t="s">
        <v>95</v>
      </c>
      <c r="AV168" s="13" t="s">
        <v>144</v>
      </c>
      <c r="AW168" s="13" t="s">
        <v>26</v>
      </c>
      <c r="AX168" s="13" t="s">
        <v>78</v>
      </c>
      <c r="AY168" s="192" t="s">
        <v>138</v>
      </c>
    </row>
    <row r="169" spans="1:65" s="1" customFormat="1" ht="16.5" customHeight="1" x14ac:dyDescent="0.2">
      <c r="A169" s="33"/>
      <c r="B169" s="137"/>
      <c r="C169" s="212" t="s">
        <v>196</v>
      </c>
      <c r="D169" s="212" t="s">
        <v>381</v>
      </c>
      <c r="E169" s="213" t="s">
        <v>391</v>
      </c>
      <c r="F169" s="214" t="s">
        <v>392</v>
      </c>
      <c r="G169" s="215" t="s">
        <v>249</v>
      </c>
      <c r="H169" s="216">
        <v>47</v>
      </c>
      <c r="I169" s="217"/>
      <c r="J169" s="218">
        <f>ROUND(I169*H169,2)</f>
        <v>0</v>
      </c>
      <c r="K169" s="219"/>
      <c r="L169" s="220"/>
      <c r="M169" s="221" t="s">
        <v>1</v>
      </c>
      <c r="N169" s="222" t="s">
        <v>37</v>
      </c>
      <c r="O169" s="62"/>
      <c r="P169" s="179">
        <f>O169*H169</f>
        <v>0</v>
      </c>
      <c r="Q169" s="179">
        <v>1.15E-2</v>
      </c>
      <c r="R169" s="179">
        <f>Q169*H169</f>
        <v>0.54049999999999998</v>
      </c>
      <c r="S169" s="179">
        <v>0</v>
      </c>
      <c r="T169" s="180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81" t="s">
        <v>183</v>
      </c>
      <c r="AT169" s="181" t="s">
        <v>381</v>
      </c>
      <c r="AU169" s="181" t="s">
        <v>95</v>
      </c>
      <c r="AY169" s="16" t="s">
        <v>138</v>
      </c>
      <c r="BE169" s="101">
        <f>IF(N169="základná",J169,0)</f>
        <v>0</v>
      </c>
      <c r="BF169" s="101">
        <f>IF(N169="znížená",J169,0)</f>
        <v>0</v>
      </c>
      <c r="BG169" s="101">
        <f>IF(N169="zákl. prenesená",J169,0)</f>
        <v>0</v>
      </c>
      <c r="BH169" s="101">
        <f>IF(N169="zníž. prenesená",J169,0)</f>
        <v>0</v>
      </c>
      <c r="BI169" s="101">
        <f>IF(N169="nulová",J169,0)</f>
        <v>0</v>
      </c>
      <c r="BJ169" s="16" t="s">
        <v>95</v>
      </c>
      <c r="BK169" s="101">
        <f>ROUND(I169*H169,2)</f>
        <v>0</v>
      </c>
      <c r="BL169" s="16" t="s">
        <v>144</v>
      </c>
      <c r="BM169" s="181" t="s">
        <v>393</v>
      </c>
    </row>
    <row r="170" spans="1:65" s="12" customFormat="1" x14ac:dyDescent="0.2">
      <c r="B170" s="182"/>
      <c r="D170" s="183" t="s">
        <v>146</v>
      </c>
      <c r="E170" s="184" t="s">
        <v>1</v>
      </c>
      <c r="F170" s="185" t="s">
        <v>394</v>
      </c>
      <c r="H170" s="186">
        <v>46.156999999999996</v>
      </c>
      <c r="I170" s="187"/>
      <c r="L170" s="182"/>
      <c r="M170" s="188"/>
      <c r="N170" s="189"/>
      <c r="O170" s="189"/>
      <c r="P170" s="189"/>
      <c r="Q170" s="189"/>
      <c r="R170" s="189"/>
      <c r="S170" s="189"/>
      <c r="T170" s="190"/>
      <c r="AT170" s="184" t="s">
        <v>146</v>
      </c>
      <c r="AU170" s="184" t="s">
        <v>95</v>
      </c>
      <c r="AV170" s="12" t="s">
        <v>95</v>
      </c>
      <c r="AW170" s="12" t="s">
        <v>26</v>
      </c>
      <c r="AX170" s="12" t="s">
        <v>71</v>
      </c>
      <c r="AY170" s="184" t="s">
        <v>138</v>
      </c>
    </row>
    <row r="171" spans="1:65" s="13" customFormat="1" x14ac:dyDescent="0.2">
      <c r="B171" s="191"/>
      <c r="D171" s="183" t="s">
        <v>146</v>
      </c>
      <c r="E171" s="192" t="s">
        <v>1</v>
      </c>
      <c r="F171" s="193" t="s">
        <v>152</v>
      </c>
      <c r="H171" s="194">
        <v>46.156999999999996</v>
      </c>
      <c r="I171" s="195"/>
      <c r="L171" s="191"/>
      <c r="M171" s="196"/>
      <c r="N171" s="197"/>
      <c r="O171" s="197"/>
      <c r="P171" s="197"/>
      <c r="Q171" s="197"/>
      <c r="R171" s="197"/>
      <c r="S171" s="197"/>
      <c r="T171" s="198"/>
      <c r="AT171" s="192" t="s">
        <v>146</v>
      </c>
      <c r="AU171" s="192" t="s">
        <v>95</v>
      </c>
      <c r="AV171" s="13" t="s">
        <v>144</v>
      </c>
      <c r="AW171" s="13" t="s">
        <v>26</v>
      </c>
      <c r="AX171" s="13" t="s">
        <v>71</v>
      </c>
      <c r="AY171" s="192" t="s">
        <v>138</v>
      </c>
    </row>
    <row r="172" spans="1:65" s="12" customFormat="1" x14ac:dyDescent="0.2">
      <c r="B172" s="182"/>
      <c r="D172" s="183" t="s">
        <v>146</v>
      </c>
      <c r="E172" s="184" t="s">
        <v>1</v>
      </c>
      <c r="F172" s="185" t="s">
        <v>395</v>
      </c>
      <c r="H172" s="186">
        <v>47</v>
      </c>
      <c r="I172" s="187"/>
      <c r="L172" s="182"/>
      <c r="M172" s="188"/>
      <c r="N172" s="189"/>
      <c r="O172" s="189"/>
      <c r="P172" s="189"/>
      <c r="Q172" s="189"/>
      <c r="R172" s="189"/>
      <c r="S172" s="189"/>
      <c r="T172" s="190"/>
      <c r="AT172" s="184" t="s">
        <v>146</v>
      </c>
      <c r="AU172" s="184" t="s">
        <v>95</v>
      </c>
      <c r="AV172" s="12" t="s">
        <v>95</v>
      </c>
      <c r="AW172" s="12" t="s">
        <v>26</v>
      </c>
      <c r="AX172" s="12" t="s">
        <v>78</v>
      </c>
      <c r="AY172" s="184" t="s">
        <v>138</v>
      </c>
    </row>
    <row r="173" spans="1:65" s="1" customFormat="1" ht="33" customHeight="1" x14ac:dyDescent="0.2">
      <c r="A173" s="33"/>
      <c r="B173" s="137"/>
      <c r="C173" s="169" t="s">
        <v>202</v>
      </c>
      <c r="D173" s="169" t="s">
        <v>140</v>
      </c>
      <c r="E173" s="170" t="s">
        <v>396</v>
      </c>
      <c r="F173" s="171" t="s">
        <v>397</v>
      </c>
      <c r="G173" s="172" t="s">
        <v>161</v>
      </c>
      <c r="H173" s="173">
        <v>1.462</v>
      </c>
      <c r="I173" s="174"/>
      <c r="J173" s="175">
        <f>ROUND(I173*H173,2)</f>
        <v>0</v>
      </c>
      <c r="K173" s="176"/>
      <c r="L173" s="34"/>
      <c r="M173" s="177" t="s">
        <v>1</v>
      </c>
      <c r="N173" s="178" t="s">
        <v>37</v>
      </c>
      <c r="O173" s="62"/>
      <c r="P173" s="179">
        <f>O173*H173</f>
        <v>0</v>
      </c>
      <c r="Q173" s="179">
        <v>2.2151299999999998</v>
      </c>
      <c r="R173" s="179">
        <f>Q173*H173</f>
        <v>3.2385200599999995</v>
      </c>
      <c r="S173" s="179">
        <v>0</v>
      </c>
      <c r="T173" s="180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1" t="s">
        <v>144</v>
      </c>
      <c r="AT173" s="181" t="s">
        <v>140</v>
      </c>
      <c r="AU173" s="181" t="s">
        <v>95</v>
      </c>
      <c r="AY173" s="16" t="s">
        <v>138</v>
      </c>
      <c r="BE173" s="101">
        <f>IF(N173="základná",J173,0)</f>
        <v>0</v>
      </c>
      <c r="BF173" s="101">
        <f>IF(N173="znížená",J173,0)</f>
        <v>0</v>
      </c>
      <c r="BG173" s="101">
        <f>IF(N173="zákl. prenesená",J173,0)</f>
        <v>0</v>
      </c>
      <c r="BH173" s="101">
        <f>IF(N173="zníž. prenesená",J173,0)</f>
        <v>0</v>
      </c>
      <c r="BI173" s="101">
        <f>IF(N173="nulová",J173,0)</f>
        <v>0</v>
      </c>
      <c r="BJ173" s="16" t="s">
        <v>95</v>
      </c>
      <c r="BK173" s="101">
        <f>ROUND(I173*H173,2)</f>
        <v>0</v>
      </c>
      <c r="BL173" s="16" t="s">
        <v>144</v>
      </c>
      <c r="BM173" s="181" t="s">
        <v>398</v>
      </c>
    </row>
    <row r="174" spans="1:65" s="12" customFormat="1" x14ac:dyDescent="0.2">
      <c r="B174" s="182"/>
      <c r="D174" s="183" t="s">
        <v>146</v>
      </c>
      <c r="E174" s="184" t="s">
        <v>1</v>
      </c>
      <c r="F174" s="185" t="s">
        <v>399</v>
      </c>
      <c r="H174" s="186">
        <v>1.462</v>
      </c>
      <c r="I174" s="187"/>
      <c r="L174" s="182"/>
      <c r="M174" s="188"/>
      <c r="N174" s="189"/>
      <c r="O174" s="189"/>
      <c r="P174" s="189"/>
      <c r="Q174" s="189"/>
      <c r="R174" s="189"/>
      <c r="S174" s="189"/>
      <c r="T174" s="190"/>
      <c r="AT174" s="184" t="s">
        <v>146</v>
      </c>
      <c r="AU174" s="184" t="s">
        <v>95</v>
      </c>
      <c r="AV174" s="12" t="s">
        <v>95</v>
      </c>
      <c r="AW174" s="12" t="s">
        <v>26</v>
      </c>
      <c r="AX174" s="12" t="s">
        <v>71</v>
      </c>
      <c r="AY174" s="184" t="s">
        <v>138</v>
      </c>
    </row>
    <row r="175" spans="1:65" s="13" customFormat="1" x14ac:dyDescent="0.2">
      <c r="B175" s="191"/>
      <c r="D175" s="183" t="s">
        <v>146</v>
      </c>
      <c r="E175" s="192" t="s">
        <v>1</v>
      </c>
      <c r="F175" s="193" t="s">
        <v>152</v>
      </c>
      <c r="H175" s="194">
        <v>1.462</v>
      </c>
      <c r="I175" s="195"/>
      <c r="L175" s="191"/>
      <c r="M175" s="196"/>
      <c r="N175" s="197"/>
      <c r="O175" s="197"/>
      <c r="P175" s="197"/>
      <c r="Q175" s="197"/>
      <c r="R175" s="197"/>
      <c r="S175" s="197"/>
      <c r="T175" s="198"/>
      <c r="AT175" s="192" t="s">
        <v>146</v>
      </c>
      <c r="AU175" s="192" t="s">
        <v>95</v>
      </c>
      <c r="AV175" s="13" t="s">
        <v>144</v>
      </c>
      <c r="AW175" s="13" t="s">
        <v>26</v>
      </c>
      <c r="AX175" s="13" t="s">
        <v>78</v>
      </c>
      <c r="AY175" s="192" t="s">
        <v>138</v>
      </c>
    </row>
    <row r="176" spans="1:65" s="11" customFormat="1" ht="22.9" customHeight="1" x14ac:dyDescent="0.2">
      <c r="B176" s="156"/>
      <c r="D176" s="157" t="s">
        <v>70</v>
      </c>
      <c r="E176" s="167" t="s">
        <v>237</v>
      </c>
      <c r="F176" s="167" t="s">
        <v>238</v>
      </c>
      <c r="I176" s="159"/>
      <c r="J176" s="168">
        <f>BK176</f>
        <v>0</v>
      </c>
      <c r="L176" s="156"/>
      <c r="M176" s="161"/>
      <c r="N176" s="162"/>
      <c r="O176" s="162"/>
      <c r="P176" s="163">
        <f>P177</f>
        <v>0</v>
      </c>
      <c r="Q176" s="162"/>
      <c r="R176" s="163">
        <f>R177</f>
        <v>0</v>
      </c>
      <c r="S176" s="162"/>
      <c r="T176" s="164">
        <f>T177</f>
        <v>0</v>
      </c>
      <c r="AR176" s="157" t="s">
        <v>78</v>
      </c>
      <c r="AT176" s="165" t="s">
        <v>70</v>
      </c>
      <c r="AU176" s="165" t="s">
        <v>78</v>
      </c>
      <c r="AY176" s="157" t="s">
        <v>138</v>
      </c>
      <c r="BK176" s="166">
        <f>BK177</f>
        <v>0</v>
      </c>
    </row>
    <row r="177" spans="1:65" s="1" customFormat="1" ht="33" customHeight="1" x14ac:dyDescent="0.2">
      <c r="A177" s="33"/>
      <c r="B177" s="137"/>
      <c r="C177" s="169" t="s">
        <v>209</v>
      </c>
      <c r="D177" s="169" t="s">
        <v>140</v>
      </c>
      <c r="E177" s="170" t="s">
        <v>240</v>
      </c>
      <c r="F177" s="171" t="s">
        <v>241</v>
      </c>
      <c r="G177" s="172" t="s">
        <v>212</v>
      </c>
      <c r="H177" s="173">
        <v>38.512999999999998</v>
      </c>
      <c r="I177" s="174"/>
      <c r="J177" s="175">
        <f>ROUND(I177*H177,2)</f>
        <v>0</v>
      </c>
      <c r="K177" s="176"/>
      <c r="L177" s="34"/>
      <c r="M177" s="177" t="s">
        <v>1</v>
      </c>
      <c r="N177" s="178" t="s">
        <v>37</v>
      </c>
      <c r="O177" s="62"/>
      <c r="P177" s="179">
        <f>O177*H177</f>
        <v>0</v>
      </c>
      <c r="Q177" s="179">
        <v>0</v>
      </c>
      <c r="R177" s="179">
        <f>Q177*H177</f>
        <v>0</v>
      </c>
      <c r="S177" s="179">
        <v>0</v>
      </c>
      <c r="T177" s="180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81" t="s">
        <v>144</v>
      </c>
      <c r="AT177" s="181" t="s">
        <v>140</v>
      </c>
      <c r="AU177" s="181" t="s">
        <v>95</v>
      </c>
      <c r="AY177" s="16" t="s">
        <v>138</v>
      </c>
      <c r="BE177" s="101">
        <f>IF(N177="základná",J177,0)</f>
        <v>0</v>
      </c>
      <c r="BF177" s="101">
        <f>IF(N177="znížená",J177,0)</f>
        <v>0</v>
      </c>
      <c r="BG177" s="101">
        <f>IF(N177="zákl. prenesená",J177,0)</f>
        <v>0</v>
      </c>
      <c r="BH177" s="101">
        <f>IF(N177="zníž. prenesená",J177,0)</f>
        <v>0</v>
      </c>
      <c r="BI177" s="101">
        <f>IF(N177="nulová",J177,0)</f>
        <v>0</v>
      </c>
      <c r="BJ177" s="16" t="s">
        <v>95</v>
      </c>
      <c r="BK177" s="101">
        <f>ROUND(I177*H177,2)</f>
        <v>0</v>
      </c>
      <c r="BL177" s="16" t="s">
        <v>144</v>
      </c>
      <c r="BM177" s="181" t="s">
        <v>400</v>
      </c>
    </row>
    <row r="178" spans="1:65" s="11" customFormat="1" ht="25.9" customHeight="1" x14ac:dyDescent="0.2">
      <c r="B178" s="156"/>
      <c r="D178" s="157" t="s">
        <v>70</v>
      </c>
      <c r="E178" s="158" t="s">
        <v>243</v>
      </c>
      <c r="F178" s="158" t="s">
        <v>244</v>
      </c>
      <c r="I178" s="159"/>
      <c r="J178" s="160">
        <f>BK178</f>
        <v>0</v>
      </c>
      <c r="L178" s="156"/>
      <c r="M178" s="161"/>
      <c r="N178" s="162"/>
      <c r="O178" s="162"/>
      <c r="P178" s="163">
        <f>P179</f>
        <v>0</v>
      </c>
      <c r="Q178" s="162"/>
      <c r="R178" s="163">
        <f>R179</f>
        <v>1.0200000000000001E-3</v>
      </c>
      <c r="S178" s="162"/>
      <c r="T178" s="164">
        <f>T179</f>
        <v>0</v>
      </c>
      <c r="AR178" s="157" t="s">
        <v>95</v>
      </c>
      <c r="AT178" s="165" t="s">
        <v>70</v>
      </c>
      <c r="AU178" s="165" t="s">
        <v>71</v>
      </c>
      <c r="AY178" s="157" t="s">
        <v>138</v>
      </c>
      <c r="BK178" s="166">
        <f>BK179</f>
        <v>0</v>
      </c>
    </row>
    <row r="179" spans="1:65" s="11" customFormat="1" ht="22.9" customHeight="1" x14ac:dyDescent="0.2">
      <c r="B179" s="156"/>
      <c r="D179" s="157" t="s">
        <v>70</v>
      </c>
      <c r="E179" s="167" t="s">
        <v>245</v>
      </c>
      <c r="F179" s="167" t="s">
        <v>246</v>
      </c>
      <c r="I179" s="159"/>
      <c r="J179" s="168">
        <f>BK179</f>
        <v>0</v>
      </c>
      <c r="L179" s="156"/>
      <c r="M179" s="161"/>
      <c r="N179" s="162"/>
      <c r="O179" s="162"/>
      <c r="P179" s="163">
        <f>SUM(P180:P181)</f>
        <v>0</v>
      </c>
      <c r="Q179" s="162"/>
      <c r="R179" s="163">
        <f>SUM(R180:R181)</f>
        <v>1.0200000000000001E-3</v>
      </c>
      <c r="S179" s="162"/>
      <c r="T179" s="164">
        <f>SUM(T180:T181)</f>
        <v>0</v>
      </c>
      <c r="AR179" s="157" t="s">
        <v>95</v>
      </c>
      <c r="AT179" s="165" t="s">
        <v>70</v>
      </c>
      <c r="AU179" s="165" t="s">
        <v>78</v>
      </c>
      <c r="AY179" s="157" t="s">
        <v>138</v>
      </c>
      <c r="BK179" s="166">
        <f>SUM(BK180:BK181)</f>
        <v>0</v>
      </c>
    </row>
    <row r="180" spans="1:65" s="1" customFormat="1" ht="49.15" customHeight="1" x14ac:dyDescent="0.2">
      <c r="A180" s="33"/>
      <c r="B180" s="137"/>
      <c r="C180" s="169" t="s">
        <v>214</v>
      </c>
      <c r="D180" s="169" t="s">
        <v>140</v>
      </c>
      <c r="E180" s="170" t="s">
        <v>401</v>
      </c>
      <c r="F180" s="171" t="s">
        <v>402</v>
      </c>
      <c r="G180" s="172" t="s">
        <v>249</v>
      </c>
      <c r="H180" s="173">
        <v>6</v>
      </c>
      <c r="I180" s="174"/>
      <c r="J180" s="175">
        <f>ROUND(I180*H180,2)</f>
        <v>0</v>
      </c>
      <c r="K180" s="176"/>
      <c r="L180" s="34"/>
      <c r="M180" s="177" t="s">
        <v>1</v>
      </c>
      <c r="N180" s="178" t="s">
        <v>37</v>
      </c>
      <c r="O180" s="62"/>
      <c r="P180" s="179">
        <f>O180*H180</f>
        <v>0</v>
      </c>
      <c r="Q180" s="179">
        <v>1.7000000000000001E-4</v>
      </c>
      <c r="R180" s="179">
        <f>Q180*H180</f>
        <v>1.0200000000000001E-3</v>
      </c>
      <c r="S180" s="179">
        <v>0</v>
      </c>
      <c r="T180" s="180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81" t="s">
        <v>223</v>
      </c>
      <c r="AT180" s="181" t="s">
        <v>140</v>
      </c>
      <c r="AU180" s="181" t="s">
        <v>95</v>
      </c>
      <c r="AY180" s="16" t="s">
        <v>138</v>
      </c>
      <c r="BE180" s="101">
        <f>IF(N180="základná",J180,0)</f>
        <v>0</v>
      </c>
      <c r="BF180" s="101">
        <f>IF(N180="znížená",J180,0)</f>
        <v>0</v>
      </c>
      <c r="BG180" s="101">
        <f>IF(N180="zákl. prenesená",J180,0)</f>
        <v>0</v>
      </c>
      <c r="BH180" s="101">
        <f>IF(N180="zníž. prenesená",J180,0)</f>
        <v>0</v>
      </c>
      <c r="BI180" s="101">
        <f>IF(N180="nulová",J180,0)</f>
        <v>0</v>
      </c>
      <c r="BJ180" s="16" t="s">
        <v>95</v>
      </c>
      <c r="BK180" s="101">
        <f>ROUND(I180*H180,2)</f>
        <v>0</v>
      </c>
      <c r="BL180" s="16" t="s">
        <v>223</v>
      </c>
      <c r="BM180" s="181" t="s">
        <v>403</v>
      </c>
    </row>
    <row r="181" spans="1:65" s="1" customFormat="1" ht="24.2" customHeight="1" x14ac:dyDescent="0.2">
      <c r="A181" s="33"/>
      <c r="B181" s="137"/>
      <c r="C181" s="169" t="s">
        <v>219</v>
      </c>
      <c r="D181" s="169" t="s">
        <v>140</v>
      </c>
      <c r="E181" s="170" t="s">
        <v>323</v>
      </c>
      <c r="F181" s="171" t="s">
        <v>324</v>
      </c>
      <c r="G181" s="172" t="s">
        <v>325</v>
      </c>
      <c r="H181" s="206"/>
      <c r="I181" s="174"/>
      <c r="J181" s="175">
        <f>ROUND(I181*H181,2)</f>
        <v>0</v>
      </c>
      <c r="K181" s="176"/>
      <c r="L181" s="34"/>
      <c r="M181" s="177" t="s">
        <v>1</v>
      </c>
      <c r="N181" s="178" t="s">
        <v>37</v>
      </c>
      <c r="O181" s="62"/>
      <c r="P181" s="179">
        <f>O181*H181</f>
        <v>0</v>
      </c>
      <c r="Q181" s="179">
        <v>0</v>
      </c>
      <c r="R181" s="179">
        <f>Q181*H181</f>
        <v>0</v>
      </c>
      <c r="S181" s="179">
        <v>0</v>
      </c>
      <c r="T181" s="180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81" t="s">
        <v>223</v>
      </c>
      <c r="AT181" s="181" t="s">
        <v>140</v>
      </c>
      <c r="AU181" s="181" t="s">
        <v>95</v>
      </c>
      <c r="AY181" s="16" t="s">
        <v>138</v>
      </c>
      <c r="BE181" s="101">
        <f>IF(N181="základná",J181,0)</f>
        <v>0</v>
      </c>
      <c r="BF181" s="101">
        <f>IF(N181="znížená",J181,0)</f>
        <v>0</v>
      </c>
      <c r="BG181" s="101">
        <f>IF(N181="zákl. prenesená",J181,0)</f>
        <v>0</v>
      </c>
      <c r="BH181" s="101">
        <f>IF(N181="zníž. prenesená",J181,0)</f>
        <v>0</v>
      </c>
      <c r="BI181" s="101">
        <f>IF(N181="nulová",J181,0)</f>
        <v>0</v>
      </c>
      <c r="BJ181" s="16" t="s">
        <v>95</v>
      </c>
      <c r="BK181" s="101">
        <f>ROUND(I181*H181,2)</f>
        <v>0</v>
      </c>
      <c r="BL181" s="16" t="s">
        <v>223</v>
      </c>
      <c r="BM181" s="181" t="s">
        <v>404</v>
      </c>
    </row>
    <row r="182" spans="1:65" s="11" customFormat="1" ht="25.9" customHeight="1" x14ac:dyDescent="0.2">
      <c r="B182" s="156"/>
      <c r="D182" s="157" t="s">
        <v>70</v>
      </c>
      <c r="E182" s="158" t="s">
        <v>405</v>
      </c>
      <c r="F182" s="158" t="s">
        <v>406</v>
      </c>
      <c r="I182" s="159"/>
      <c r="J182" s="160">
        <f>BK182</f>
        <v>0</v>
      </c>
      <c r="L182" s="156"/>
      <c r="M182" s="161"/>
      <c r="N182" s="162"/>
      <c r="O182" s="162"/>
      <c r="P182" s="163">
        <f>P183</f>
        <v>0</v>
      </c>
      <c r="Q182" s="162"/>
      <c r="R182" s="163">
        <f>R183</f>
        <v>0</v>
      </c>
      <c r="S182" s="162"/>
      <c r="T182" s="164">
        <f>T183</f>
        <v>0</v>
      </c>
      <c r="AR182" s="157" t="s">
        <v>144</v>
      </c>
      <c r="AT182" s="165" t="s">
        <v>70</v>
      </c>
      <c r="AU182" s="165" t="s">
        <v>71</v>
      </c>
      <c r="AY182" s="157" t="s">
        <v>138</v>
      </c>
      <c r="BK182" s="166">
        <f>BK183</f>
        <v>0</v>
      </c>
    </row>
    <row r="183" spans="1:65" s="1" customFormat="1" ht="37.9" customHeight="1" x14ac:dyDescent="0.2">
      <c r="A183" s="33"/>
      <c r="B183" s="137"/>
      <c r="C183" s="169" t="s">
        <v>223</v>
      </c>
      <c r="D183" s="169" t="s">
        <v>140</v>
      </c>
      <c r="E183" s="170" t="s">
        <v>407</v>
      </c>
      <c r="F183" s="171" t="s">
        <v>408</v>
      </c>
      <c r="G183" s="172" t="s">
        <v>409</v>
      </c>
      <c r="H183" s="173">
        <v>85</v>
      </c>
      <c r="I183" s="174"/>
      <c r="J183" s="175">
        <f>ROUND(I183*H183,2)</f>
        <v>0</v>
      </c>
      <c r="K183" s="176"/>
      <c r="L183" s="34"/>
      <c r="M183" s="207" t="s">
        <v>1</v>
      </c>
      <c r="N183" s="208" t="s">
        <v>37</v>
      </c>
      <c r="O183" s="209"/>
      <c r="P183" s="210">
        <f>O183*H183</f>
        <v>0</v>
      </c>
      <c r="Q183" s="210">
        <v>0</v>
      </c>
      <c r="R183" s="210">
        <f>Q183*H183</f>
        <v>0</v>
      </c>
      <c r="S183" s="210">
        <v>0</v>
      </c>
      <c r="T183" s="211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81" t="s">
        <v>410</v>
      </c>
      <c r="AT183" s="181" t="s">
        <v>140</v>
      </c>
      <c r="AU183" s="181" t="s">
        <v>78</v>
      </c>
      <c r="AY183" s="16" t="s">
        <v>138</v>
      </c>
      <c r="BE183" s="101">
        <f>IF(N183="základná",J183,0)</f>
        <v>0</v>
      </c>
      <c r="BF183" s="101">
        <f>IF(N183="znížená",J183,0)</f>
        <v>0</v>
      </c>
      <c r="BG183" s="101">
        <f>IF(N183="zákl. prenesená",J183,0)</f>
        <v>0</v>
      </c>
      <c r="BH183" s="101">
        <f>IF(N183="zníž. prenesená",J183,0)</f>
        <v>0</v>
      </c>
      <c r="BI183" s="101">
        <f>IF(N183="nulová",J183,0)</f>
        <v>0</v>
      </c>
      <c r="BJ183" s="16" t="s">
        <v>95</v>
      </c>
      <c r="BK183" s="101">
        <f>ROUND(I183*H183,2)</f>
        <v>0</v>
      </c>
      <c r="BL183" s="16" t="s">
        <v>410</v>
      </c>
      <c r="BM183" s="181" t="s">
        <v>411</v>
      </c>
    </row>
    <row r="184" spans="1:65" s="1" customFormat="1" ht="16.5" customHeight="1" x14ac:dyDescent="0.2">
      <c r="A184" s="33"/>
      <c r="B184" s="137"/>
      <c r="C184" s="284" t="s">
        <v>481</v>
      </c>
      <c r="D184" s="284"/>
      <c r="E184" s="284"/>
      <c r="F184" s="284"/>
      <c r="G184" s="284"/>
      <c r="H184" s="284"/>
      <c r="I184" s="284"/>
      <c r="J184" s="284"/>
      <c r="K184" s="229"/>
      <c r="L184" s="34"/>
      <c r="M184" s="230"/>
      <c r="N184" s="178"/>
      <c r="O184" s="62"/>
      <c r="P184" s="179"/>
      <c r="Q184" s="179"/>
      <c r="R184" s="179"/>
      <c r="S184" s="179"/>
      <c r="T184" s="179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81"/>
      <c r="AT184" s="181"/>
      <c r="AU184" s="181"/>
      <c r="AY184" s="16"/>
      <c r="BE184" s="101"/>
      <c r="BF184" s="101"/>
      <c r="BG184" s="101"/>
      <c r="BH184" s="101"/>
      <c r="BI184" s="101"/>
      <c r="BJ184" s="16"/>
      <c r="BK184" s="101"/>
      <c r="BL184" s="16"/>
      <c r="BM184" s="181"/>
    </row>
    <row r="185" spans="1:65" s="1" customFormat="1" ht="27" customHeight="1" x14ac:dyDescent="0.2">
      <c r="A185" s="33"/>
      <c r="B185" s="137"/>
      <c r="C185" s="284" t="s">
        <v>482</v>
      </c>
      <c r="D185" s="284"/>
      <c r="E185" s="284"/>
      <c r="F185" s="284"/>
      <c r="G185" s="284"/>
      <c r="H185" s="284"/>
      <c r="I185" s="284"/>
      <c r="J185" s="284"/>
      <c r="K185" s="229"/>
      <c r="L185" s="34"/>
      <c r="M185" s="230"/>
      <c r="N185" s="178"/>
      <c r="O185" s="62"/>
      <c r="P185" s="179"/>
      <c r="Q185" s="179"/>
      <c r="R185" s="179"/>
      <c r="S185" s="179"/>
      <c r="T185" s="179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81"/>
      <c r="AT185" s="181"/>
      <c r="AU185" s="181"/>
      <c r="AY185" s="16"/>
      <c r="BE185" s="101"/>
      <c r="BF185" s="101"/>
      <c r="BG185" s="101"/>
      <c r="BH185" s="101"/>
      <c r="BI185" s="101"/>
      <c r="BJ185" s="16"/>
      <c r="BK185" s="101"/>
      <c r="BL185" s="16"/>
      <c r="BM185" s="181"/>
    </row>
    <row r="186" spans="1:65" s="1" customFormat="1" ht="16.5" customHeight="1" x14ac:dyDescent="0.2">
      <c r="A186" s="33"/>
      <c r="B186" s="137"/>
      <c r="C186" s="284" t="s">
        <v>483</v>
      </c>
      <c r="D186" s="284"/>
      <c r="E186" s="284"/>
      <c r="F186" s="284"/>
      <c r="G186" s="284"/>
      <c r="H186" s="284"/>
      <c r="I186" s="284"/>
      <c r="J186" s="284"/>
      <c r="K186" s="229"/>
      <c r="L186" s="34"/>
      <c r="M186" s="230"/>
      <c r="N186" s="178"/>
      <c r="O186" s="62"/>
      <c r="P186" s="179"/>
      <c r="Q186" s="179"/>
      <c r="R186" s="179"/>
      <c r="S186" s="179"/>
      <c r="T186" s="179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1"/>
      <c r="AT186" s="181"/>
      <c r="AU186" s="181"/>
      <c r="AY186" s="16"/>
      <c r="BE186" s="101"/>
      <c r="BF186" s="101"/>
      <c r="BG186" s="101"/>
      <c r="BH186" s="101"/>
      <c r="BI186" s="101"/>
      <c r="BJ186" s="16"/>
      <c r="BK186" s="101"/>
      <c r="BL186" s="16"/>
      <c r="BM186" s="181"/>
    </row>
    <row r="187" spans="1:65" s="1" customFormat="1" ht="36" customHeight="1" x14ac:dyDescent="0.2">
      <c r="A187" s="33"/>
      <c r="B187" s="137"/>
      <c r="C187" s="284" t="s">
        <v>484</v>
      </c>
      <c r="D187" s="284"/>
      <c r="E187" s="284"/>
      <c r="F187" s="284"/>
      <c r="G187" s="284"/>
      <c r="H187" s="284"/>
      <c r="I187" s="284"/>
      <c r="J187" s="284"/>
      <c r="K187" s="229"/>
      <c r="L187" s="34"/>
      <c r="M187" s="230"/>
      <c r="N187" s="178"/>
      <c r="O187" s="62"/>
      <c r="P187" s="179"/>
      <c r="Q187" s="179"/>
      <c r="R187" s="179"/>
      <c r="S187" s="179"/>
      <c r="T187" s="179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81"/>
      <c r="AT187" s="181"/>
      <c r="AU187" s="181"/>
      <c r="AY187" s="16"/>
      <c r="BE187" s="101"/>
      <c r="BF187" s="101"/>
      <c r="BG187" s="101"/>
      <c r="BH187" s="101"/>
      <c r="BI187" s="101"/>
      <c r="BJ187" s="16"/>
      <c r="BK187" s="101"/>
      <c r="BL187" s="16"/>
      <c r="BM187" s="181"/>
    </row>
    <row r="188" spans="1:65" s="1" customFormat="1" ht="6.95" customHeight="1" x14ac:dyDescent="0.2">
      <c r="A188" s="33"/>
      <c r="B188" s="51"/>
      <c r="C188" s="52"/>
      <c r="D188" s="52"/>
      <c r="E188" s="52"/>
      <c r="F188" s="52"/>
      <c r="G188" s="52"/>
      <c r="H188" s="52"/>
      <c r="I188" s="52"/>
      <c r="J188" s="52"/>
      <c r="K188" s="52"/>
      <c r="L188" s="34"/>
      <c r="M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</row>
  </sheetData>
  <autoFilter ref="C134:K183" xr:uid="{00000000-0009-0000-0000-000002000000}"/>
  <mergeCells count="18">
    <mergeCell ref="C185:J185"/>
    <mergeCell ref="C186:J186"/>
    <mergeCell ref="E85:H85"/>
    <mergeCell ref="D111:F111"/>
    <mergeCell ref="C187:J187"/>
    <mergeCell ref="L2:V2"/>
    <mergeCell ref="E87:H87"/>
    <mergeCell ref="D109:F109"/>
    <mergeCell ref="D110:F110"/>
    <mergeCell ref="D112:F112"/>
    <mergeCell ref="E7:H7"/>
    <mergeCell ref="E9:H9"/>
    <mergeCell ref="E18:H18"/>
    <mergeCell ref="E27:H27"/>
    <mergeCell ref="D113:F113"/>
    <mergeCell ref="E125:H125"/>
    <mergeCell ref="E127:H127"/>
    <mergeCell ref="C184:J184"/>
  </mergeCells>
  <phoneticPr fontId="42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1"/>
  <sheetViews>
    <sheetView showGridLines="0" topLeftCell="A160" workbookViewId="0">
      <selection activeCell="I194" sqref="I194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56" ht="36.950000000000003" customHeight="1" x14ac:dyDescent="0.2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6" t="s">
        <v>83</v>
      </c>
      <c r="AZ2" s="107" t="s">
        <v>412</v>
      </c>
      <c r="BA2" s="107" t="s">
        <v>1</v>
      </c>
      <c r="BB2" s="107" t="s">
        <v>1</v>
      </c>
      <c r="BC2" s="107" t="s">
        <v>413</v>
      </c>
      <c r="BD2" s="107" t="s">
        <v>95</v>
      </c>
    </row>
    <row r="3" spans="1:5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  <c r="AZ3" s="107" t="s">
        <v>414</v>
      </c>
      <c r="BA3" s="107" t="s">
        <v>1</v>
      </c>
      <c r="BB3" s="107" t="s">
        <v>1</v>
      </c>
      <c r="BC3" s="107" t="s">
        <v>415</v>
      </c>
      <c r="BD3" s="107" t="s">
        <v>95</v>
      </c>
    </row>
    <row r="4" spans="1:56" ht="24.95" customHeight="1" x14ac:dyDescent="0.2">
      <c r="B4" s="19"/>
      <c r="D4" s="20" t="s">
        <v>96</v>
      </c>
      <c r="L4" s="19"/>
      <c r="M4" s="108" t="s">
        <v>9</v>
      </c>
      <c r="AT4" s="16" t="s">
        <v>3</v>
      </c>
    </row>
    <row r="5" spans="1:56" ht="6.95" customHeight="1" x14ac:dyDescent="0.2">
      <c r="B5" s="19"/>
      <c r="L5" s="19"/>
    </row>
    <row r="6" spans="1:56" ht="12" customHeight="1" x14ac:dyDescent="0.2">
      <c r="B6" s="19"/>
      <c r="D6" s="26" t="s">
        <v>14</v>
      </c>
      <c r="L6" s="19"/>
    </row>
    <row r="7" spans="1:56" ht="16.5" customHeight="1" x14ac:dyDescent="0.2">
      <c r="B7" s="19"/>
      <c r="E7" s="281" t="str">
        <f>'Rekapitulácia stavby'!K6</f>
        <v>Rekonštrukcia a zmena účelu objektu Tomášikova 25-Materská škola</v>
      </c>
      <c r="F7" s="282"/>
      <c r="G7" s="282"/>
      <c r="H7" s="282"/>
      <c r="L7" s="19"/>
    </row>
    <row r="8" spans="1:56" s="1" customFormat="1" ht="12" customHeight="1" x14ac:dyDescent="0.2">
      <c r="A8" s="33"/>
      <c r="B8" s="34"/>
      <c r="C8" s="33"/>
      <c r="D8" s="26" t="s">
        <v>97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1" customFormat="1" ht="16.5" customHeight="1" x14ac:dyDescent="0.2">
      <c r="A9" s="33"/>
      <c r="B9" s="34"/>
      <c r="C9" s="33"/>
      <c r="D9" s="33"/>
      <c r="E9" s="278" t="s">
        <v>82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1" customFormat="1" x14ac:dyDescent="0.2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1" customFormat="1" ht="12" customHeight="1" x14ac:dyDescent="0.2">
      <c r="A11" s="33"/>
      <c r="B11" s="34"/>
      <c r="C11" s="33"/>
      <c r="D11" s="26" t="s">
        <v>15</v>
      </c>
      <c r="E11" s="33"/>
      <c r="F11" s="24" t="s">
        <v>1</v>
      </c>
      <c r="G11" s="33"/>
      <c r="H11" s="33"/>
      <c r="I11" s="26" t="s">
        <v>16</v>
      </c>
      <c r="J11" s="24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1" customFormat="1" ht="12" customHeight="1" x14ac:dyDescent="0.2">
      <c r="A12" s="33"/>
      <c r="B12" s="34"/>
      <c r="C12" s="33"/>
      <c r="D12" s="26" t="s">
        <v>17</v>
      </c>
      <c r="E12" s="33"/>
      <c r="F12" s="24" t="s">
        <v>98</v>
      </c>
      <c r="G12" s="33"/>
      <c r="H12" s="33"/>
      <c r="I12" s="26" t="s">
        <v>19</v>
      </c>
      <c r="J12" s="59">
        <f>'Rekapitulácia stavby'!AN8</f>
        <v>44399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1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1" customFormat="1" ht="12" customHeight="1" x14ac:dyDescent="0.2">
      <c r="A14" s="33"/>
      <c r="B14" s="34"/>
      <c r="C14" s="33"/>
      <c r="D14" s="26" t="s">
        <v>20</v>
      </c>
      <c r="E14" s="33"/>
      <c r="F14" s="33"/>
      <c r="G14" s="33"/>
      <c r="H14" s="33"/>
      <c r="I14" s="26" t="s">
        <v>21</v>
      </c>
      <c r="J14" s="24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1" customFormat="1" ht="18" customHeight="1" x14ac:dyDescent="0.2">
      <c r="A15" s="33"/>
      <c r="B15" s="34"/>
      <c r="C15" s="33"/>
      <c r="D15" s="33"/>
      <c r="E15" s="24" t="s">
        <v>99</v>
      </c>
      <c r="F15" s="33"/>
      <c r="G15" s="33"/>
      <c r="H15" s="33"/>
      <c r="I15" s="26" t="s">
        <v>22</v>
      </c>
      <c r="J15" s="24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1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1" customFormat="1" ht="12" customHeight="1" x14ac:dyDescent="0.2">
      <c r="A17" s="33"/>
      <c r="B17" s="34"/>
      <c r="C17" s="33"/>
      <c r="D17" s="26" t="s">
        <v>23</v>
      </c>
      <c r="E17" s="33"/>
      <c r="F17" s="33"/>
      <c r="G17" s="33"/>
      <c r="H17" s="33"/>
      <c r="I17" s="26" t="s">
        <v>21</v>
      </c>
      <c r="J17" s="27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1" customFormat="1" ht="18" customHeight="1" x14ac:dyDescent="0.2">
      <c r="A18" s="33"/>
      <c r="B18" s="34"/>
      <c r="C18" s="33"/>
      <c r="D18" s="33"/>
      <c r="E18" s="286" t="str">
        <f>'Rekapitulácia stavby'!E14</f>
        <v>Vyplň údaj</v>
      </c>
      <c r="F18" s="241"/>
      <c r="G18" s="241"/>
      <c r="H18" s="241"/>
      <c r="I18" s="26" t="s">
        <v>22</v>
      </c>
      <c r="J18" s="27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1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1" customFormat="1" ht="12" customHeight="1" x14ac:dyDescent="0.2">
      <c r="A20" s="33"/>
      <c r="B20" s="34"/>
      <c r="C20" s="33"/>
      <c r="D20" s="26" t="s">
        <v>25</v>
      </c>
      <c r="E20" s="33"/>
      <c r="F20" s="33"/>
      <c r="G20" s="33"/>
      <c r="H20" s="33"/>
      <c r="I20" s="26" t="s">
        <v>21</v>
      </c>
      <c r="J20" s="24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1" customFormat="1" ht="18" customHeight="1" x14ac:dyDescent="0.2">
      <c r="A21" s="33"/>
      <c r="B21" s="34"/>
      <c r="C21" s="33"/>
      <c r="D21" s="33"/>
      <c r="E21" s="24" t="s">
        <v>100</v>
      </c>
      <c r="F21" s="33"/>
      <c r="G21" s="33"/>
      <c r="H21" s="33"/>
      <c r="I21" s="26" t="s">
        <v>22</v>
      </c>
      <c r="J21" s="24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1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1" customFormat="1" ht="12" customHeight="1" x14ac:dyDescent="0.2">
      <c r="A23" s="33"/>
      <c r="B23" s="34"/>
      <c r="C23" s="33"/>
      <c r="D23" s="26" t="s">
        <v>27</v>
      </c>
      <c r="E23" s="33"/>
      <c r="F23" s="33"/>
      <c r="G23" s="33"/>
      <c r="H23" s="33"/>
      <c r="I23" s="26" t="s">
        <v>21</v>
      </c>
      <c r="J23" s="24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1" customFormat="1" ht="18" customHeight="1" x14ac:dyDescent="0.2">
      <c r="A24" s="33"/>
      <c r="B24" s="34"/>
      <c r="C24" s="33"/>
      <c r="D24" s="33"/>
      <c r="E24" s="24" t="str">
        <f>IF('Rekapitulácia stavby'!E20="","",'Rekapitulácia stavby'!E20)</f>
        <v xml:space="preserve"> </v>
      </c>
      <c r="F24" s="33"/>
      <c r="G24" s="33"/>
      <c r="H24" s="33"/>
      <c r="I24" s="26" t="s">
        <v>22</v>
      </c>
      <c r="J24" s="24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1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1" customFormat="1" ht="12" customHeight="1" x14ac:dyDescent="0.2">
      <c r="A26" s="33"/>
      <c r="B26" s="34"/>
      <c r="C26" s="33"/>
      <c r="D26" s="26" t="s">
        <v>28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7" customFormat="1" ht="16.5" customHeight="1" x14ac:dyDescent="0.2">
      <c r="A27" s="109"/>
      <c r="B27" s="110"/>
      <c r="C27" s="109"/>
      <c r="D27" s="109"/>
      <c r="E27" s="261" t="s">
        <v>1</v>
      </c>
      <c r="F27" s="261"/>
      <c r="G27" s="261"/>
      <c r="H27" s="26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1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1" customFormat="1" ht="6.95" customHeight="1" x14ac:dyDescent="0.2">
      <c r="A29" s="33"/>
      <c r="B29" s="34"/>
      <c r="C29" s="33"/>
      <c r="D29" s="69"/>
      <c r="E29" s="69"/>
      <c r="F29" s="69"/>
      <c r="G29" s="69"/>
      <c r="H29" s="69"/>
      <c r="I29" s="69"/>
      <c r="J29" s="69"/>
      <c r="K29" s="69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1" customFormat="1" ht="14.45" customHeight="1" x14ac:dyDescent="0.2">
      <c r="A30" s="33"/>
      <c r="B30" s="34"/>
      <c r="C30" s="33"/>
      <c r="D30" s="24" t="s">
        <v>101</v>
      </c>
      <c r="E30" s="33"/>
      <c r="F30" s="33"/>
      <c r="G30" s="33"/>
      <c r="H30" s="33"/>
      <c r="I30" s="33"/>
      <c r="J30" s="3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1" customFormat="1" ht="14.45" customHeight="1" x14ac:dyDescent="0.2">
      <c r="A31" s="33"/>
      <c r="B31" s="34"/>
      <c r="C31" s="33"/>
      <c r="D31" s="31" t="s">
        <v>87</v>
      </c>
      <c r="E31" s="33"/>
      <c r="F31" s="33"/>
      <c r="G31" s="33"/>
      <c r="H31" s="33"/>
      <c r="I31" s="33"/>
      <c r="J31" s="32">
        <f>J102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1" customFormat="1" ht="25.35" customHeight="1" x14ac:dyDescent="0.2">
      <c r="A32" s="33"/>
      <c r="B32" s="34"/>
      <c r="C32" s="33"/>
      <c r="D32" s="112" t="s">
        <v>31</v>
      </c>
      <c r="E32" s="33"/>
      <c r="F32" s="33"/>
      <c r="G32" s="33"/>
      <c r="H32" s="33"/>
      <c r="I32" s="33"/>
      <c r="J32" s="74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1" customFormat="1" ht="6.95" customHeight="1" x14ac:dyDescent="0.2">
      <c r="A33" s="33"/>
      <c r="B33" s="34"/>
      <c r="C33" s="33"/>
      <c r="D33" s="69"/>
      <c r="E33" s="69"/>
      <c r="F33" s="69"/>
      <c r="G33" s="69"/>
      <c r="H33" s="69"/>
      <c r="I33" s="69"/>
      <c r="J33" s="69"/>
      <c r="K33" s="69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1" customFormat="1" ht="14.45" customHeight="1" x14ac:dyDescent="0.2">
      <c r="A34" s="33"/>
      <c r="B34" s="34"/>
      <c r="C34" s="33"/>
      <c r="D34" s="33"/>
      <c r="E34" s="33"/>
      <c r="F34" s="37" t="s">
        <v>33</v>
      </c>
      <c r="G34" s="33"/>
      <c r="H34" s="33"/>
      <c r="I34" s="37" t="s">
        <v>32</v>
      </c>
      <c r="J34" s="37" t="s">
        <v>34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1" customFormat="1" ht="14.45" customHeight="1" x14ac:dyDescent="0.2">
      <c r="A35" s="33"/>
      <c r="B35" s="34"/>
      <c r="C35" s="33"/>
      <c r="D35" s="113" t="s">
        <v>35</v>
      </c>
      <c r="E35" s="39" t="s">
        <v>36</v>
      </c>
      <c r="F35" s="114">
        <f>ROUND((SUM(BE102:BE109) + SUM(BE129:BE186)),  2)</f>
        <v>0</v>
      </c>
      <c r="G35" s="115"/>
      <c r="H35" s="115"/>
      <c r="I35" s="116">
        <v>0.2</v>
      </c>
      <c r="J35" s="114">
        <f>ROUND(((SUM(BE102:BE109) + SUM(BE129:BE186))*I35),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1" customFormat="1" ht="14.45" customHeight="1" x14ac:dyDescent="0.2">
      <c r="A36" s="33"/>
      <c r="B36" s="34"/>
      <c r="C36" s="33"/>
      <c r="D36" s="33"/>
      <c r="E36" s="39" t="s">
        <v>37</v>
      </c>
      <c r="F36" s="114">
        <f>ROUND((SUM(BF102:BF109) + SUM(BF129:BF186)),  2)</f>
        <v>0</v>
      </c>
      <c r="G36" s="115"/>
      <c r="H36" s="115"/>
      <c r="I36" s="116">
        <v>0.2</v>
      </c>
      <c r="J36" s="114">
        <f>ROUND(((SUM(BF102:BF109) + SUM(BF129:BF186))*I36),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1" customFormat="1" ht="14.45" hidden="1" customHeight="1" x14ac:dyDescent="0.2">
      <c r="A37" s="33"/>
      <c r="B37" s="34"/>
      <c r="C37" s="33"/>
      <c r="D37" s="33"/>
      <c r="E37" s="26" t="s">
        <v>38</v>
      </c>
      <c r="F37" s="117">
        <f>ROUND((SUM(BG102:BG109) + SUM(BG129:BG186)),  2)</f>
        <v>0</v>
      </c>
      <c r="G37" s="33"/>
      <c r="H37" s="33"/>
      <c r="I37" s="118">
        <v>0.2</v>
      </c>
      <c r="J37" s="117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1" customFormat="1" ht="14.45" hidden="1" customHeight="1" x14ac:dyDescent="0.2">
      <c r="A38" s="33"/>
      <c r="B38" s="34"/>
      <c r="C38" s="33"/>
      <c r="D38" s="33"/>
      <c r="E38" s="26" t="s">
        <v>39</v>
      </c>
      <c r="F38" s="117">
        <f>ROUND((SUM(BH102:BH109) + SUM(BH129:BH186)),  2)</f>
        <v>0</v>
      </c>
      <c r="G38" s="33"/>
      <c r="H38" s="33"/>
      <c r="I38" s="118">
        <v>0.2</v>
      </c>
      <c r="J38" s="117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1" customFormat="1" ht="14.45" hidden="1" customHeight="1" x14ac:dyDescent="0.2">
      <c r="A39" s="33"/>
      <c r="B39" s="34"/>
      <c r="C39" s="33"/>
      <c r="D39" s="33"/>
      <c r="E39" s="39" t="s">
        <v>40</v>
      </c>
      <c r="F39" s="114">
        <f>ROUND((SUM(BI102:BI109) + SUM(BI129:BI186)),  2)</f>
        <v>0</v>
      </c>
      <c r="G39" s="115"/>
      <c r="H39" s="115"/>
      <c r="I39" s="116">
        <v>0</v>
      </c>
      <c r="J39" s="114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1" customFormat="1" ht="6.95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25.35" customHeight="1" x14ac:dyDescent="0.2">
      <c r="A41" s="33"/>
      <c r="B41" s="34"/>
      <c r="C41" s="42"/>
      <c r="D41" s="43" t="s">
        <v>41</v>
      </c>
      <c r="E41" s="44"/>
      <c r="F41" s="44"/>
      <c r="G41" s="119" t="s">
        <v>42</v>
      </c>
      <c r="H41" s="45" t="s">
        <v>43</v>
      </c>
      <c r="I41" s="44"/>
      <c r="J41" s="120">
        <f>SUM(J32:J39)</f>
        <v>0</v>
      </c>
      <c r="K41" s="121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1" customFormat="1" ht="14.45" customHeight="1" x14ac:dyDescent="0.2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ht="14.45" customHeight="1" x14ac:dyDescent="0.2">
      <c r="B43" s="19"/>
      <c r="L43" s="19"/>
    </row>
    <row r="44" spans="1:31" ht="14.45" customHeight="1" x14ac:dyDescent="0.2">
      <c r="B44" s="19"/>
      <c r="L44" s="19"/>
    </row>
    <row r="45" spans="1:31" ht="14.45" customHeight="1" x14ac:dyDescent="0.2">
      <c r="B45" s="19"/>
      <c r="L45" s="19"/>
    </row>
    <row r="46" spans="1:31" ht="14.45" customHeight="1" x14ac:dyDescent="0.2">
      <c r="B46" s="19"/>
      <c r="L46" s="19"/>
    </row>
    <row r="47" spans="1:31" ht="14.45" customHeight="1" x14ac:dyDescent="0.2">
      <c r="B47" s="19"/>
      <c r="L47" s="19"/>
    </row>
    <row r="48" spans="1:31" ht="14.45" customHeight="1" x14ac:dyDescent="0.2">
      <c r="B48" s="19"/>
      <c r="L48" s="19"/>
    </row>
    <row r="49" spans="1:31" ht="14.45" customHeight="1" x14ac:dyDescent="0.2">
      <c r="B49" s="19"/>
      <c r="L49" s="19"/>
    </row>
    <row r="50" spans="1:31" s="1" customFormat="1" ht="14.45" customHeight="1" x14ac:dyDescent="0.2">
      <c r="B50" s="46"/>
      <c r="D50" s="47" t="s">
        <v>44</v>
      </c>
      <c r="E50" s="48"/>
      <c r="F50" s="48"/>
      <c r="G50" s="47" t="s">
        <v>45</v>
      </c>
      <c r="H50" s="48"/>
      <c r="I50" s="48"/>
      <c r="J50" s="48"/>
      <c r="K50" s="48"/>
      <c r="L50" s="46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1" customFormat="1" ht="12.75" x14ac:dyDescent="0.2">
      <c r="A61" s="33"/>
      <c r="B61" s="34"/>
      <c r="C61" s="33"/>
      <c r="D61" s="49" t="s">
        <v>46</v>
      </c>
      <c r="E61" s="36"/>
      <c r="F61" s="122" t="s">
        <v>47</v>
      </c>
      <c r="G61" s="49" t="s">
        <v>46</v>
      </c>
      <c r="H61" s="36"/>
      <c r="I61" s="36"/>
      <c r="J61" s="123" t="s">
        <v>47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1" customFormat="1" ht="12.75" x14ac:dyDescent="0.2">
      <c r="A65" s="33"/>
      <c r="B65" s="34"/>
      <c r="C65" s="33"/>
      <c r="D65" s="47" t="s">
        <v>48</v>
      </c>
      <c r="E65" s="50"/>
      <c r="F65" s="50"/>
      <c r="G65" s="47" t="s">
        <v>49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1" customFormat="1" ht="12.75" x14ac:dyDescent="0.2">
      <c r="A76" s="33"/>
      <c r="B76" s="34"/>
      <c r="C76" s="33"/>
      <c r="D76" s="49" t="s">
        <v>46</v>
      </c>
      <c r="E76" s="36"/>
      <c r="F76" s="122" t="s">
        <v>47</v>
      </c>
      <c r="G76" s="49" t="s">
        <v>46</v>
      </c>
      <c r="H76" s="36"/>
      <c r="I76" s="36"/>
      <c r="J76" s="123" t="s">
        <v>47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1" customFormat="1" ht="14.45" customHeight="1" x14ac:dyDescent="0.2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1" customFormat="1" ht="6.95" customHeight="1" x14ac:dyDescent="0.2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1" customFormat="1" ht="24.95" customHeight="1" x14ac:dyDescent="0.2">
      <c r="A82" s="33"/>
      <c r="B82" s="34"/>
      <c r="C82" s="20" t="s">
        <v>102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1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1" customFormat="1" ht="12" customHeight="1" x14ac:dyDescent="0.2">
      <c r="A84" s="33"/>
      <c r="B84" s="34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1" customFormat="1" ht="16.5" customHeight="1" x14ac:dyDescent="0.2">
      <c r="A85" s="33"/>
      <c r="B85" s="34"/>
      <c r="C85" s="33"/>
      <c r="D85" s="33"/>
      <c r="E85" s="281" t="str">
        <f>E7</f>
        <v>Rekonštrukcia a zmena účelu objektu Tomášikova 25-Materská škola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1" customFormat="1" ht="12" customHeight="1" x14ac:dyDescent="0.2">
      <c r="A86" s="33"/>
      <c r="B86" s="34"/>
      <c r="C86" s="26" t="s">
        <v>97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1" customFormat="1" ht="16.5" customHeight="1" x14ac:dyDescent="0.2">
      <c r="A87" s="33"/>
      <c r="B87" s="34"/>
      <c r="C87" s="33"/>
      <c r="D87" s="33"/>
      <c r="E87" s="278" t="str">
        <f>E9</f>
        <v>SO 04 Terénne a sadové úpravy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1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1" customFormat="1" ht="12" customHeight="1" x14ac:dyDescent="0.2">
      <c r="A89" s="33"/>
      <c r="B89" s="34"/>
      <c r="C89" s="26" t="s">
        <v>17</v>
      </c>
      <c r="D89" s="33"/>
      <c r="E89" s="33"/>
      <c r="F89" s="24" t="str">
        <f>F12</f>
        <v>Tomášikova 25, Bratislava</v>
      </c>
      <c r="G89" s="33"/>
      <c r="H89" s="33"/>
      <c r="I89" s="26" t="s">
        <v>19</v>
      </c>
      <c r="J89" s="59">
        <f>IF(J12="","",J12)</f>
        <v>44399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1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1" customFormat="1" ht="40.15" customHeight="1" x14ac:dyDescent="0.2">
      <c r="A91" s="33"/>
      <c r="B91" s="34"/>
      <c r="C91" s="26" t="s">
        <v>20</v>
      </c>
      <c r="D91" s="33"/>
      <c r="E91" s="33"/>
      <c r="F91" s="24" t="str">
        <f>E15</f>
        <v>Mestská časť Bratislava-Ružinov</v>
      </c>
      <c r="G91" s="33"/>
      <c r="H91" s="33"/>
      <c r="I91" s="26" t="s">
        <v>25</v>
      </c>
      <c r="J91" s="29" t="str">
        <f>E21</f>
        <v>Ing.Gabriel Adám,Ing.Miroslav Prešinský,PhD.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1" customFormat="1" ht="15.2" customHeight="1" x14ac:dyDescent="0.2">
      <c r="A92" s="33"/>
      <c r="B92" s="34"/>
      <c r="C92" s="26" t="s">
        <v>23</v>
      </c>
      <c r="D92" s="33"/>
      <c r="E92" s="33"/>
      <c r="F92" s="24" t="str">
        <f>IF(E18="","",E18)</f>
        <v>Vyplň údaj</v>
      </c>
      <c r="G92" s="33"/>
      <c r="H92" s="33"/>
      <c r="I92" s="26" t="s">
        <v>27</v>
      </c>
      <c r="J92" s="29" t="str">
        <f>E24</f>
        <v xml:space="preserve">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1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1" customFormat="1" ht="29.25" customHeight="1" x14ac:dyDescent="0.2">
      <c r="A94" s="33"/>
      <c r="B94" s="34"/>
      <c r="C94" s="124" t="s">
        <v>103</v>
      </c>
      <c r="D94" s="42"/>
      <c r="E94" s="42"/>
      <c r="F94" s="42"/>
      <c r="G94" s="42"/>
      <c r="H94" s="42"/>
      <c r="I94" s="42"/>
      <c r="J94" s="125" t="s">
        <v>104</v>
      </c>
      <c r="K94" s="42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1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1" customFormat="1" ht="22.9" customHeight="1" x14ac:dyDescent="0.2">
      <c r="A96" s="33"/>
      <c r="B96" s="34"/>
      <c r="C96" s="126" t="s">
        <v>105</v>
      </c>
      <c r="D96" s="33"/>
      <c r="E96" s="33"/>
      <c r="F96" s="33"/>
      <c r="G96" s="33"/>
      <c r="H96" s="33"/>
      <c r="I96" s="33"/>
      <c r="J96" s="74">
        <f>J129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106</v>
      </c>
    </row>
    <row r="97" spans="1:65" s="8" customFormat="1" ht="24.95" customHeight="1" x14ac:dyDescent="0.2">
      <c r="B97" s="127"/>
      <c r="D97" s="128" t="s">
        <v>107</v>
      </c>
      <c r="E97" s="129"/>
      <c r="F97" s="129"/>
      <c r="G97" s="129"/>
      <c r="H97" s="129"/>
      <c r="I97" s="129"/>
      <c r="J97" s="130">
        <f>J130</f>
        <v>0</v>
      </c>
      <c r="L97" s="127"/>
    </row>
    <row r="98" spans="1:65" s="9" customFormat="1" ht="19.899999999999999" customHeight="1" x14ac:dyDescent="0.2">
      <c r="B98" s="131"/>
      <c r="D98" s="132" t="s">
        <v>108</v>
      </c>
      <c r="E98" s="133"/>
      <c r="F98" s="133"/>
      <c r="G98" s="133"/>
      <c r="H98" s="133"/>
      <c r="I98" s="133"/>
      <c r="J98" s="134">
        <f>J131</f>
        <v>0</v>
      </c>
      <c r="L98" s="131"/>
    </row>
    <row r="99" spans="1:65" s="9" customFormat="1" ht="19.899999999999999" customHeight="1" x14ac:dyDescent="0.2">
      <c r="B99" s="131"/>
      <c r="D99" s="132" t="s">
        <v>111</v>
      </c>
      <c r="E99" s="133"/>
      <c r="F99" s="133"/>
      <c r="G99" s="133"/>
      <c r="H99" s="133"/>
      <c r="I99" s="133"/>
      <c r="J99" s="134">
        <f>J185</f>
        <v>0</v>
      </c>
      <c r="L99" s="131"/>
    </row>
    <row r="100" spans="1:65" s="1" customFormat="1" ht="21.75" customHeight="1" x14ac:dyDescent="0.2">
      <c r="A100" s="33"/>
      <c r="B100" s="34"/>
      <c r="C100" s="33"/>
      <c r="D100" s="33"/>
      <c r="E100" s="33"/>
      <c r="F100" s="33"/>
      <c r="G100" s="33"/>
      <c r="H100" s="33"/>
      <c r="I100" s="33"/>
      <c r="J100" s="33"/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65" s="1" customFormat="1" ht="6.95" customHeight="1" x14ac:dyDescent="0.2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1" customFormat="1" ht="29.25" customHeight="1" x14ac:dyDescent="0.2">
      <c r="A102" s="33"/>
      <c r="B102" s="34"/>
      <c r="C102" s="126" t="s">
        <v>115</v>
      </c>
      <c r="D102" s="33"/>
      <c r="E102" s="33"/>
      <c r="F102" s="33"/>
      <c r="G102" s="33"/>
      <c r="H102" s="33"/>
      <c r="I102" s="33"/>
      <c r="J102" s="135">
        <f>ROUND(J103 + J104 + J105 + J106 + J107 + J108,2)</f>
        <v>0</v>
      </c>
      <c r="K102" s="33"/>
      <c r="L102" s="46"/>
      <c r="N102" s="136" t="s">
        <v>35</v>
      </c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1" customFormat="1" ht="18" customHeight="1" x14ac:dyDescent="0.2">
      <c r="A103" s="33"/>
      <c r="B103" s="137"/>
      <c r="C103" s="138"/>
      <c r="D103" s="250" t="s">
        <v>116</v>
      </c>
      <c r="E103" s="283"/>
      <c r="F103" s="283"/>
      <c r="G103" s="138"/>
      <c r="H103" s="138"/>
      <c r="I103" s="138"/>
      <c r="J103" s="97">
        <v>0</v>
      </c>
      <c r="K103" s="138"/>
      <c r="L103" s="140"/>
      <c r="M103" s="141"/>
      <c r="N103" s="142" t="s">
        <v>37</v>
      </c>
      <c r="O103" s="141"/>
      <c r="P103" s="141"/>
      <c r="Q103" s="141"/>
      <c r="R103" s="141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3" t="s">
        <v>117</v>
      </c>
      <c r="AZ103" s="141"/>
      <c r="BA103" s="141"/>
      <c r="BB103" s="141"/>
      <c r="BC103" s="141"/>
      <c r="BD103" s="141"/>
      <c r="BE103" s="144">
        <f t="shared" ref="BE103:BE108" si="0">IF(N103="základná",J103,0)</f>
        <v>0</v>
      </c>
      <c r="BF103" s="144">
        <f t="shared" ref="BF103:BF108" si="1">IF(N103="znížená",J103,0)</f>
        <v>0</v>
      </c>
      <c r="BG103" s="144">
        <f t="shared" ref="BG103:BG108" si="2">IF(N103="zákl. prenesená",J103,0)</f>
        <v>0</v>
      </c>
      <c r="BH103" s="144">
        <f t="shared" ref="BH103:BH108" si="3">IF(N103="zníž. prenesená",J103,0)</f>
        <v>0</v>
      </c>
      <c r="BI103" s="144">
        <f t="shared" ref="BI103:BI108" si="4">IF(N103="nulová",J103,0)</f>
        <v>0</v>
      </c>
      <c r="BJ103" s="143" t="s">
        <v>95</v>
      </c>
      <c r="BK103" s="141"/>
      <c r="BL103" s="141"/>
      <c r="BM103" s="141"/>
    </row>
    <row r="104" spans="1:65" s="1" customFormat="1" ht="18" customHeight="1" x14ac:dyDescent="0.2">
      <c r="A104" s="33"/>
      <c r="B104" s="137"/>
      <c r="C104" s="138"/>
      <c r="D104" s="250" t="s">
        <v>118</v>
      </c>
      <c r="E104" s="283"/>
      <c r="F104" s="283"/>
      <c r="G104" s="138"/>
      <c r="H104" s="138"/>
      <c r="I104" s="138"/>
      <c r="J104" s="97">
        <v>0</v>
      </c>
      <c r="K104" s="138"/>
      <c r="L104" s="140"/>
      <c r="M104" s="141"/>
      <c r="N104" s="142" t="s">
        <v>37</v>
      </c>
      <c r="O104" s="141"/>
      <c r="P104" s="141"/>
      <c r="Q104" s="141"/>
      <c r="R104" s="141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3" t="s">
        <v>117</v>
      </c>
      <c r="AZ104" s="141"/>
      <c r="BA104" s="141"/>
      <c r="BB104" s="141"/>
      <c r="BC104" s="141"/>
      <c r="BD104" s="141"/>
      <c r="BE104" s="144">
        <f t="shared" si="0"/>
        <v>0</v>
      </c>
      <c r="BF104" s="144">
        <f t="shared" si="1"/>
        <v>0</v>
      </c>
      <c r="BG104" s="144">
        <f t="shared" si="2"/>
        <v>0</v>
      </c>
      <c r="BH104" s="144">
        <f t="shared" si="3"/>
        <v>0</v>
      </c>
      <c r="BI104" s="144">
        <f t="shared" si="4"/>
        <v>0</v>
      </c>
      <c r="BJ104" s="143" t="s">
        <v>95</v>
      </c>
      <c r="BK104" s="141"/>
      <c r="BL104" s="141"/>
      <c r="BM104" s="141"/>
    </row>
    <row r="105" spans="1:65" s="1" customFormat="1" ht="18" customHeight="1" x14ac:dyDescent="0.2">
      <c r="A105" s="33"/>
      <c r="B105" s="137"/>
      <c r="C105" s="138"/>
      <c r="D105" s="250" t="s">
        <v>119</v>
      </c>
      <c r="E105" s="283"/>
      <c r="F105" s="283"/>
      <c r="G105" s="138"/>
      <c r="H105" s="138"/>
      <c r="I105" s="138"/>
      <c r="J105" s="97">
        <v>0</v>
      </c>
      <c r="K105" s="138"/>
      <c r="L105" s="140"/>
      <c r="M105" s="141"/>
      <c r="N105" s="142" t="s">
        <v>37</v>
      </c>
      <c r="O105" s="141"/>
      <c r="P105" s="141"/>
      <c r="Q105" s="141"/>
      <c r="R105" s="141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3" t="s">
        <v>117</v>
      </c>
      <c r="AZ105" s="141"/>
      <c r="BA105" s="141"/>
      <c r="BB105" s="141"/>
      <c r="BC105" s="141"/>
      <c r="BD105" s="141"/>
      <c r="BE105" s="144">
        <f t="shared" si="0"/>
        <v>0</v>
      </c>
      <c r="BF105" s="144">
        <f t="shared" si="1"/>
        <v>0</v>
      </c>
      <c r="BG105" s="144">
        <f t="shared" si="2"/>
        <v>0</v>
      </c>
      <c r="BH105" s="144">
        <f t="shared" si="3"/>
        <v>0</v>
      </c>
      <c r="BI105" s="144">
        <f t="shared" si="4"/>
        <v>0</v>
      </c>
      <c r="BJ105" s="143" t="s">
        <v>95</v>
      </c>
      <c r="BK105" s="141"/>
      <c r="BL105" s="141"/>
      <c r="BM105" s="141"/>
    </row>
    <row r="106" spans="1:65" s="1" customFormat="1" ht="18" customHeight="1" x14ac:dyDescent="0.2">
      <c r="A106" s="33"/>
      <c r="B106" s="137"/>
      <c r="C106" s="138"/>
      <c r="D106" s="250" t="s">
        <v>120</v>
      </c>
      <c r="E106" s="283"/>
      <c r="F106" s="283"/>
      <c r="G106" s="138"/>
      <c r="H106" s="138"/>
      <c r="I106" s="138"/>
      <c r="J106" s="97">
        <v>0</v>
      </c>
      <c r="K106" s="138"/>
      <c r="L106" s="140"/>
      <c r="M106" s="141"/>
      <c r="N106" s="142" t="s">
        <v>37</v>
      </c>
      <c r="O106" s="141"/>
      <c r="P106" s="141"/>
      <c r="Q106" s="141"/>
      <c r="R106" s="141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3" t="s">
        <v>117</v>
      </c>
      <c r="AZ106" s="141"/>
      <c r="BA106" s="141"/>
      <c r="BB106" s="141"/>
      <c r="BC106" s="141"/>
      <c r="BD106" s="141"/>
      <c r="BE106" s="144">
        <f t="shared" si="0"/>
        <v>0</v>
      </c>
      <c r="BF106" s="144">
        <f t="shared" si="1"/>
        <v>0</v>
      </c>
      <c r="BG106" s="144">
        <f t="shared" si="2"/>
        <v>0</v>
      </c>
      <c r="BH106" s="144">
        <f t="shared" si="3"/>
        <v>0</v>
      </c>
      <c r="BI106" s="144">
        <f t="shared" si="4"/>
        <v>0</v>
      </c>
      <c r="BJ106" s="143" t="s">
        <v>95</v>
      </c>
      <c r="BK106" s="141"/>
      <c r="BL106" s="141"/>
      <c r="BM106" s="141"/>
    </row>
    <row r="107" spans="1:65" s="1" customFormat="1" ht="18" customHeight="1" x14ac:dyDescent="0.2">
      <c r="A107" s="33"/>
      <c r="B107" s="137"/>
      <c r="C107" s="138"/>
      <c r="D107" s="250" t="s">
        <v>121</v>
      </c>
      <c r="E107" s="283"/>
      <c r="F107" s="283"/>
      <c r="G107" s="138"/>
      <c r="H107" s="138"/>
      <c r="I107" s="138"/>
      <c r="J107" s="97">
        <v>0</v>
      </c>
      <c r="K107" s="138"/>
      <c r="L107" s="140"/>
      <c r="M107" s="141"/>
      <c r="N107" s="142" t="s">
        <v>37</v>
      </c>
      <c r="O107" s="141"/>
      <c r="P107" s="141"/>
      <c r="Q107" s="141"/>
      <c r="R107" s="141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3" t="s">
        <v>117</v>
      </c>
      <c r="AZ107" s="141"/>
      <c r="BA107" s="141"/>
      <c r="BB107" s="141"/>
      <c r="BC107" s="141"/>
      <c r="BD107" s="141"/>
      <c r="BE107" s="144">
        <f t="shared" si="0"/>
        <v>0</v>
      </c>
      <c r="BF107" s="144">
        <f t="shared" si="1"/>
        <v>0</v>
      </c>
      <c r="BG107" s="144">
        <f t="shared" si="2"/>
        <v>0</v>
      </c>
      <c r="BH107" s="144">
        <f t="shared" si="3"/>
        <v>0</v>
      </c>
      <c r="BI107" s="144">
        <f t="shared" si="4"/>
        <v>0</v>
      </c>
      <c r="BJ107" s="143" t="s">
        <v>95</v>
      </c>
      <c r="BK107" s="141"/>
      <c r="BL107" s="141"/>
      <c r="BM107" s="141"/>
    </row>
    <row r="108" spans="1:65" s="1" customFormat="1" ht="18" customHeight="1" x14ac:dyDescent="0.2">
      <c r="A108" s="33"/>
      <c r="B108" s="137"/>
      <c r="C108" s="138"/>
      <c r="D108" s="139" t="s">
        <v>122</v>
      </c>
      <c r="E108" s="138"/>
      <c r="F108" s="138"/>
      <c r="G108" s="138"/>
      <c r="H108" s="138"/>
      <c r="I108" s="138"/>
      <c r="J108" s="97">
        <f>ROUND(J30*T108,2)</f>
        <v>0</v>
      </c>
      <c r="K108" s="138"/>
      <c r="L108" s="140"/>
      <c r="M108" s="141"/>
      <c r="N108" s="142" t="s">
        <v>37</v>
      </c>
      <c r="O108" s="141"/>
      <c r="P108" s="141"/>
      <c r="Q108" s="141"/>
      <c r="R108" s="141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3" t="s">
        <v>123</v>
      </c>
      <c r="AZ108" s="141"/>
      <c r="BA108" s="141"/>
      <c r="BB108" s="141"/>
      <c r="BC108" s="141"/>
      <c r="BD108" s="141"/>
      <c r="BE108" s="144">
        <f t="shared" si="0"/>
        <v>0</v>
      </c>
      <c r="BF108" s="144">
        <f t="shared" si="1"/>
        <v>0</v>
      </c>
      <c r="BG108" s="144">
        <f t="shared" si="2"/>
        <v>0</v>
      </c>
      <c r="BH108" s="144">
        <f t="shared" si="3"/>
        <v>0</v>
      </c>
      <c r="BI108" s="144">
        <f t="shared" si="4"/>
        <v>0</v>
      </c>
      <c r="BJ108" s="143" t="s">
        <v>95</v>
      </c>
      <c r="BK108" s="141"/>
      <c r="BL108" s="141"/>
      <c r="BM108" s="141"/>
    </row>
    <row r="109" spans="1:65" s="1" customFormat="1" x14ac:dyDescent="0.2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1" customFormat="1" ht="29.25" customHeight="1" x14ac:dyDescent="0.2">
      <c r="A110" s="33"/>
      <c r="B110" s="34"/>
      <c r="C110" s="105" t="s">
        <v>92</v>
      </c>
      <c r="D110" s="42"/>
      <c r="E110" s="42"/>
      <c r="F110" s="42"/>
      <c r="G110" s="42"/>
      <c r="H110" s="42"/>
      <c r="I110" s="42"/>
      <c r="J110" s="106">
        <f>ROUND(J96+J102,2)</f>
        <v>0</v>
      </c>
      <c r="K110" s="42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1" customFormat="1" ht="6.95" customHeight="1" x14ac:dyDescent="0.2">
      <c r="A111" s="33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1" customFormat="1" ht="6.95" customHeight="1" x14ac:dyDescent="0.2">
      <c r="A115" s="33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1" customFormat="1" ht="24.95" customHeight="1" x14ac:dyDescent="0.2">
      <c r="A116" s="33"/>
      <c r="B116" s="34"/>
      <c r="C116" s="20" t="s">
        <v>124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1" customFormat="1" ht="6.95" customHeight="1" x14ac:dyDescent="0.2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 x14ac:dyDescent="0.2">
      <c r="A118" s="33"/>
      <c r="B118" s="34"/>
      <c r="C118" s="26" t="s">
        <v>14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1" customFormat="1" ht="16.5" customHeight="1" x14ac:dyDescent="0.2">
      <c r="A119" s="33"/>
      <c r="B119" s="34"/>
      <c r="C119" s="33"/>
      <c r="D119" s="33"/>
      <c r="E119" s="281" t="str">
        <f>E7</f>
        <v>Rekonštrukcia a zmena účelu objektu Tomášikova 25-Materská škola</v>
      </c>
      <c r="F119" s="282"/>
      <c r="G119" s="282"/>
      <c r="H119" s="282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1" customFormat="1" ht="12" customHeight="1" x14ac:dyDescent="0.2">
      <c r="A120" s="33"/>
      <c r="B120" s="34"/>
      <c r="C120" s="26" t="s">
        <v>97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6.5" customHeight="1" x14ac:dyDescent="0.2">
      <c r="A121" s="33"/>
      <c r="B121" s="34"/>
      <c r="C121" s="33"/>
      <c r="D121" s="33"/>
      <c r="E121" s="278" t="str">
        <f>E9</f>
        <v>SO 04 Terénne a sadové úpravy</v>
      </c>
      <c r="F121" s="285"/>
      <c r="G121" s="285"/>
      <c r="H121" s="285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1" customFormat="1" ht="6.95" customHeight="1" x14ac:dyDescent="0.2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1" customFormat="1" ht="12" customHeight="1" x14ac:dyDescent="0.2">
      <c r="A123" s="33"/>
      <c r="B123" s="34"/>
      <c r="C123" s="26" t="s">
        <v>17</v>
      </c>
      <c r="D123" s="33"/>
      <c r="E123" s="33"/>
      <c r="F123" s="24" t="str">
        <f>F12</f>
        <v>Tomášikova 25, Bratislava</v>
      </c>
      <c r="G123" s="33"/>
      <c r="H123" s="33"/>
      <c r="I123" s="26" t="s">
        <v>19</v>
      </c>
      <c r="J123" s="59">
        <f>IF(J12="","",J12)</f>
        <v>44399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1" customFormat="1" ht="6.95" customHeight="1" x14ac:dyDescent="0.2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1" customFormat="1" ht="40.15" customHeight="1" x14ac:dyDescent="0.2">
      <c r="A125" s="33"/>
      <c r="B125" s="34"/>
      <c r="C125" s="26" t="s">
        <v>20</v>
      </c>
      <c r="D125" s="33"/>
      <c r="E125" s="33"/>
      <c r="F125" s="24" t="str">
        <f>E15</f>
        <v>Mestská časť Bratislava-Ružinov</v>
      </c>
      <c r="G125" s="33"/>
      <c r="H125" s="33"/>
      <c r="I125" s="26" t="s">
        <v>25</v>
      </c>
      <c r="J125" s="29" t="str">
        <f>E21</f>
        <v>Ing.Gabriel Adám,Ing.Miroslav Prešinský,PhD.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1" customFormat="1" ht="15.2" customHeight="1" x14ac:dyDescent="0.2">
      <c r="A126" s="33"/>
      <c r="B126" s="34"/>
      <c r="C126" s="26" t="s">
        <v>23</v>
      </c>
      <c r="D126" s="33"/>
      <c r="E126" s="33"/>
      <c r="F126" s="24" t="str">
        <f>IF(E18="","",E18)</f>
        <v>Vyplň údaj</v>
      </c>
      <c r="G126" s="33"/>
      <c r="H126" s="33"/>
      <c r="I126" s="26" t="s">
        <v>27</v>
      </c>
      <c r="J126" s="29" t="str">
        <f>E24</f>
        <v xml:space="preserve"> 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1" customFormat="1" ht="10.35" customHeight="1" x14ac:dyDescent="0.2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0" customFormat="1" ht="29.25" customHeight="1" x14ac:dyDescent="0.2">
      <c r="A128" s="145"/>
      <c r="B128" s="146"/>
      <c r="C128" s="147" t="s">
        <v>125</v>
      </c>
      <c r="D128" s="148" t="s">
        <v>56</v>
      </c>
      <c r="E128" s="148" t="s">
        <v>52</v>
      </c>
      <c r="F128" s="148" t="s">
        <v>53</v>
      </c>
      <c r="G128" s="148" t="s">
        <v>126</v>
      </c>
      <c r="H128" s="148" t="s">
        <v>127</v>
      </c>
      <c r="I128" s="148" t="s">
        <v>128</v>
      </c>
      <c r="J128" s="149" t="s">
        <v>104</v>
      </c>
      <c r="K128" s="150" t="s">
        <v>129</v>
      </c>
      <c r="L128" s="151"/>
      <c r="M128" s="65" t="s">
        <v>1</v>
      </c>
      <c r="N128" s="66" t="s">
        <v>35</v>
      </c>
      <c r="O128" s="66" t="s">
        <v>130</v>
      </c>
      <c r="P128" s="66" t="s">
        <v>131</v>
      </c>
      <c r="Q128" s="66" t="s">
        <v>132</v>
      </c>
      <c r="R128" s="66" t="s">
        <v>133</v>
      </c>
      <c r="S128" s="66" t="s">
        <v>134</v>
      </c>
      <c r="T128" s="67" t="s">
        <v>135</v>
      </c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</row>
    <row r="129" spans="1:65" s="1" customFormat="1" ht="22.9" customHeight="1" x14ac:dyDescent="0.25">
      <c r="A129" s="33"/>
      <c r="B129" s="34"/>
      <c r="C129" s="72" t="s">
        <v>101</v>
      </c>
      <c r="D129" s="33"/>
      <c r="E129" s="33"/>
      <c r="F129" s="33"/>
      <c r="G129" s="33"/>
      <c r="H129" s="33"/>
      <c r="I129" s="33"/>
      <c r="J129" s="152">
        <f>BK129</f>
        <v>0</v>
      </c>
      <c r="K129" s="33"/>
      <c r="L129" s="34"/>
      <c r="M129" s="68"/>
      <c r="N129" s="60"/>
      <c r="O129" s="69"/>
      <c r="P129" s="153">
        <f>P130</f>
        <v>0</v>
      </c>
      <c r="Q129" s="69"/>
      <c r="R129" s="153">
        <f>R130</f>
        <v>49.28764000000001</v>
      </c>
      <c r="S129" s="69"/>
      <c r="T129" s="154">
        <f>T130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6" t="s">
        <v>70</v>
      </c>
      <c r="AU129" s="16" t="s">
        <v>106</v>
      </c>
      <c r="BK129" s="155">
        <f>BK130</f>
        <v>0</v>
      </c>
    </row>
    <row r="130" spans="1:65" s="11" customFormat="1" ht="25.9" customHeight="1" x14ac:dyDescent="0.2">
      <c r="B130" s="156"/>
      <c r="D130" s="157" t="s">
        <v>70</v>
      </c>
      <c r="E130" s="158" t="s">
        <v>136</v>
      </c>
      <c r="F130" s="158" t="s">
        <v>137</v>
      </c>
      <c r="I130" s="159"/>
      <c r="J130" s="160">
        <f>BK130</f>
        <v>0</v>
      </c>
      <c r="L130" s="156"/>
      <c r="M130" s="161"/>
      <c r="N130" s="162"/>
      <c r="O130" s="162"/>
      <c r="P130" s="163">
        <f>P131+P185</f>
        <v>0</v>
      </c>
      <c r="Q130" s="162"/>
      <c r="R130" s="163">
        <f>R131+R185</f>
        <v>49.28764000000001</v>
      </c>
      <c r="S130" s="162"/>
      <c r="T130" s="164">
        <f>T131+T185</f>
        <v>0</v>
      </c>
      <c r="AR130" s="157" t="s">
        <v>78</v>
      </c>
      <c r="AT130" s="165" t="s">
        <v>70</v>
      </c>
      <c r="AU130" s="165" t="s">
        <v>71</v>
      </c>
      <c r="AY130" s="157" t="s">
        <v>138</v>
      </c>
      <c r="BK130" s="166">
        <f>BK131+BK185</f>
        <v>0</v>
      </c>
    </row>
    <row r="131" spans="1:65" s="11" customFormat="1" ht="22.9" customHeight="1" x14ac:dyDescent="0.2">
      <c r="B131" s="156"/>
      <c r="D131" s="157" t="s">
        <v>70</v>
      </c>
      <c r="E131" s="167" t="s">
        <v>78</v>
      </c>
      <c r="F131" s="167" t="s">
        <v>139</v>
      </c>
      <c r="I131" s="159"/>
      <c r="J131" s="168">
        <f>BK131</f>
        <v>0</v>
      </c>
      <c r="L131" s="156"/>
      <c r="M131" s="161"/>
      <c r="N131" s="162"/>
      <c r="O131" s="162"/>
      <c r="P131" s="163">
        <f>SUM(P132:P184)</f>
        <v>0</v>
      </c>
      <c r="Q131" s="162"/>
      <c r="R131" s="163">
        <f>SUM(R132:R184)</f>
        <v>49.28764000000001</v>
      </c>
      <c r="S131" s="162"/>
      <c r="T131" s="164">
        <f>SUM(T132:T184)</f>
        <v>0</v>
      </c>
      <c r="AR131" s="157" t="s">
        <v>78</v>
      </c>
      <c r="AT131" s="165" t="s">
        <v>70</v>
      </c>
      <c r="AU131" s="165" t="s">
        <v>78</v>
      </c>
      <c r="AY131" s="157" t="s">
        <v>138</v>
      </c>
      <c r="BK131" s="166">
        <f>SUM(BK132:BK184)</f>
        <v>0</v>
      </c>
    </row>
    <row r="132" spans="1:65" s="1" customFormat="1" ht="24.2" customHeight="1" x14ac:dyDescent="0.2">
      <c r="A132" s="33"/>
      <c r="B132" s="137"/>
      <c r="C132" s="169" t="s">
        <v>78</v>
      </c>
      <c r="D132" s="169" t="s">
        <v>140</v>
      </c>
      <c r="E132" s="170" t="s">
        <v>169</v>
      </c>
      <c r="F132" s="171" t="s">
        <v>170</v>
      </c>
      <c r="G132" s="172" t="s">
        <v>161</v>
      </c>
      <c r="H132" s="173">
        <v>52.171999999999997</v>
      </c>
      <c r="I132" s="174"/>
      <c r="J132" s="175">
        <f>ROUND(I132*H132,2)</f>
        <v>0</v>
      </c>
      <c r="K132" s="176"/>
      <c r="L132" s="34"/>
      <c r="M132" s="177" t="s">
        <v>1</v>
      </c>
      <c r="N132" s="178" t="s">
        <v>37</v>
      </c>
      <c r="O132" s="62"/>
      <c r="P132" s="179">
        <f>O132*H132</f>
        <v>0</v>
      </c>
      <c r="Q132" s="179">
        <v>0</v>
      </c>
      <c r="R132" s="179">
        <f>Q132*H132</f>
        <v>0</v>
      </c>
      <c r="S132" s="179">
        <v>0</v>
      </c>
      <c r="T132" s="180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1" t="s">
        <v>144</v>
      </c>
      <c r="AT132" s="181" t="s">
        <v>140</v>
      </c>
      <c r="AU132" s="181" t="s">
        <v>95</v>
      </c>
      <c r="AY132" s="16" t="s">
        <v>138</v>
      </c>
      <c r="BE132" s="101">
        <f>IF(N132="základná",J132,0)</f>
        <v>0</v>
      </c>
      <c r="BF132" s="101">
        <f>IF(N132="znížená",J132,0)</f>
        <v>0</v>
      </c>
      <c r="BG132" s="101">
        <f>IF(N132="zákl. prenesená",J132,0)</f>
        <v>0</v>
      </c>
      <c r="BH132" s="101">
        <f>IF(N132="zníž. prenesená",J132,0)</f>
        <v>0</v>
      </c>
      <c r="BI132" s="101">
        <f>IF(N132="nulová",J132,0)</f>
        <v>0</v>
      </c>
      <c r="BJ132" s="16" t="s">
        <v>95</v>
      </c>
      <c r="BK132" s="101">
        <f>ROUND(I132*H132,2)</f>
        <v>0</v>
      </c>
      <c r="BL132" s="16" t="s">
        <v>144</v>
      </c>
      <c r="BM132" s="181" t="s">
        <v>416</v>
      </c>
    </row>
    <row r="133" spans="1:65" s="14" customFormat="1" ht="22.5" x14ac:dyDescent="0.2">
      <c r="B133" s="199"/>
      <c r="D133" s="183" t="s">
        <v>146</v>
      </c>
      <c r="E133" s="200" t="s">
        <v>1</v>
      </c>
      <c r="F133" s="201" t="s">
        <v>417</v>
      </c>
      <c r="H133" s="200" t="s">
        <v>1</v>
      </c>
      <c r="I133" s="202"/>
      <c r="L133" s="199"/>
      <c r="M133" s="203"/>
      <c r="N133" s="204"/>
      <c r="O133" s="204"/>
      <c r="P133" s="204"/>
      <c r="Q133" s="204"/>
      <c r="R133" s="204"/>
      <c r="S133" s="204"/>
      <c r="T133" s="205"/>
      <c r="AT133" s="200" t="s">
        <v>146</v>
      </c>
      <c r="AU133" s="200" t="s">
        <v>95</v>
      </c>
      <c r="AV133" s="14" t="s">
        <v>78</v>
      </c>
      <c r="AW133" s="14" t="s">
        <v>26</v>
      </c>
      <c r="AX133" s="14" t="s">
        <v>71</v>
      </c>
      <c r="AY133" s="200" t="s">
        <v>138</v>
      </c>
    </row>
    <row r="134" spans="1:65" s="12" customFormat="1" x14ac:dyDescent="0.2">
      <c r="B134" s="182"/>
      <c r="D134" s="183" t="s">
        <v>146</v>
      </c>
      <c r="E134" s="184" t="s">
        <v>1</v>
      </c>
      <c r="F134" s="185" t="s">
        <v>418</v>
      </c>
      <c r="H134" s="186">
        <v>52.171999999999997</v>
      </c>
      <c r="I134" s="187"/>
      <c r="L134" s="182"/>
      <c r="M134" s="188"/>
      <c r="N134" s="189"/>
      <c r="O134" s="189"/>
      <c r="P134" s="189"/>
      <c r="Q134" s="189"/>
      <c r="R134" s="189"/>
      <c r="S134" s="189"/>
      <c r="T134" s="190"/>
      <c r="AT134" s="184" t="s">
        <v>146</v>
      </c>
      <c r="AU134" s="184" t="s">
        <v>95</v>
      </c>
      <c r="AV134" s="12" t="s">
        <v>95</v>
      </c>
      <c r="AW134" s="12" t="s">
        <v>26</v>
      </c>
      <c r="AX134" s="12" t="s">
        <v>71</v>
      </c>
      <c r="AY134" s="184" t="s">
        <v>138</v>
      </c>
    </row>
    <row r="135" spans="1:65" s="13" customFormat="1" x14ac:dyDescent="0.2">
      <c r="B135" s="191"/>
      <c r="D135" s="183" t="s">
        <v>146</v>
      </c>
      <c r="E135" s="192" t="s">
        <v>414</v>
      </c>
      <c r="F135" s="193" t="s">
        <v>152</v>
      </c>
      <c r="H135" s="194">
        <v>52.171999999999997</v>
      </c>
      <c r="I135" s="195"/>
      <c r="L135" s="191"/>
      <c r="M135" s="196"/>
      <c r="N135" s="197"/>
      <c r="O135" s="197"/>
      <c r="P135" s="197"/>
      <c r="Q135" s="197"/>
      <c r="R135" s="197"/>
      <c r="S135" s="197"/>
      <c r="T135" s="198"/>
      <c r="AT135" s="192" t="s">
        <v>146</v>
      </c>
      <c r="AU135" s="192" t="s">
        <v>95</v>
      </c>
      <c r="AV135" s="13" t="s">
        <v>144</v>
      </c>
      <c r="AW135" s="13" t="s">
        <v>26</v>
      </c>
      <c r="AX135" s="13" t="s">
        <v>78</v>
      </c>
      <c r="AY135" s="192" t="s">
        <v>138</v>
      </c>
    </row>
    <row r="136" spans="1:65" s="1" customFormat="1" ht="24.2" customHeight="1" x14ac:dyDescent="0.2">
      <c r="A136" s="33"/>
      <c r="B136" s="137"/>
      <c r="C136" s="169" t="s">
        <v>95</v>
      </c>
      <c r="D136" s="169" t="s">
        <v>140</v>
      </c>
      <c r="E136" s="170" t="s">
        <v>419</v>
      </c>
      <c r="F136" s="171" t="s">
        <v>420</v>
      </c>
      <c r="G136" s="172" t="s">
        <v>161</v>
      </c>
      <c r="H136" s="173">
        <v>52.171999999999997</v>
      </c>
      <c r="I136" s="174"/>
      <c r="J136" s="175">
        <f>ROUND(I136*H136,2)</f>
        <v>0</v>
      </c>
      <c r="K136" s="176"/>
      <c r="L136" s="34"/>
      <c r="M136" s="177" t="s">
        <v>1</v>
      </c>
      <c r="N136" s="178" t="s">
        <v>37</v>
      </c>
      <c r="O136" s="62"/>
      <c r="P136" s="179">
        <f>O136*H136</f>
        <v>0</v>
      </c>
      <c r="Q136" s="179">
        <v>0</v>
      </c>
      <c r="R136" s="179">
        <f>Q136*H136</f>
        <v>0</v>
      </c>
      <c r="S136" s="179">
        <v>0</v>
      </c>
      <c r="T136" s="180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1" t="s">
        <v>144</v>
      </c>
      <c r="AT136" s="181" t="s">
        <v>140</v>
      </c>
      <c r="AU136" s="181" t="s">
        <v>95</v>
      </c>
      <c r="AY136" s="16" t="s">
        <v>138</v>
      </c>
      <c r="BE136" s="101">
        <f>IF(N136="základná",J136,0)</f>
        <v>0</v>
      </c>
      <c r="BF136" s="101">
        <f>IF(N136="znížená",J136,0)</f>
        <v>0</v>
      </c>
      <c r="BG136" s="101">
        <f>IF(N136="zákl. prenesená",J136,0)</f>
        <v>0</v>
      </c>
      <c r="BH136" s="101">
        <f>IF(N136="zníž. prenesená",J136,0)</f>
        <v>0</v>
      </c>
      <c r="BI136" s="101">
        <f>IF(N136="nulová",J136,0)</f>
        <v>0</v>
      </c>
      <c r="BJ136" s="16" t="s">
        <v>95</v>
      </c>
      <c r="BK136" s="101">
        <f>ROUND(I136*H136,2)</f>
        <v>0</v>
      </c>
      <c r="BL136" s="16" t="s">
        <v>144</v>
      </c>
      <c r="BM136" s="181" t="s">
        <v>421</v>
      </c>
    </row>
    <row r="137" spans="1:65" s="12" customFormat="1" x14ac:dyDescent="0.2">
      <c r="B137" s="182"/>
      <c r="D137" s="183" t="s">
        <v>146</v>
      </c>
      <c r="E137" s="184" t="s">
        <v>1</v>
      </c>
      <c r="F137" s="185" t="s">
        <v>414</v>
      </c>
      <c r="H137" s="186">
        <v>52.171999999999997</v>
      </c>
      <c r="I137" s="187"/>
      <c r="L137" s="182"/>
      <c r="M137" s="188"/>
      <c r="N137" s="189"/>
      <c r="O137" s="189"/>
      <c r="P137" s="189"/>
      <c r="Q137" s="189"/>
      <c r="R137" s="189"/>
      <c r="S137" s="189"/>
      <c r="T137" s="190"/>
      <c r="AT137" s="184" t="s">
        <v>146</v>
      </c>
      <c r="AU137" s="184" t="s">
        <v>95</v>
      </c>
      <c r="AV137" s="12" t="s">
        <v>95</v>
      </c>
      <c r="AW137" s="12" t="s">
        <v>26</v>
      </c>
      <c r="AX137" s="12" t="s">
        <v>71</v>
      </c>
      <c r="AY137" s="184" t="s">
        <v>138</v>
      </c>
    </row>
    <row r="138" spans="1:65" s="13" customFormat="1" x14ac:dyDescent="0.2">
      <c r="B138" s="191"/>
      <c r="D138" s="183" t="s">
        <v>146</v>
      </c>
      <c r="E138" s="192" t="s">
        <v>1</v>
      </c>
      <c r="F138" s="193" t="s">
        <v>152</v>
      </c>
      <c r="H138" s="194">
        <v>52.171999999999997</v>
      </c>
      <c r="I138" s="195"/>
      <c r="L138" s="191"/>
      <c r="M138" s="196"/>
      <c r="N138" s="197"/>
      <c r="O138" s="197"/>
      <c r="P138" s="197"/>
      <c r="Q138" s="197"/>
      <c r="R138" s="197"/>
      <c r="S138" s="197"/>
      <c r="T138" s="198"/>
      <c r="AT138" s="192" t="s">
        <v>146</v>
      </c>
      <c r="AU138" s="192" t="s">
        <v>95</v>
      </c>
      <c r="AV138" s="13" t="s">
        <v>144</v>
      </c>
      <c r="AW138" s="13" t="s">
        <v>26</v>
      </c>
      <c r="AX138" s="13" t="s">
        <v>78</v>
      </c>
      <c r="AY138" s="192" t="s">
        <v>138</v>
      </c>
    </row>
    <row r="139" spans="1:65" s="1" customFormat="1" ht="21.75" customHeight="1" x14ac:dyDescent="0.2">
      <c r="A139" s="33"/>
      <c r="B139" s="137"/>
      <c r="C139" s="169" t="s">
        <v>158</v>
      </c>
      <c r="D139" s="169" t="s">
        <v>140</v>
      </c>
      <c r="E139" s="170" t="s">
        <v>422</v>
      </c>
      <c r="F139" s="171" t="s">
        <v>423</v>
      </c>
      <c r="G139" s="172" t="s">
        <v>143</v>
      </c>
      <c r="H139" s="173">
        <v>600</v>
      </c>
      <c r="I139" s="174"/>
      <c r="J139" s="175">
        <f>ROUND(I139*H139,2)</f>
        <v>0</v>
      </c>
      <c r="K139" s="176"/>
      <c r="L139" s="34"/>
      <c r="M139" s="177" t="s">
        <v>1</v>
      </c>
      <c r="N139" s="178" t="s">
        <v>37</v>
      </c>
      <c r="O139" s="62"/>
      <c r="P139" s="179">
        <f>O139*H139</f>
        <v>0</v>
      </c>
      <c r="Q139" s="179">
        <v>0</v>
      </c>
      <c r="R139" s="179">
        <f>Q139*H139</f>
        <v>0</v>
      </c>
      <c r="S139" s="179">
        <v>0</v>
      </c>
      <c r="T139" s="180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81" t="s">
        <v>144</v>
      </c>
      <c r="AT139" s="181" t="s">
        <v>140</v>
      </c>
      <c r="AU139" s="181" t="s">
        <v>95</v>
      </c>
      <c r="AY139" s="16" t="s">
        <v>138</v>
      </c>
      <c r="BE139" s="101">
        <f>IF(N139="základná",J139,0)</f>
        <v>0</v>
      </c>
      <c r="BF139" s="101">
        <f>IF(N139="znížená",J139,0)</f>
        <v>0</v>
      </c>
      <c r="BG139" s="101">
        <f>IF(N139="zákl. prenesená",J139,0)</f>
        <v>0</v>
      </c>
      <c r="BH139" s="101">
        <f>IF(N139="zníž. prenesená",J139,0)</f>
        <v>0</v>
      </c>
      <c r="BI139" s="101">
        <f>IF(N139="nulová",J139,0)</f>
        <v>0</v>
      </c>
      <c r="BJ139" s="16" t="s">
        <v>95</v>
      </c>
      <c r="BK139" s="101">
        <f>ROUND(I139*H139,2)</f>
        <v>0</v>
      </c>
      <c r="BL139" s="16" t="s">
        <v>144</v>
      </c>
      <c r="BM139" s="181" t="s">
        <v>424</v>
      </c>
    </row>
    <row r="140" spans="1:65" s="12" customFormat="1" x14ac:dyDescent="0.2">
      <c r="B140" s="182"/>
      <c r="D140" s="183" t="s">
        <v>146</v>
      </c>
      <c r="E140" s="184" t="s">
        <v>1</v>
      </c>
      <c r="F140" s="185" t="s">
        <v>413</v>
      </c>
      <c r="H140" s="186">
        <v>600</v>
      </c>
      <c r="I140" s="187"/>
      <c r="L140" s="182"/>
      <c r="M140" s="188"/>
      <c r="N140" s="189"/>
      <c r="O140" s="189"/>
      <c r="P140" s="189"/>
      <c r="Q140" s="189"/>
      <c r="R140" s="189"/>
      <c r="S140" s="189"/>
      <c r="T140" s="190"/>
      <c r="AT140" s="184" t="s">
        <v>146</v>
      </c>
      <c r="AU140" s="184" t="s">
        <v>95</v>
      </c>
      <c r="AV140" s="12" t="s">
        <v>95</v>
      </c>
      <c r="AW140" s="12" t="s">
        <v>26</v>
      </c>
      <c r="AX140" s="12" t="s">
        <v>71</v>
      </c>
      <c r="AY140" s="184" t="s">
        <v>138</v>
      </c>
    </row>
    <row r="141" spans="1:65" s="13" customFormat="1" x14ac:dyDescent="0.2">
      <c r="B141" s="191"/>
      <c r="D141" s="183" t="s">
        <v>146</v>
      </c>
      <c r="E141" s="192" t="s">
        <v>412</v>
      </c>
      <c r="F141" s="193" t="s">
        <v>152</v>
      </c>
      <c r="H141" s="194">
        <v>600</v>
      </c>
      <c r="I141" s="195"/>
      <c r="L141" s="191"/>
      <c r="M141" s="196"/>
      <c r="N141" s="197"/>
      <c r="O141" s="197"/>
      <c r="P141" s="197"/>
      <c r="Q141" s="197"/>
      <c r="R141" s="197"/>
      <c r="S141" s="197"/>
      <c r="T141" s="198"/>
      <c r="AT141" s="192" t="s">
        <v>146</v>
      </c>
      <c r="AU141" s="192" t="s">
        <v>95</v>
      </c>
      <c r="AV141" s="13" t="s">
        <v>144</v>
      </c>
      <c r="AW141" s="13" t="s">
        <v>26</v>
      </c>
      <c r="AX141" s="13" t="s">
        <v>78</v>
      </c>
      <c r="AY141" s="192" t="s">
        <v>138</v>
      </c>
    </row>
    <row r="142" spans="1:65" s="1" customFormat="1" ht="16.5" customHeight="1" x14ac:dyDescent="0.2">
      <c r="A142" s="33"/>
      <c r="B142" s="137"/>
      <c r="C142" s="212" t="s">
        <v>144</v>
      </c>
      <c r="D142" s="212" t="s">
        <v>381</v>
      </c>
      <c r="E142" s="213" t="s">
        <v>425</v>
      </c>
      <c r="F142" s="214" t="s">
        <v>426</v>
      </c>
      <c r="G142" s="215" t="s">
        <v>427</v>
      </c>
      <c r="H142" s="216">
        <v>21</v>
      </c>
      <c r="I142" s="217"/>
      <c r="J142" s="218">
        <f>ROUND(I142*H142,2)</f>
        <v>0</v>
      </c>
      <c r="K142" s="219"/>
      <c r="L142" s="220"/>
      <c r="M142" s="221" t="s">
        <v>1</v>
      </c>
      <c r="N142" s="222" t="s">
        <v>37</v>
      </c>
      <c r="O142" s="62"/>
      <c r="P142" s="179">
        <f>O142*H142</f>
        <v>0</v>
      </c>
      <c r="Q142" s="179">
        <v>1E-3</v>
      </c>
      <c r="R142" s="179">
        <f>Q142*H142</f>
        <v>2.1000000000000001E-2</v>
      </c>
      <c r="S142" s="179">
        <v>0</v>
      </c>
      <c r="T142" s="180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1" t="s">
        <v>183</v>
      </c>
      <c r="AT142" s="181" t="s">
        <v>381</v>
      </c>
      <c r="AU142" s="181" t="s">
        <v>95</v>
      </c>
      <c r="AY142" s="16" t="s">
        <v>138</v>
      </c>
      <c r="BE142" s="101">
        <f>IF(N142="základná",J142,0)</f>
        <v>0</v>
      </c>
      <c r="BF142" s="101">
        <f>IF(N142="znížená",J142,0)</f>
        <v>0</v>
      </c>
      <c r="BG142" s="101">
        <f>IF(N142="zákl. prenesená",J142,0)</f>
        <v>0</v>
      </c>
      <c r="BH142" s="101">
        <f>IF(N142="zníž. prenesená",J142,0)</f>
        <v>0</v>
      </c>
      <c r="BI142" s="101">
        <f>IF(N142="nulová",J142,0)</f>
        <v>0</v>
      </c>
      <c r="BJ142" s="16" t="s">
        <v>95</v>
      </c>
      <c r="BK142" s="101">
        <f>ROUND(I142*H142,2)</f>
        <v>0</v>
      </c>
      <c r="BL142" s="16" t="s">
        <v>144</v>
      </c>
      <c r="BM142" s="181" t="s">
        <v>428</v>
      </c>
    </row>
    <row r="143" spans="1:65" s="14" customFormat="1" x14ac:dyDescent="0.2">
      <c r="B143" s="199"/>
      <c r="D143" s="183" t="s">
        <v>146</v>
      </c>
      <c r="E143" s="200" t="s">
        <v>1</v>
      </c>
      <c r="F143" s="201" t="s">
        <v>429</v>
      </c>
      <c r="H143" s="200" t="s">
        <v>1</v>
      </c>
      <c r="I143" s="202"/>
      <c r="L143" s="199"/>
      <c r="M143" s="203"/>
      <c r="N143" s="204"/>
      <c r="O143" s="204"/>
      <c r="P143" s="204"/>
      <c r="Q143" s="204"/>
      <c r="R143" s="204"/>
      <c r="S143" s="204"/>
      <c r="T143" s="205"/>
      <c r="AT143" s="200" t="s">
        <v>146</v>
      </c>
      <c r="AU143" s="200" t="s">
        <v>95</v>
      </c>
      <c r="AV143" s="14" t="s">
        <v>78</v>
      </c>
      <c r="AW143" s="14" t="s">
        <v>26</v>
      </c>
      <c r="AX143" s="14" t="s">
        <v>71</v>
      </c>
      <c r="AY143" s="200" t="s">
        <v>138</v>
      </c>
    </row>
    <row r="144" spans="1:65" s="12" customFormat="1" x14ac:dyDescent="0.2">
      <c r="B144" s="182"/>
      <c r="D144" s="183" t="s">
        <v>146</v>
      </c>
      <c r="E144" s="184" t="s">
        <v>1</v>
      </c>
      <c r="F144" s="185" t="s">
        <v>430</v>
      </c>
      <c r="H144" s="186">
        <v>21</v>
      </c>
      <c r="I144" s="187"/>
      <c r="L144" s="182"/>
      <c r="M144" s="188"/>
      <c r="N144" s="189"/>
      <c r="O144" s="189"/>
      <c r="P144" s="189"/>
      <c r="Q144" s="189"/>
      <c r="R144" s="189"/>
      <c r="S144" s="189"/>
      <c r="T144" s="190"/>
      <c r="AT144" s="184" t="s">
        <v>146</v>
      </c>
      <c r="AU144" s="184" t="s">
        <v>95</v>
      </c>
      <c r="AV144" s="12" t="s">
        <v>95</v>
      </c>
      <c r="AW144" s="12" t="s">
        <v>26</v>
      </c>
      <c r="AX144" s="12" t="s">
        <v>71</v>
      </c>
      <c r="AY144" s="184" t="s">
        <v>138</v>
      </c>
    </row>
    <row r="145" spans="1:65" s="13" customFormat="1" x14ac:dyDescent="0.2">
      <c r="B145" s="191"/>
      <c r="D145" s="183" t="s">
        <v>146</v>
      </c>
      <c r="E145" s="192" t="s">
        <v>1</v>
      </c>
      <c r="F145" s="193" t="s">
        <v>152</v>
      </c>
      <c r="H145" s="194">
        <v>21</v>
      </c>
      <c r="I145" s="195"/>
      <c r="L145" s="191"/>
      <c r="M145" s="196"/>
      <c r="N145" s="197"/>
      <c r="O145" s="197"/>
      <c r="P145" s="197"/>
      <c r="Q145" s="197"/>
      <c r="R145" s="197"/>
      <c r="S145" s="197"/>
      <c r="T145" s="198"/>
      <c r="AT145" s="192" t="s">
        <v>146</v>
      </c>
      <c r="AU145" s="192" t="s">
        <v>95</v>
      </c>
      <c r="AV145" s="13" t="s">
        <v>144</v>
      </c>
      <c r="AW145" s="13" t="s">
        <v>26</v>
      </c>
      <c r="AX145" s="13" t="s">
        <v>78</v>
      </c>
      <c r="AY145" s="192" t="s">
        <v>138</v>
      </c>
    </row>
    <row r="146" spans="1:65" s="1" customFormat="1" ht="37.9" customHeight="1" x14ac:dyDescent="0.2">
      <c r="A146" s="33"/>
      <c r="B146" s="137"/>
      <c r="C146" s="169" t="s">
        <v>168</v>
      </c>
      <c r="D146" s="169" t="s">
        <v>140</v>
      </c>
      <c r="E146" s="170" t="s">
        <v>431</v>
      </c>
      <c r="F146" s="171" t="s">
        <v>432</v>
      </c>
      <c r="G146" s="172" t="s">
        <v>143</v>
      </c>
      <c r="H146" s="173">
        <v>600</v>
      </c>
      <c r="I146" s="174"/>
      <c r="J146" s="175">
        <f>ROUND(I146*H146,2)</f>
        <v>0</v>
      </c>
      <c r="K146" s="176"/>
      <c r="L146" s="34"/>
      <c r="M146" s="177" t="s">
        <v>1</v>
      </c>
      <c r="N146" s="178" t="s">
        <v>37</v>
      </c>
      <c r="O146" s="62"/>
      <c r="P146" s="179">
        <f>O146*H146</f>
        <v>0</v>
      </c>
      <c r="Q146" s="179">
        <v>0</v>
      </c>
      <c r="R146" s="179">
        <f>Q146*H146</f>
        <v>0</v>
      </c>
      <c r="S146" s="179">
        <v>0</v>
      </c>
      <c r="T146" s="18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81" t="s">
        <v>144</v>
      </c>
      <c r="AT146" s="181" t="s">
        <v>140</v>
      </c>
      <c r="AU146" s="181" t="s">
        <v>95</v>
      </c>
      <c r="AY146" s="16" t="s">
        <v>138</v>
      </c>
      <c r="BE146" s="101">
        <f>IF(N146="základná",J146,0)</f>
        <v>0</v>
      </c>
      <c r="BF146" s="101">
        <f>IF(N146="znížená",J146,0)</f>
        <v>0</v>
      </c>
      <c r="BG146" s="101">
        <f>IF(N146="zákl. prenesená",J146,0)</f>
        <v>0</v>
      </c>
      <c r="BH146" s="101">
        <f>IF(N146="zníž. prenesená",J146,0)</f>
        <v>0</v>
      </c>
      <c r="BI146" s="101">
        <f>IF(N146="nulová",J146,0)</f>
        <v>0</v>
      </c>
      <c r="BJ146" s="16" t="s">
        <v>95</v>
      </c>
      <c r="BK146" s="101">
        <f>ROUND(I146*H146,2)</f>
        <v>0</v>
      </c>
      <c r="BL146" s="16" t="s">
        <v>144</v>
      </c>
      <c r="BM146" s="181" t="s">
        <v>433</v>
      </c>
    </row>
    <row r="147" spans="1:65" s="12" customFormat="1" x14ac:dyDescent="0.2">
      <c r="B147" s="182"/>
      <c r="D147" s="183" t="s">
        <v>146</v>
      </c>
      <c r="E147" s="184" t="s">
        <v>1</v>
      </c>
      <c r="F147" s="185" t="s">
        <v>412</v>
      </c>
      <c r="H147" s="186">
        <v>600</v>
      </c>
      <c r="I147" s="187"/>
      <c r="L147" s="182"/>
      <c r="M147" s="188"/>
      <c r="N147" s="189"/>
      <c r="O147" s="189"/>
      <c r="P147" s="189"/>
      <c r="Q147" s="189"/>
      <c r="R147" s="189"/>
      <c r="S147" s="189"/>
      <c r="T147" s="190"/>
      <c r="AT147" s="184" t="s">
        <v>146</v>
      </c>
      <c r="AU147" s="184" t="s">
        <v>95</v>
      </c>
      <c r="AV147" s="12" t="s">
        <v>95</v>
      </c>
      <c r="AW147" s="12" t="s">
        <v>26</v>
      </c>
      <c r="AX147" s="12" t="s">
        <v>71</v>
      </c>
      <c r="AY147" s="184" t="s">
        <v>138</v>
      </c>
    </row>
    <row r="148" spans="1:65" s="13" customFormat="1" x14ac:dyDescent="0.2">
      <c r="B148" s="191"/>
      <c r="D148" s="183" t="s">
        <v>146</v>
      </c>
      <c r="E148" s="192" t="s">
        <v>1</v>
      </c>
      <c r="F148" s="193" t="s">
        <v>152</v>
      </c>
      <c r="H148" s="194">
        <v>600</v>
      </c>
      <c r="I148" s="195"/>
      <c r="L148" s="191"/>
      <c r="M148" s="196"/>
      <c r="N148" s="197"/>
      <c r="O148" s="197"/>
      <c r="P148" s="197"/>
      <c r="Q148" s="197"/>
      <c r="R148" s="197"/>
      <c r="S148" s="197"/>
      <c r="T148" s="198"/>
      <c r="AT148" s="192" t="s">
        <v>146</v>
      </c>
      <c r="AU148" s="192" t="s">
        <v>95</v>
      </c>
      <c r="AV148" s="13" t="s">
        <v>144</v>
      </c>
      <c r="AW148" s="13" t="s">
        <v>26</v>
      </c>
      <c r="AX148" s="13" t="s">
        <v>78</v>
      </c>
      <c r="AY148" s="192" t="s">
        <v>138</v>
      </c>
    </row>
    <row r="149" spans="1:65" s="1" customFormat="1" ht="21.75" customHeight="1" x14ac:dyDescent="0.2">
      <c r="A149" s="33"/>
      <c r="B149" s="137"/>
      <c r="C149" s="212" t="s">
        <v>172</v>
      </c>
      <c r="D149" s="212" t="s">
        <v>381</v>
      </c>
      <c r="E149" s="213" t="s">
        <v>434</v>
      </c>
      <c r="F149" s="214" t="s">
        <v>435</v>
      </c>
      <c r="G149" s="215" t="s">
        <v>161</v>
      </c>
      <c r="H149" s="216">
        <v>37.828000000000003</v>
      </c>
      <c r="I149" s="217"/>
      <c r="J149" s="218">
        <f>ROUND(I149*H149,2)</f>
        <v>0</v>
      </c>
      <c r="K149" s="219"/>
      <c r="L149" s="220"/>
      <c r="M149" s="221" t="s">
        <v>1</v>
      </c>
      <c r="N149" s="222" t="s">
        <v>37</v>
      </c>
      <c r="O149" s="62"/>
      <c r="P149" s="179">
        <f>O149*H149</f>
        <v>0</v>
      </c>
      <c r="Q149" s="179">
        <v>1.3</v>
      </c>
      <c r="R149" s="179">
        <f>Q149*H149</f>
        <v>49.176400000000008</v>
      </c>
      <c r="S149" s="179">
        <v>0</v>
      </c>
      <c r="T149" s="180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1" t="s">
        <v>183</v>
      </c>
      <c r="AT149" s="181" t="s">
        <v>381</v>
      </c>
      <c r="AU149" s="181" t="s">
        <v>95</v>
      </c>
      <c r="AY149" s="16" t="s">
        <v>138</v>
      </c>
      <c r="BE149" s="101">
        <f>IF(N149="základná",J149,0)</f>
        <v>0</v>
      </c>
      <c r="BF149" s="101">
        <f>IF(N149="znížená",J149,0)</f>
        <v>0</v>
      </c>
      <c r="BG149" s="101">
        <f>IF(N149="zákl. prenesená",J149,0)</f>
        <v>0</v>
      </c>
      <c r="BH149" s="101">
        <f>IF(N149="zníž. prenesená",J149,0)</f>
        <v>0</v>
      </c>
      <c r="BI149" s="101">
        <f>IF(N149="nulová",J149,0)</f>
        <v>0</v>
      </c>
      <c r="BJ149" s="16" t="s">
        <v>95</v>
      </c>
      <c r="BK149" s="101">
        <f>ROUND(I149*H149,2)</f>
        <v>0</v>
      </c>
      <c r="BL149" s="16" t="s">
        <v>144</v>
      </c>
      <c r="BM149" s="181" t="s">
        <v>436</v>
      </c>
    </row>
    <row r="150" spans="1:65" s="12" customFormat="1" x14ac:dyDescent="0.2">
      <c r="B150" s="182"/>
      <c r="D150" s="183" t="s">
        <v>146</v>
      </c>
      <c r="E150" s="184" t="s">
        <v>1</v>
      </c>
      <c r="F150" s="185" t="s">
        <v>437</v>
      </c>
      <c r="H150" s="186">
        <v>90</v>
      </c>
      <c r="I150" s="187"/>
      <c r="L150" s="182"/>
      <c r="M150" s="188"/>
      <c r="N150" s="189"/>
      <c r="O150" s="189"/>
      <c r="P150" s="189"/>
      <c r="Q150" s="189"/>
      <c r="R150" s="189"/>
      <c r="S150" s="189"/>
      <c r="T150" s="190"/>
      <c r="AT150" s="184" t="s">
        <v>146</v>
      </c>
      <c r="AU150" s="184" t="s">
        <v>95</v>
      </c>
      <c r="AV150" s="12" t="s">
        <v>95</v>
      </c>
      <c r="AW150" s="12" t="s">
        <v>26</v>
      </c>
      <c r="AX150" s="12" t="s">
        <v>71</v>
      </c>
      <c r="AY150" s="184" t="s">
        <v>138</v>
      </c>
    </row>
    <row r="151" spans="1:65" s="12" customFormat="1" x14ac:dyDescent="0.2">
      <c r="B151" s="182"/>
      <c r="D151" s="183" t="s">
        <v>146</v>
      </c>
      <c r="E151" s="184" t="s">
        <v>1</v>
      </c>
      <c r="F151" s="185" t="s">
        <v>438</v>
      </c>
      <c r="H151" s="186">
        <v>-52.171999999999997</v>
      </c>
      <c r="I151" s="187"/>
      <c r="L151" s="182"/>
      <c r="M151" s="188"/>
      <c r="N151" s="189"/>
      <c r="O151" s="189"/>
      <c r="P151" s="189"/>
      <c r="Q151" s="189"/>
      <c r="R151" s="189"/>
      <c r="S151" s="189"/>
      <c r="T151" s="190"/>
      <c r="AT151" s="184" t="s">
        <v>146</v>
      </c>
      <c r="AU151" s="184" t="s">
        <v>95</v>
      </c>
      <c r="AV151" s="12" t="s">
        <v>95</v>
      </c>
      <c r="AW151" s="12" t="s">
        <v>26</v>
      </c>
      <c r="AX151" s="12" t="s">
        <v>71</v>
      </c>
      <c r="AY151" s="184" t="s">
        <v>138</v>
      </c>
    </row>
    <row r="152" spans="1:65" s="13" customFormat="1" x14ac:dyDescent="0.2">
      <c r="B152" s="191"/>
      <c r="D152" s="183" t="s">
        <v>146</v>
      </c>
      <c r="E152" s="192" t="s">
        <v>1</v>
      </c>
      <c r="F152" s="193" t="s">
        <v>152</v>
      </c>
      <c r="H152" s="194">
        <v>37.828000000000003</v>
      </c>
      <c r="I152" s="195"/>
      <c r="L152" s="191"/>
      <c r="M152" s="196"/>
      <c r="N152" s="197"/>
      <c r="O152" s="197"/>
      <c r="P152" s="197"/>
      <c r="Q152" s="197"/>
      <c r="R152" s="197"/>
      <c r="S152" s="197"/>
      <c r="T152" s="198"/>
      <c r="AT152" s="192" t="s">
        <v>146</v>
      </c>
      <c r="AU152" s="192" t="s">
        <v>95</v>
      </c>
      <c r="AV152" s="13" t="s">
        <v>144</v>
      </c>
      <c r="AW152" s="13" t="s">
        <v>26</v>
      </c>
      <c r="AX152" s="13" t="s">
        <v>78</v>
      </c>
      <c r="AY152" s="192" t="s">
        <v>138</v>
      </c>
    </row>
    <row r="153" spans="1:65" s="1" customFormat="1" ht="33" customHeight="1" x14ac:dyDescent="0.2">
      <c r="A153" s="33"/>
      <c r="B153" s="137"/>
      <c r="C153" s="169" t="s">
        <v>177</v>
      </c>
      <c r="D153" s="169" t="s">
        <v>140</v>
      </c>
      <c r="E153" s="170" t="s">
        <v>439</v>
      </c>
      <c r="F153" s="171" t="s">
        <v>440</v>
      </c>
      <c r="G153" s="172" t="s">
        <v>143</v>
      </c>
      <c r="H153" s="173">
        <v>600</v>
      </c>
      <c r="I153" s="174"/>
      <c r="J153" s="175">
        <f>ROUND(I153*H153,2)</f>
        <v>0</v>
      </c>
      <c r="K153" s="176"/>
      <c r="L153" s="34"/>
      <c r="M153" s="177" t="s">
        <v>1</v>
      </c>
      <c r="N153" s="178" t="s">
        <v>37</v>
      </c>
      <c r="O153" s="62"/>
      <c r="P153" s="179">
        <f>O153*H153</f>
        <v>0</v>
      </c>
      <c r="Q153" s="179">
        <v>0</v>
      </c>
      <c r="R153" s="179">
        <f>Q153*H153</f>
        <v>0</v>
      </c>
      <c r="S153" s="179">
        <v>0</v>
      </c>
      <c r="T153" s="180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1" t="s">
        <v>144</v>
      </c>
      <c r="AT153" s="181" t="s">
        <v>140</v>
      </c>
      <c r="AU153" s="181" t="s">
        <v>95</v>
      </c>
      <c r="AY153" s="16" t="s">
        <v>138</v>
      </c>
      <c r="BE153" s="101">
        <f>IF(N153="základná",J153,0)</f>
        <v>0</v>
      </c>
      <c r="BF153" s="101">
        <f>IF(N153="znížená",J153,0)</f>
        <v>0</v>
      </c>
      <c r="BG153" s="101">
        <f>IF(N153="zákl. prenesená",J153,0)</f>
        <v>0</v>
      </c>
      <c r="BH153" s="101">
        <f>IF(N153="zníž. prenesená",J153,0)</f>
        <v>0</v>
      </c>
      <c r="BI153" s="101">
        <f>IF(N153="nulová",J153,0)</f>
        <v>0</v>
      </c>
      <c r="BJ153" s="16" t="s">
        <v>95</v>
      </c>
      <c r="BK153" s="101">
        <f>ROUND(I153*H153,2)</f>
        <v>0</v>
      </c>
      <c r="BL153" s="16" t="s">
        <v>144</v>
      </c>
      <c r="BM153" s="181" t="s">
        <v>441</v>
      </c>
    </row>
    <row r="154" spans="1:65" s="12" customFormat="1" x14ac:dyDescent="0.2">
      <c r="B154" s="182"/>
      <c r="D154" s="183" t="s">
        <v>146</v>
      </c>
      <c r="E154" s="184" t="s">
        <v>1</v>
      </c>
      <c r="F154" s="185" t="s">
        <v>412</v>
      </c>
      <c r="H154" s="186">
        <v>600</v>
      </c>
      <c r="I154" s="187"/>
      <c r="L154" s="182"/>
      <c r="M154" s="188"/>
      <c r="N154" s="189"/>
      <c r="O154" s="189"/>
      <c r="P154" s="189"/>
      <c r="Q154" s="189"/>
      <c r="R154" s="189"/>
      <c r="S154" s="189"/>
      <c r="T154" s="190"/>
      <c r="AT154" s="184" t="s">
        <v>146</v>
      </c>
      <c r="AU154" s="184" t="s">
        <v>95</v>
      </c>
      <c r="AV154" s="12" t="s">
        <v>95</v>
      </c>
      <c r="AW154" s="12" t="s">
        <v>26</v>
      </c>
      <c r="AX154" s="12" t="s">
        <v>71</v>
      </c>
      <c r="AY154" s="184" t="s">
        <v>138</v>
      </c>
    </row>
    <row r="155" spans="1:65" s="13" customFormat="1" x14ac:dyDescent="0.2">
      <c r="B155" s="191"/>
      <c r="D155" s="183" t="s">
        <v>146</v>
      </c>
      <c r="E155" s="192" t="s">
        <v>1</v>
      </c>
      <c r="F155" s="193" t="s">
        <v>152</v>
      </c>
      <c r="H155" s="194">
        <v>600</v>
      </c>
      <c r="I155" s="195"/>
      <c r="L155" s="191"/>
      <c r="M155" s="196"/>
      <c r="N155" s="197"/>
      <c r="O155" s="197"/>
      <c r="P155" s="197"/>
      <c r="Q155" s="197"/>
      <c r="R155" s="197"/>
      <c r="S155" s="197"/>
      <c r="T155" s="198"/>
      <c r="AT155" s="192" t="s">
        <v>146</v>
      </c>
      <c r="AU155" s="192" t="s">
        <v>95</v>
      </c>
      <c r="AV155" s="13" t="s">
        <v>144</v>
      </c>
      <c r="AW155" s="13" t="s">
        <v>26</v>
      </c>
      <c r="AX155" s="13" t="s">
        <v>78</v>
      </c>
      <c r="AY155" s="192" t="s">
        <v>138</v>
      </c>
    </row>
    <row r="156" spans="1:65" s="1" customFormat="1" ht="24.2" customHeight="1" x14ac:dyDescent="0.2">
      <c r="A156" s="33"/>
      <c r="B156" s="137"/>
      <c r="C156" s="169" t="s">
        <v>183</v>
      </c>
      <c r="D156" s="169" t="s">
        <v>140</v>
      </c>
      <c r="E156" s="170" t="s">
        <v>442</v>
      </c>
      <c r="F156" s="171" t="s">
        <v>443</v>
      </c>
      <c r="G156" s="172" t="s">
        <v>143</v>
      </c>
      <c r="H156" s="173">
        <v>600</v>
      </c>
      <c r="I156" s="174"/>
      <c r="J156" s="175">
        <f>ROUND(I156*H156,2)</f>
        <v>0</v>
      </c>
      <c r="K156" s="176"/>
      <c r="L156" s="34"/>
      <c r="M156" s="177" t="s">
        <v>1</v>
      </c>
      <c r="N156" s="178" t="s">
        <v>37</v>
      </c>
      <c r="O156" s="62"/>
      <c r="P156" s="179">
        <f>O156*H156</f>
        <v>0</v>
      </c>
      <c r="Q156" s="179">
        <v>0</v>
      </c>
      <c r="R156" s="179">
        <f>Q156*H156</f>
        <v>0</v>
      </c>
      <c r="S156" s="179">
        <v>0</v>
      </c>
      <c r="T156" s="18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1" t="s">
        <v>144</v>
      </c>
      <c r="AT156" s="181" t="s">
        <v>140</v>
      </c>
      <c r="AU156" s="181" t="s">
        <v>95</v>
      </c>
      <c r="AY156" s="16" t="s">
        <v>138</v>
      </c>
      <c r="BE156" s="101">
        <f>IF(N156="základná",J156,0)</f>
        <v>0</v>
      </c>
      <c r="BF156" s="101">
        <f>IF(N156="znížená",J156,0)</f>
        <v>0</v>
      </c>
      <c r="BG156" s="101">
        <f>IF(N156="zákl. prenesená",J156,0)</f>
        <v>0</v>
      </c>
      <c r="BH156" s="101">
        <f>IF(N156="zníž. prenesená",J156,0)</f>
        <v>0</v>
      </c>
      <c r="BI156" s="101">
        <f>IF(N156="nulová",J156,0)</f>
        <v>0</v>
      </c>
      <c r="BJ156" s="16" t="s">
        <v>95</v>
      </c>
      <c r="BK156" s="101">
        <f>ROUND(I156*H156,2)</f>
        <v>0</v>
      </c>
      <c r="BL156" s="16" t="s">
        <v>144</v>
      </c>
      <c r="BM156" s="181" t="s">
        <v>444</v>
      </c>
    </row>
    <row r="157" spans="1:65" s="12" customFormat="1" x14ac:dyDescent="0.2">
      <c r="B157" s="182"/>
      <c r="D157" s="183" t="s">
        <v>146</v>
      </c>
      <c r="E157" s="184" t="s">
        <v>1</v>
      </c>
      <c r="F157" s="185" t="s">
        <v>412</v>
      </c>
      <c r="H157" s="186">
        <v>600</v>
      </c>
      <c r="I157" s="187"/>
      <c r="L157" s="182"/>
      <c r="M157" s="188"/>
      <c r="N157" s="189"/>
      <c r="O157" s="189"/>
      <c r="P157" s="189"/>
      <c r="Q157" s="189"/>
      <c r="R157" s="189"/>
      <c r="S157" s="189"/>
      <c r="T157" s="190"/>
      <c r="AT157" s="184" t="s">
        <v>146</v>
      </c>
      <c r="AU157" s="184" t="s">
        <v>95</v>
      </c>
      <c r="AV157" s="12" t="s">
        <v>95</v>
      </c>
      <c r="AW157" s="12" t="s">
        <v>26</v>
      </c>
      <c r="AX157" s="12" t="s">
        <v>71</v>
      </c>
      <c r="AY157" s="184" t="s">
        <v>138</v>
      </c>
    </row>
    <row r="158" spans="1:65" s="13" customFormat="1" x14ac:dyDescent="0.2">
      <c r="B158" s="191"/>
      <c r="D158" s="183" t="s">
        <v>146</v>
      </c>
      <c r="E158" s="192" t="s">
        <v>1</v>
      </c>
      <c r="F158" s="193" t="s">
        <v>152</v>
      </c>
      <c r="H158" s="194">
        <v>600</v>
      </c>
      <c r="I158" s="195"/>
      <c r="L158" s="191"/>
      <c r="M158" s="196"/>
      <c r="N158" s="197"/>
      <c r="O158" s="197"/>
      <c r="P158" s="197"/>
      <c r="Q158" s="197"/>
      <c r="R158" s="197"/>
      <c r="S158" s="197"/>
      <c r="T158" s="198"/>
      <c r="AT158" s="192" t="s">
        <v>146</v>
      </c>
      <c r="AU158" s="192" t="s">
        <v>95</v>
      </c>
      <c r="AV158" s="13" t="s">
        <v>144</v>
      </c>
      <c r="AW158" s="13" t="s">
        <v>26</v>
      </c>
      <c r="AX158" s="13" t="s">
        <v>78</v>
      </c>
      <c r="AY158" s="192" t="s">
        <v>138</v>
      </c>
    </row>
    <row r="159" spans="1:65" s="1" customFormat="1" ht="24.2" customHeight="1" x14ac:dyDescent="0.2">
      <c r="A159" s="33"/>
      <c r="B159" s="137"/>
      <c r="C159" s="169" t="s">
        <v>187</v>
      </c>
      <c r="D159" s="169" t="s">
        <v>140</v>
      </c>
      <c r="E159" s="170" t="s">
        <v>445</v>
      </c>
      <c r="F159" s="171" t="s">
        <v>446</v>
      </c>
      <c r="G159" s="172" t="s">
        <v>143</v>
      </c>
      <c r="H159" s="173">
        <v>600</v>
      </c>
      <c r="I159" s="174"/>
      <c r="J159" s="175">
        <f>ROUND(I159*H159,2)</f>
        <v>0</v>
      </c>
      <c r="K159" s="176"/>
      <c r="L159" s="34"/>
      <c r="M159" s="177" t="s">
        <v>1</v>
      </c>
      <c r="N159" s="178" t="s">
        <v>37</v>
      </c>
      <c r="O159" s="62"/>
      <c r="P159" s="179">
        <f>O159*H159</f>
        <v>0</v>
      </c>
      <c r="Q159" s="179">
        <v>0</v>
      </c>
      <c r="R159" s="179">
        <f>Q159*H159</f>
        <v>0</v>
      </c>
      <c r="S159" s="179">
        <v>0</v>
      </c>
      <c r="T159" s="180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81" t="s">
        <v>144</v>
      </c>
      <c r="AT159" s="181" t="s">
        <v>140</v>
      </c>
      <c r="AU159" s="181" t="s">
        <v>95</v>
      </c>
      <c r="AY159" s="16" t="s">
        <v>138</v>
      </c>
      <c r="BE159" s="101">
        <f>IF(N159="základná",J159,0)</f>
        <v>0</v>
      </c>
      <c r="BF159" s="101">
        <f>IF(N159="znížená",J159,0)</f>
        <v>0</v>
      </c>
      <c r="BG159" s="101">
        <f>IF(N159="zákl. prenesená",J159,0)</f>
        <v>0</v>
      </c>
      <c r="BH159" s="101">
        <f>IF(N159="zníž. prenesená",J159,0)</f>
        <v>0</v>
      </c>
      <c r="BI159" s="101">
        <f>IF(N159="nulová",J159,0)</f>
        <v>0</v>
      </c>
      <c r="BJ159" s="16" t="s">
        <v>95</v>
      </c>
      <c r="BK159" s="101">
        <f>ROUND(I159*H159,2)</f>
        <v>0</v>
      </c>
      <c r="BL159" s="16" t="s">
        <v>144</v>
      </c>
      <c r="BM159" s="181" t="s">
        <v>447</v>
      </c>
    </row>
    <row r="160" spans="1:65" s="12" customFormat="1" x14ac:dyDescent="0.2">
      <c r="B160" s="182"/>
      <c r="D160" s="183" t="s">
        <v>146</v>
      </c>
      <c r="E160" s="184" t="s">
        <v>1</v>
      </c>
      <c r="F160" s="185" t="s">
        <v>412</v>
      </c>
      <c r="H160" s="186">
        <v>600</v>
      </c>
      <c r="I160" s="187"/>
      <c r="L160" s="182"/>
      <c r="M160" s="188"/>
      <c r="N160" s="189"/>
      <c r="O160" s="189"/>
      <c r="P160" s="189"/>
      <c r="Q160" s="189"/>
      <c r="R160" s="189"/>
      <c r="S160" s="189"/>
      <c r="T160" s="190"/>
      <c r="AT160" s="184" t="s">
        <v>146</v>
      </c>
      <c r="AU160" s="184" t="s">
        <v>95</v>
      </c>
      <c r="AV160" s="12" t="s">
        <v>95</v>
      </c>
      <c r="AW160" s="12" t="s">
        <v>26</v>
      </c>
      <c r="AX160" s="12" t="s">
        <v>71</v>
      </c>
      <c r="AY160" s="184" t="s">
        <v>138</v>
      </c>
    </row>
    <row r="161" spans="1:65" s="13" customFormat="1" x14ac:dyDescent="0.2">
      <c r="B161" s="191"/>
      <c r="D161" s="183" t="s">
        <v>146</v>
      </c>
      <c r="E161" s="192" t="s">
        <v>1</v>
      </c>
      <c r="F161" s="193" t="s">
        <v>152</v>
      </c>
      <c r="H161" s="194">
        <v>600</v>
      </c>
      <c r="I161" s="195"/>
      <c r="L161" s="191"/>
      <c r="M161" s="196"/>
      <c r="N161" s="197"/>
      <c r="O161" s="197"/>
      <c r="P161" s="197"/>
      <c r="Q161" s="197"/>
      <c r="R161" s="197"/>
      <c r="S161" s="197"/>
      <c r="T161" s="198"/>
      <c r="AT161" s="192" t="s">
        <v>146</v>
      </c>
      <c r="AU161" s="192" t="s">
        <v>95</v>
      </c>
      <c r="AV161" s="13" t="s">
        <v>144</v>
      </c>
      <c r="AW161" s="13" t="s">
        <v>26</v>
      </c>
      <c r="AX161" s="13" t="s">
        <v>78</v>
      </c>
      <c r="AY161" s="192" t="s">
        <v>138</v>
      </c>
    </row>
    <row r="162" spans="1:65" s="1" customFormat="1" ht="24.2" customHeight="1" x14ac:dyDescent="0.2">
      <c r="A162" s="33"/>
      <c r="B162" s="137"/>
      <c r="C162" s="169" t="s">
        <v>191</v>
      </c>
      <c r="D162" s="169" t="s">
        <v>140</v>
      </c>
      <c r="E162" s="170" t="s">
        <v>448</v>
      </c>
      <c r="F162" s="171" t="s">
        <v>449</v>
      </c>
      <c r="G162" s="172" t="s">
        <v>143</v>
      </c>
      <c r="H162" s="173">
        <v>1200</v>
      </c>
      <c r="I162" s="174"/>
      <c r="J162" s="175">
        <f>ROUND(I162*H162,2)</f>
        <v>0</v>
      </c>
      <c r="K162" s="176"/>
      <c r="L162" s="34"/>
      <c r="M162" s="177" t="s">
        <v>1</v>
      </c>
      <c r="N162" s="178" t="s">
        <v>37</v>
      </c>
      <c r="O162" s="62"/>
      <c r="P162" s="179">
        <f>O162*H162</f>
        <v>0</v>
      </c>
      <c r="Q162" s="179">
        <v>0</v>
      </c>
      <c r="R162" s="179">
        <f>Q162*H162</f>
        <v>0</v>
      </c>
      <c r="S162" s="179">
        <v>0</v>
      </c>
      <c r="T162" s="180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81" t="s">
        <v>144</v>
      </c>
      <c r="AT162" s="181" t="s">
        <v>140</v>
      </c>
      <c r="AU162" s="181" t="s">
        <v>95</v>
      </c>
      <c r="AY162" s="16" t="s">
        <v>138</v>
      </c>
      <c r="BE162" s="101">
        <f>IF(N162="základná",J162,0)</f>
        <v>0</v>
      </c>
      <c r="BF162" s="101">
        <f>IF(N162="znížená",J162,0)</f>
        <v>0</v>
      </c>
      <c r="BG162" s="101">
        <f>IF(N162="zákl. prenesená",J162,0)</f>
        <v>0</v>
      </c>
      <c r="BH162" s="101">
        <f>IF(N162="zníž. prenesená",J162,0)</f>
        <v>0</v>
      </c>
      <c r="BI162" s="101">
        <f>IF(N162="nulová",J162,0)</f>
        <v>0</v>
      </c>
      <c r="BJ162" s="16" t="s">
        <v>95</v>
      </c>
      <c r="BK162" s="101">
        <f>ROUND(I162*H162,2)</f>
        <v>0</v>
      </c>
      <c r="BL162" s="16" t="s">
        <v>144</v>
      </c>
      <c r="BM162" s="181" t="s">
        <v>450</v>
      </c>
    </row>
    <row r="163" spans="1:65" s="14" customFormat="1" x14ac:dyDescent="0.2">
      <c r="B163" s="199"/>
      <c r="D163" s="183" t="s">
        <v>146</v>
      </c>
      <c r="E163" s="200" t="s">
        <v>1</v>
      </c>
      <c r="F163" s="201" t="s">
        <v>451</v>
      </c>
      <c r="H163" s="200" t="s">
        <v>1</v>
      </c>
      <c r="I163" s="202"/>
      <c r="L163" s="199"/>
      <c r="M163" s="203"/>
      <c r="N163" s="204"/>
      <c r="O163" s="204"/>
      <c r="P163" s="204"/>
      <c r="Q163" s="204"/>
      <c r="R163" s="204"/>
      <c r="S163" s="204"/>
      <c r="T163" s="205"/>
      <c r="AT163" s="200" t="s">
        <v>146</v>
      </c>
      <c r="AU163" s="200" t="s">
        <v>95</v>
      </c>
      <c r="AV163" s="14" t="s">
        <v>78</v>
      </c>
      <c r="AW163" s="14" t="s">
        <v>26</v>
      </c>
      <c r="AX163" s="14" t="s">
        <v>71</v>
      </c>
      <c r="AY163" s="200" t="s">
        <v>138</v>
      </c>
    </row>
    <row r="164" spans="1:65" s="12" customFormat="1" x14ac:dyDescent="0.2">
      <c r="B164" s="182"/>
      <c r="D164" s="183" t="s">
        <v>146</v>
      </c>
      <c r="E164" s="184" t="s">
        <v>1</v>
      </c>
      <c r="F164" s="185" t="s">
        <v>452</v>
      </c>
      <c r="H164" s="186">
        <v>1200</v>
      </c>
      <c r="I164" s="187"/>
      <c r="L164" s="182"/>
      <c r="M164" s="188"/>
      <c r="N164" s="189"/>
      <c r="O164" s="189"/>
      <c r="P164" s="189"/>
      <c r="Q164" s="189"/>
      <c r="R164" s="189"/>
      <c r="S164" s="189"/>
      <c r="T164" s="190"/>
      <c r="AT164" s="184" t="s">
        <v>146</v>
      </c>
      <c r="AU164" s="184" t="s">
        <v>95</v>
      </c>
      <c r="AV164" s="12" t="s">
        <v>95</v>
      </c>
      <c r="AW164" s="12" t="s">
        <v>26</v>
      </c>
      <c r="AX164" s="12" t="s">
        <v>71</v>
      </c>
      <c r="AY164" s="184" t="s">
        <v>138</v>
      </c>
    </row>
    <row r="165" spans="1:65" s="13" customFormat="1" x14ac:dyDescent="0.2">
      <c r="B165" s="191"/>
      <c r="D165" s="183" t="s">
        <v>146</v>
      </c>
      <c r="E165" s="192" t="s">
        <v>1</v>
      </c>
      <c r="F165" s="193" t="s">
        <v>152</v>
      </c>
      <c r="H165" s="194">
        <v>1200</v>
      </c>
      <c r="I165" s="195"/>
      <c r="L165" s="191"/>
      <c r="M165" s="196"/>
      <c r="N165" s="197"/>
      <c r="O165" s="197"/>
      <c r="P165" s="197"/>
      <c r="Q165" s="197"/>
      <c r="R165" s="197"/>
      <c r="S165" s="197"/>
      <c r="T165" s="198"/>
      <c r="AT165" s="192" t="s">
        <v>146</v>
      </c>
      <c r="AU165" s="192" t="s">
        <v>95</v>
      </c>
      <c r="AV165" s="13" t="s">
        <v>144</v>
      </c>
      <c r="AW165" s="13" t="s">
        <v>26</v>
      </c>
      <c r="AX165" s="13" t="s">
        <v>78</v>
      </c>
      <c r="AY165" s="192" t="s">
        <v>138</v>
      </c>
    </row>
    <row r="166" spans="1:65" s="1" customFormat="1" ht="24.2" customHeight="1" x14ac:dyDescent="0.2">
      <c r="A166" s="33"/>
      <c r="B166" s="137"/>
      <c r="C166" s="169" t="s">
        <v>196</v>
      </c>
      <c r="D166" s="169" t="s">
        <v>140</v>
      </c>
      <c r="E166" s="170" t="s">
        <v>453</v>
      </c>
      <c r="F166" s="171" t="s">
        <v>454</v>
      </c>
      <c r="G166" s="172" t="s">
        <v>143</v>
      </c>
      <c r="H166" s="173">
        <v>1200</v>
      </c>
      <c r="I166" s="174"/>
      <c r="J166" s="175">
        <f>ROUND(I166*H166,2)</f>
        <v>0</v>
      </c>
      <c r="K166" s="176"/>
      <c r="L166" s="34"/>
      <c r="M166" s="177" t="s">
        <v>1</v>
      </c>
      <c r="N166" s="178" t="s">
        <v>37</v>
      </c>
      <c r="O166" s="62"/>
      <c r="P166" s="179">
        <f>O166*H166</f>
        <v>0</v>
      </c>
      <c r="Q166" s="179">
        <v>0</v>
      </c>
      <c r="R166" s="179">
        <f>Q166*H166</f>
        <v>0</v>
      </c>
      <c r="S166" s="179">
        <v>0</v>
      </c>
      <c r="T166" s="180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81" t="s">
        <v>144</v>
      </c>
      <c r="AT166" s="181" t="s">
        <v>140</v>
      </c>
      <c r="AU166" s="181" t="s">
        <v>95</v>
      </c>
      <c r="AY166" s="16" t="s">
        <v>138</v>
      </c>
      <c r="BE166" s="101">
        <f>IF(N166="základná",J166,0)</f>
        <v>0</v>
      </c>
      <c r="BF166" s="101">
        <f>IF(N166="znížená",J166,0)</f>
        <v>0</v>
      </c>
      <c r="BG166" s="101">
        <f>IF(N166="zákl. prenesená",J166,0)</f>
        <v>0</v>
      </c>
      <c r="BH166" s="101">
        <f>IF(N166="zníž. prenesená",J166,0)</f>
        <v>0</v>
      </c>
      <c r="BI166" s="101">
        <f>IF(N166="nulová",J166,0)</f>
        <v>0</v>
      </c>
      <c r="BJ166" s="16" t="s">
        <v>95</v>
      </c>
      <c r="BK166" s="101">
        <f>ROUND(I166*H166,2)</f>
        <v>0</v>
      </c>
      <c r="BL166" s="16" t="s">
        <v>144</v>
      </c>
      <c r="BM166" s="181" t="s">
        <v>455</v>
      </c>
    </row>
    <row r="167" spans="1:65" s="14" customFormat="1" x14ac:dyDescent="0.2">
      <c r="B167" s="199"/>
      <c r="D167" s="183" t="s">
        <v>146</v>
      </c>
      <c r="E167" s="200" t="s">
        <v>1</v>
      </c>
      <c r="F167" s="201" t="s">
        <v>456</v>
      </c>
      <c r="H167" s="200" t="s">
        <v>1</v>
      </c>
      <c r="I167" s="202"/>
      <c r="L167" s="199"/>
      <c r="M167" s="203"/>
      <c r="N167" s="204"/>
      <c r="O167" s="204"/>
      <c r="P167" s="204"/>
      <c r="Q167" s="204"/>
      <c r="R167" s="204"/>
      <c r="S167" s="204"/>
      <c r="T167" s="205"/>
      <c r="AT167" s="200" t="s">
        <v>146</v>
      </c>
      <c r="AU167" s="200" t="s">
        <v>95</v>
      </c>
      <c r="AV167" s="14" t="s">
        <v>78</v>
      </c>
      <c r="AW167" s="14" t="s">
        <v>26</v>
      </c>
      <c r="AX167" s="14" t="s">
        <v>71</v>
      </c>
      <c r="AY167" s="200" t="s">
        <v>138</v>
      </c>
    </row>
    <row r="168" spans="1:65" s="12" customFormat="1" x14ac:dyDescent="0.2">
      <c r="B168" s="182"/>
      <c r="D168" s="183" t="s">
        <v>146</v>
      </c>
      <c r="E168" s="184" t="s">
        <v>1</v>
      </c>
      <c r="F168" s="185" t="s">
        <v>452</v>
      </c>
      <c r="H168" s="186">
        <v>1200</v>
      </c>
      <c r="I168" s="187"/>
      <c r="L168" s="182"/>
      <c r="M168" s="188"/>
      <c r="N168" s="189"/>
      <c r="O168" s="189"/>
      <c r="P168" s="189"/>
      <c r="Q168" s="189"/>
      <c r="R168" s="189"/>
      <c r="S168" s="189"/>
      <c r="T168" s="190"/>
      <c r="AT168" s="184" t="s">
        <v>146</v>
      </c>
      <c r="AU168" s="184" t="s">
        <v>95</v>
      </c>
      <c r="AV168" s="12" t="s">
        <v>95</v>
      </c>
      <c r="AW168" s="12" t="s">
        <v>26</v>
      </c>
      <c r="AX168" s="12" t="s">
        <v>71</v>
      </c>
      <c r="AY168" s="184" t="s">
        <v>138</v>
      </c>
    </row>
    <row r="169" spans="1:65" s="13" customFormat="1" x14ac:dyDescent="0.2">
      <c r="B169" s="191"/>
      <c r="D169" s="183" t="s">
        <v>146</v>
      </c>
      <c r="E169" s="192" t="s">
        <v>1</v>
      </c>
      <c r="F169" s="193" t="s">
        <v>152</v>
      </c>
      <c r="H169" s="194">
        <v>1200</v>
      </c>
      <c r="I169" s="195"/>
      <c r="L169" s="191"/>
      <c r="M169" s="196"/>
      <c r="N169" s="197"/>
      <c r="O169" s="197"/>
      <c r="P169" s="197"/>
      <c r="Q169" s="197"/>
      <c r="R169" s="197"/>
      <c r="S169" s="197"/>
      <c r="T169" s="198"/>
      <c r="AT169" s="192" t="s">
        <v>146</v>
      </c>
      <c r="AU169" s="192" t="s">
        <v>95</v>
      </c>
      <c r="AV169" s="13" t="s">
        <v>144</v>
      </c>
      <c r="AW169" s="13" t="s">
        <v>26</v>
      </c>
      <c r="AX169" s="13" t="s">
        <v>78</v>
      </c>
      <c r="AY169" s="192" t="s">
        <v>138</v>
      </c>
    </row>
    <row r="170" spans="1:65" s="1" customFormat="1" ht="24.2" customHeight="1" x14ac:dyDescent="0.2">
      <c r="A170" s="33"/>
      <c r="B170" s="137"/>
      <c r="C170" s="169" t="s">
        <v>202</v>
      </c>
      <c r="D170" s="169" t="s">
        <v>140</v>
      </c>
      <c r="E170" s="170" t="s">
        <v>457</v>
      </c>
      <c r="F170" s="171" t="s">
        <v>458</v>
      </c>
      <c r="G170" s="172" t="s">
        <v>143</v>
      </c>
      <c r="H170" s="173">
        <v>600</v>
      </c>
      <c r="I170" s="174"/>
      <c r="J170" s="175">
        <f>ROUND(I170*H170,2)</f>
        <v>0</v>
      </c>
      <c r="K170" s="176"/>
      <c r="L170" s="34"/>
      <c r="M170" s="177" t="s">
        <v>1</v>
      </c>
      <c r="N170" s="178" t="s">
        <v>37</v>
      </c>
      <c r="O170" s="62"/>
      <c r="P170" s="179">
        <f>O170*H170</f>
        <v>0</v>
      </c>
      <c r="Q170" s="179">
        <v>0</v>
      </c>
      <c r="R170" s="179">
        <f>Q170*H170</f>
        <v>0</v>
      </c>
      <c r="S170" s="179">
        <v>0</v>
      </c>
      <c r="T170" s="180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81" t="s">
        <v>144</v>
      </c>
      <c r="AT170" s="181" t="s">
        <v>140</v>
      </c>
      <c r="AU170" s="181" t="s">
        <v>95</v>
      </c>
      <c r="AY170" s="16" t="s">
        <v>138</v>
      </c>
      <c r="BE170" s="101">
        <f>IF(N170="základná",J170,0)</f>
        <v>0</v>
      </c>
      <c r="BF170" s="101">
        <f>IF(N170="znížená",J170,0)</f>
        <v>0</v>
      </c>
      <c r="BG170" s="101">
        <f>IF(N170="zákl. prenesená",J170,0)</f>
        <v>0</v>
      </c>
      <c r="BH170" s="101">
        <f>IF(N170="zníž. prenesená",J170,0)</f>
        <v>0</v>
      </c>
      <c r="BI170" s="101">
        <f>IF(N170="nulová",J170,0)</f>
        <v>0</v>
      </c>
      <c r="BJ170" s="16" t="s">
        <v>95</v>
      </c>
      <c r="BK170" s="101">
        <f>ROUND(I170*H170,2)</f>
        <v>0</v>
      </c>
      <c r="BL170" s="16" t="s">
        <v>144</v>
      </c>
      <c r="BM170" s="181" t="s">
        <v>459</v>
      </c>
    </row>
    <row r="171" spans="1:65" s="12" customFormat="1" x14ac:dyDescent="0.2">
      <c r="B171" s="182"/>
      <c r="D171" s="183" t="s">
        <v>146</v>
      </c>
      <c r="E171" s="184" t="s">
        <v>1</v>
      </c>
      <c r="F171" s="185" t="s">
        <v>412</v>
      </c>
      <c r="H171" s="186">
        <v>600</v>
      </c>
      <c r="I171" s="187"/>
      <c r="L171" s="182"/>
      <c r="M171" s="188"/>
      <c r="N171" s="189"/>
      <c r="O171" s="189"/>
      <c r="P171" s="189"/>
      <c r="Q171" s="189"/>
      <c r="R171" s="189"/>
      <c r="S171" s="189"/>
      <c r="T171" s="190"/>
      <c r="AT171" s="184" t="s">
        <v>146</v>
      </c>
      <c r="AU171" s="184" t="s">
        <v>95</v>
      </c>
      <c r="AV171" s="12" t="s">
        <v>95</v>
      </c>
      <c r="AW171" s="12" t="s">
        <v>26</v>
      </c>
      <c r="AX171" s="12" t="s">
        <v>71</v>
      </c>
      <c r="AY171" s="184" t="s">
        <v>138</v>
      </c>
    </row>
    <row r="172" spans="1:65" s="13" customFormat="1" x14ac:dyDescent="0.2">
      <c r="B172" s="191"/>
      <c r="D172" s="183" t="s">
        <v>146</v>
      </c>
      <c r="E172" s="192" t="s">
        <v>1</v>
      </c>
      <c r="F172" s="193" t="s">
        <v>152</v>
      </c>
      <c r="H172" s="194">
        <v>600</v>
      </c>
      <c r="I172" s="195"/>
      <c r="L172" s="191"/>
      <c r="M172" s="196"/>
      <c r="N172" s="197"/>
      <c r="O172" s="197"/>
      <c r="P172" s="197"/>
      <c r="Q172" s="197"/>
      <c r="R172" s="197"/>
      <c r="S172" s="197"/>
      <c r="T172" s="198"/>
      <c r="AT172" s="192" t="s">
        <v>146</v>
      </c>
      <c r="AU172" s="192" t="s">
        <v>95</v>
      </c>
      <c r="AV172" s="13" t="s">
        <v>144</v>
      </c>
      <c r="AW172" s="13" t="s">
        <v>26</v>
      </c>
      <c r="AX172" s="13" t="s">
        <v>78</v>
      </c>
      <c r="AY172" s="192" t="s">
        <v>138</v>
      </c>
    </row>
    <row r="173" spans="1:65" s="1" customFormat="1" ht="21.75" customHeight="1" x14ac:dyDescent="0.2">
      <c r="A173" s="33"/>
      <c r="B173" s="137"/>
      <c r="C173" s="212" t="s">
        <v>209</v>
      </c>
      <c r="D173" s="212" t="s">
        <v>381</v>
      </c>
      <c r="E173" s="213" t="s">
        <v>460</v>
      </c>
      <c r="F173" s="214" t="s">
        <v>461</v>
      </c>
      <c r="G173" s="215" t="s">
        <v>462</v>
      </c>
      <c r="H173" s="216">
        <v>0.24</v>
      </c>
      <c r="I173" s="217"/>
      <c r="J173" s="218">
        <f>ROUND(I173*H173,2)</f>
        <v>0</v>
      </c>
      <c r="K173" s="219"/>
      <c r="L173" s="220"/>
      <c r="M173" s="221" t="s">
        <v>1</v>
      </c>
      <c r="N173" s="222" t="s">
        <v>37</v>
      </c>
      <c r="O173" s="62"/>
      <c r="P173" s="179">
        <f>O173*H173</f>
        <v>0</v>
      </c>
      <c r="Q173" s="179">
        <v>1E-3</v>
      </c>
      <c r="R173" s="179">
        <f>Q173*H173</f>
        <v>2.4000000000000001E-4</v>
      </c>
      <c r="S173" s="179">
        <v>0</v>
      </c>
      <c r="T173" s="180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1" t="s">
        <v>183</v>
      </c>
      <c r="AT173" s="181" t="s">
        <v>381</v>
      </c>
      <c r="AU173" s="181" t="s">
        <v>95</v>
      </c>
      <c r="AY173" s="16" t="s">
        <v>138</v>
      </c>
      <c r="BE173" s="101">
        <f>IF(N173="základná",J173,0)</f>
        <v>0</v>
      </c>
      <c r="BF173" s="101">
        <f>IF(N173="znížená",J173,0)</f>
        <v>0</v>
      </c>
      <c r="BG173" s="101">
        <f>IF(N173="zákl. prenesená",J173,0)</f>
        <v>0</v>
      </c>
      <c r="BH173" s="101">
        <f>IF(N173="zníž. prenesená",J173,0)</f>
        <v>0</v>
      </c>
      <c r="BI173" s="101">
        <f>IF(N173="nulová",J173,0)</f>
        <v>0</v>
      </c>
      <c r="BJ173" s="16" t="s">
        <v>95</v>
      </c>
      <c r="BK173" s="101">
        <f>ROUND(I173*H173,2)</f>
        <v>0</v>
      </c>
      <c r="BL173" s="16" t="s">
        <v>144</v>
      </c>
      <c r="BM173" s="181" t="s">
        <v>463</v>
      </c>
    </row>
    <row r="174" spans="1:65" s="12" customFormat="1" x14ac:dyDescent="0.2">
      <c r="B174" s="182"/>
      <c r="D174" s="183" t="s">
        <v>146</v>
      </c>
      <c r="E174" s="184" t="s">
        <v>1</v>
      </c>
      <c r="F174" s="185" t="s">
        <v>464</v>
      </c>
      <c r="H174" s="186">
        <v>0.24</v>
      </c>
      <c r="I174" s="187"/>
      <c r="L174" s="182"/>
      <c r="M174" s="188"/>
      <c r="N174" s="189"/>
      <c r="O174" s="189"/>
      <c r="P174" s="189"/>
      <c r="Q174" s="189"/>
      <c r="R174" s="189"/>
      <c r="S174" s="189"/>
      <c r="T174" s="190"/>
      <c r="AT174" s="184" t="s">
        <v>146</v>
      </c>
      <c r="AU174" s="184" t="s">
        <v>95</v>
      </c>
      <c r="AV174" s="12" t="s">
        <v>95</v>
      </c>
      <c r="AW174" s="12" t="s">
        <v>26</v>
      </c>
      <c r="AX174" s="12" t="s">
        <v>71</v>
      </c>
      <c r="AY174" s="184" t="s">
        <v>138</v>
      </c>
    </row>
    <row r="175" spans="1:65" s="13" customFormat="1" x14ac:dyDescent="0.2">
      <c r="B175" s="191"/>
      <c r="D175" s="183" t="s">
        <v>146</v>
      </c>
      <c r="E175" s="192" t="s">
        <v>1</v>
      </c>
      <c r="F175" s="193" t="s">
        <v>152</v>
      </c>
      <c r="H175" s="194">
        <v>0.24</v>
      </c>
      <c r="I175" s="195"/>
      <c r="L175" s="191"/>
      <c r="M175" s="196"/>
      <c r="N175" s="197"/>
      <c r="O175" s="197"/>
      <c r="P175" s="197"/>
      <c r="Q175" s="197"/>
      <c r="R175" s="197"/>
      <c r="S175" s="197"/>
      <c r="T175" s="198"/>
      <c r="AT175" s="192" t="s">
        <v>146</v>
      </c>
      <c r="AU175" s="192" t="s">
        <v>95</v>
      </c>
      <c r="AV175" s="13" t="s">
        <v>144</v>
      </c>
      <c r="AW175" s="13" t="s">
        <v>26</v>
      </c>
      <c r="AX175" s="13" t="s">
        <v>78</v>
      </c>
      <c r="AY175" s="192" t="s">
        <v>138</v>
      </c>
    </row>
    <row r="176" spans="1:65" s="1" customFormat="1" ht="33" customHeight="1" x14ac:dyDescent="0.2">
      <c r="A176" s="33"/>
      <c r="B176" s="137"/>
      <c r="C176" s="169" t="s">
        <v>214</v>
      </c>
      <c r="D176" s="169" t="s">
        <v>140</v>
      </c>
      <c r="E176" s="170" t="s">
        <v>465</v>
      </c>
      <c r="F176" s="171" t="s">
        <v>466</v>
      </c>
      <c r="G176" s="172" t="s">
        <v>143</v>
      </c>
      <c r="H176" s="173">
        <v>600</v>
      </c>
      <c r="I176" s="174"/>
      <c r="J176" s="175">
        <f>ROUND(I176*H176,2)</f>
        <v>0</v>
      </c>
      <c r="K176" s="176"/>
      <c r="L176" s="34"/>
      <c r="M176" s="177" t="s">
        <v>1</v>
      </c>
      <c r="N176" s="178" t="s">
        <v>37</v>
      </c>
      <c r="O176" s="62"/>
      <c r="P176" s="179">
        <f>O176*H176</f>
        <v>0</v>
      </c>
      <c r="Q176" s="179">
        <v>0</v>
      </c>
      <c r="R176" s="179">
        <f>Q176*H176</f>
        <v>0</v>
      </c>
      <c r="S176" s="179">
        <v>0</v>
      </c>
      <c r="T176" s="180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81" t="s">
        <v>144</v>
      </c>
      <c r="AT176" s="181" t="s">
        <v>140</v>
      </c>
      <c r="AU176" s="181" t="s">
        <v>95</v>
      </c>
      <c r="AY176" s="16" t="s">
        <v>138</v>
      </c>
      <c r="BE176" s="101">
        <f>IF(N176="základná",J176,0)</f>
        <v>0</v>
      </c>
      <c r="BF176" s="101">
        <f>IF(N176="znížená",J176,0)</f>
        <v>0</v>
      </c>
      <c r="BG176" s="101">
        <f>IF(N176="zákl. prenesená",J176,0)</f>
        <v>0</v>
      </c>
      <c r="BH176" s="101">
        <f>IF(N176="zníž. prenesená",J176,0)</f>
        <v>0</v>
      </c>
      <c r="BI176" s="101">
        <f>IF(N176="nulová",J176,0)</f>
        <v>0</v>
      </c>
      <c r="BJ176" s="16" t="s">
        <v>95</v>
      </c>
      <c r="BK176" s="101">
        <f>ROUND(I176*H176,2)</f>
        <v>0</v>
      </c>
      <c r="BL176" s="16" t="s">
        <v>144</v>
      </c>
      <c r="BM176" s="181" t="s">
        <v>467</v>
      </c>
    </row>
    <row r="177" spans="1:65" s="12" customFormat="1" x14ac:dyDescent="0.2">
      <c r="B177" s="182"/>
      <c r="D177" s="183" t="s">
        <v>146</v>
      </c>
      <c r="E177" s="184" t="s">
        <v>1</v>
      </c>
      <c r="F177" s="185" t="s">
        <v>412</v>
      </c>
      <c r="H177" s="186">
        <v>600</v>
      </c>
      <c r="I177" s="187"/>
      <c r="L177" s="182"/>
      <c r="M177" s="188"/>
      <c r="N177" s="189"/>
      <c r="O177" s="189"/>
      <c r="P177" s="189"/>
      <c r="Q177" s="189"/>
      <c r="R177" s="189"/>
      <c r="S177" s="189"/>
      <c r="T177" s="190"/>
      <c r="AT177" s="184" t="s">
        <v>146</v>
      </c>
      <c r="AU177" s="184" t="s">
        <v>95</v>
      </c>
      <c r="AV177" s="12" t="s">
        <v>95</v>
      </c>
      <c r="AW177" s="12" t="s">
        <v>26</v>
      </c>
      <c r="AX177" s="12" t="s">
        <v>78</v>
      </c>
      <c r="AY177" s="184" t="s">
        <v>138</v>
      </c>
    </row>
    <row r="178" spans="1:65" s="1" customFormat="1" ht="21.75" customHeight="1" x14ac:dyDescent="0.2">
      <c r="A178" s="33"/>
      <c r="B178" s="137"/>
      <c r="C178" s="212" t="s">
        <v>219</v>
      </c>
      <c r="D178" s="212" t="s">
        <v>381</v>
      </c>
      <c r="E178" s="213" t="s">
        <v>468</v>
      </c>
      <c r="F178" s="214" t="s">
        <v>469</v>
      </c>
      <c r="G178" s="215" t="s">
        <v>427</v>
      </c>
      <c r="H178" s="216">
        <v>90</v>
      </c>
      <c r="I178" s="217"/>
      <c r="J178" s="218">
        <f>ROUND(I178*H178,2)</f>
        <v>0</v>
      </c>
      <c r="K178" s="219"/>
      <c r="L178" s="220"/>
      <c r="M178" s="221" t="s">
        <v>1</v>
      </c>
      <c r="N178" s="222" t="s">
        <v>37</v>
      </c>
      <c r="O178" s="62"/>
      <c r="P178" s="179">
        <f>O178*H178</f>
        <v>0</v>
      </c>
      <c r="Q178" s="179">
        <v>1E-3</v>
      </c>
      <c r="R178" s="179">
        <f>Q178*H178</f>
        <v>0.09</v>
      </c>
      <c r="S178" s="179">
        <v>0</v>
      </c>
      <c r="T178" s="180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81" t="s">
        <v>183</v>
      </c>
      <c r="AT178" s="181" t="s">
        <v>381</v>
      </c>
      <c r="AU178" s="181" t="s">
        <v>95</v>
      </c>
      <c r="AY178" s="16" t="s">
        <v>138</v>
      </c>
      <c r="BE178" s="101">
        <f>IF(N178="základná",J178,0)</f>
        <v>0</v>
      </c>
      <c r="BF178" s="101">
        <f>IF(N178="znížená",J178,0)</f>
        <v>0</v>
      </c>
      <c r="BG178" s="101">
        <f>IF(N178="zákl. prenesená",J178,0)</f>
        <v>0</v>
      </c>
      <c r="BH178" s="101">
        <f>IF(N178="zníž. prenesená",J178,0)</f>
        <v>0</v>
      </c>
      <c r="BI178" s="101">
        <f>IF(N178="nulová",J178,0)</f>
        <v>0</v>
      </c>
      <c r="BJ178" s="16" t="s">
        <v>95</v>
      </c>
      <c r="BK178" s="101">
        <f>ROUND(I178*H178,2)</f>
        <v>0</v>
      </c>
      <c r="BL178" s="16" t="s">
        <v>144</v>
      </c>
      <c r="BM178" s="181" t="s">
        <v>470</v>
      </c>
    </row>
    <row r="179" spans="1:65" s="14" customFormat="1" x14ac:dyDescent="0.2">
      <c r="B179" s="199"/>
      <c r="D179" s="183" t="s">
        <v>146</v>
      </c>
      <c r="E179" s="200" t="s">
        <v>1</v>
      </c>
      <c r="F179" s="201" t="s">
        <v>471</v>
      </c>
      <c r="H179" s="200" t="s">
        <v>1</v>
      </c>
      <c r="I179" s="202"/>
      <c r="L179" s="199"/>
      <c r="M179" s="203"/>
      <c r="N179" s="204"/>
      <c r="O179" s="204"/>
      <c r="P179" s="204"/>
      <c r="Q179" s="204"/>
      <c r="R179" s="204"/>
      <c r="S179" s="204"/>
      <c r="T179" s="205"/>
      <c r="AT179" s="200" t="s">
        <v>146</v>
      </c>
      <c r="AU179" s="200" t="s">
        <v>95</v>
      </c>
      <c r="AV179" s="14" t="s">
        <v>78</v>
      </c>
      <c r="AW179" s="14" t="s">
        <v>26</v>
      </c>
      <c r="AX179" s="14" t="s">
        <v>71</v>
      </c>
      <c r="AY179" s="200" t="s">
        <v>138</v>
      </c>
    </row>
    <row r="180" spans="1:65" s="12" customFormat="1" x14ac:dyDescent="0.2">
      <c r="B180" s="182"/>
      <c r="D180" s="183" t="s">
        <v>146</v>
      </c>
      <c r="E180" s="184" t="s">
        <v>1</v>
      </c>
      <c r="F180" s="185" t="s">
        <v>472</v>
      </c>
      <c r="H180" s="186">
        <v>90</v>
      </c>
      <c r="I180" s="187"/>
      <c r="L180" s="182"/>
      <c r="M180" s="188"/>
      <c r="N180" s="189"/>
      <c r="O180" s="189"/>
      <c r="P180" s="189"/>
      <c r="Q180" s="189"/>
      <c r="R180" s="189"/>
      <c r="S180" s="189"/>
      <c r="T180" s="190"/>
      <c r="AT180" s="184" t="s">
        <v>146</v>
      </c>
      <c r="AU180" s="184" t="s">
        <v>95</v>
      </c>
      <c r="AV180" s="12" t="s">
        <v>95</v>
      </c>
      <c r="AW180" s="12" t="s">
        <v>26</v>
      </c>
      <c r="AX180" s="12" t="s">
        <v>71</v>
      </c>
      <c r="AY180" s="184" t="s">
        <v>138</v>
      </c>
    </row>
    <row r="181" spans="1:65" s="13" customFormat="1" x14ac:dyDescent="0.2">
      <c r="B181" s="191"/>
      <c r="D181" s="183" t="s">
        <v>146</v>
      </c>
      <c r="E181" s="192" t="s">
        <v>1</v>
      </c>
      <c r="F181" s="193" t="s">
        <v>152</v>
      </c>
      <c r="H181" s="194">
        <v>90</v>
      </c>
      <c r="I181" s="195"/>
      <c r="L181" s="191"/>
      <c r="M181" s="196"/>
      <c r="N181" s="197"/>
      <c r="O181" s="197"/>
      <c r="P181" s="197"/>
      <c r="Q181" s="197"/>
      <c r="R181" s="197"/>
      <c r="S181" s="197"/>
      <c r="T181" s="198"/>
      <c r="AT181" s="192" t="s">
        <v>146</v>
      </c>
      <c r="AU181" s="192" t="s">
        <v>95</v>
      </c>
      <c r="AV181" s="13" t="s">
        <v>144</v>
      </c>
      <c r="AW181" s="13" t="s">
        <v>26</v>
      </c>
      <c r="AX181" s="13" t="s">
        <v>78</v>
      </c>
      <c r="AY181" s="192" t="s">
        <v>138</v>
      </c>
    </row>
    <row r="182" spans="1:65" s="1" customFormat="1" ht="24.2" customHeight="1" x14ac:dyDescent="0.2">
      <c r="A182" s="33"/>
      <c r="B182" s="137"/>
      <c r="C182" s="169" t="s">
        <v>223</v>
      </c>
      <c r="D182" s="169" t="s">
        <v>140</v>
      </c>
      <c r="E182" s="170" t="s">
        <v>473</v>
      </c>
      <c r="F182" s="171" t="s">
        <v>474</v>
      </c>
      <c r="G182" s="172" t="s">
        <v>161</v>
      </c>
      <c r="H182" s="173">
        <v>24</v>
      </c>
      <c r="I182" s="174"/>
      <c r="J182" s="175">
        <f>ROUND(I182*H182,2)</f>
        <v>0</v>
      </c>
      <c r="K182" s="176"/>
      <c r="L182" s="34"/>
      <c r="M182" s="177" t="s">
        <v>1</v>
      </c>
      <c r="N182" s="178" t="s">
        <v>37</v>
      </c>
      <c r="O182" s="62"/>
      <c r="P182" s="179">
        <f>O182*H182</f>
        <v>0</v>
      </c>
      <c r="Q182" s="179">
        <v>0</v>
      </c>
      <c r="R182" s="179">
        <f>Q182*H182</f>
        <v>0</v>
      </c>
      <c r="S182" s="179">
        <v>0</v>
      </c>
      <c r="T182" s="180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81" t="s">
        <v>144</v>
      </c>
      <c r="AT182" s="181" t="s">
        <v>140</v>
      </c>
      <c r="AU182" s="181" t="s">
        <v>95</v>
      </c>
      <c r="AY182" s="16" t="s">
        <v>138</v>
      </c>
      <c r="BE182" s="101">
        <f>IF(N182="základná",J182,0)</f>
        <v>0</v>
      </c>
      <c r="BF182" s="101">
        <f>IF(N182="znížená",J182,0)</f>
        <v>0</v>
      </c>
      <c r="BG182" s="101">
        <f>IF(N182="zákl. prenesená",J182,0)</f>
        <v>0</v>
      </c>
      <c r="BH182" s="101">
        <f>IF(N182="zníž. prenesená",J182,0)</f>
        <v>0</v>
      </c>
      <c r="BI182" s="101">
        <f>IF(N182="nulová",J182,0)</f>
        <v>0</v>
      </c>
      <c r="BJ182" s="16" t="s">
        <v>95</v>
      </c>
      <c r="BK182" s="101">
        <f>ROUND(I182*H182,2)</f>
        <v>0</v>
      </c>
      <c r="BL182" s="16" t="s">
        <v>144</v>
      </c>
      <c r="BM182" s="181" t="s">
        <v>475</v>
      </c>
    </row>
    <row r="183" spans="1:65" s="12" customFormat="1" x14ac:dyDescent="0.2">
      <c r="B183" s="182"/>
      <c r="D183" s="183" t="s">
        <v>146</v>
      </c>
      <c r="E183" s="184" t="s">
        <v>1</v>
      </c>
      <c r="F183" s="185" t="s">
        <v>476</v>
      </c>
      <c r="H183" s="186">
        <v>24</v>
      </c>
      <c r="I183" s="187"/>
      <c r="L183" s="182"/>
      <c r="M183" s="188"/>
      <c r="N183" s="189"/>
      <c r="O183" s="189"/>
      <c r="P183" s="189"/>
      <c r="Q183" s="189"/>
      <c r="R183" s="189"/>
      <c r="S183" s="189"/>
      <c r="T183" s="190"/>
      <c r="AT183" s="184" t="s">
        <v>146</v>
      </c>
      <c r="AU183" s="184" t="s">
        <v>95</v>
      </c>
      <c r="AV183" s="12" t="s">
        <v>95</v>
      </c>
      <c r="AW183" s="12" t="s">
        <v>26</v>
      </c>
      <c r="AX183" s="12" t="s">
        <v>71</v>
      </c>
      <c r="AY183" s="184" t="s">
        <v>138</v>
      </c>
    </row>
    <row r="184" spans="1:65" s="13" customFormat="1" x14ac:dyDescent="0.2">
      <c r="B184" s="191"/>
      <c r="D184" s="183" t="s">
        <v>146</v>
      </c>
      <c r="E184" s="192" t="s">
        <v>1</v>
      </c>
      <c r="F184" s="193" t="s">
        <v>152</v>
      </c>
      <c r="H184" s="194">
        <v>24</v>
      </c>
      <c r="I184" s="195"/>
      <c r="L184" s="191"/>
      <c r="M184" s="196"/>
      <c r="N184" s="197"/>
      <c r="O184" s="197"/>
      <c r="P184" s="197"/>
      <c r="Q184" s="197"/>
      <c r="R184" s="197"/>
      <c r="S184" s="197"/>
      <c r="T184" s="198"/>
      <c r="AT184" s="192" t="s">
        <v>146</v>
      </c>
      <c r="AU184" s="192" t="s">
        <v>95</v>
      </c>
      <c r="AV184" s="13" t="s">
        <v>144</v>
      </c>
      <c r="AW184" s="13" t="s">
        <v>26</v>
      </c>
      <c r="AX184" s="13" t="s">
        <v>78</v>
      </c>
      <c r="AY184" s="192" t="s">
        <v>138</v>
      </c>
    </row>
    <row r="185" spans="1:65" s="11" customFormat="1" ht="22.9" customHeight="1" x14ac:dyDescent="0.2">
      <c r="B185" s="156"/>
      <c r="D185" s="157" t="s">
        <v>70</v>
      </c>
      <c r="E185" s="167" t="s">
        <v>237</v>
      </c>
      <c r="F185" s="167" t="s">
        <v>238</v>
      </c>
      <c r="I185" s="159"/>
      <c r="J185" s="168">
        <f>BK185</f>
        <v>0</v>
      </c>
      <c r="L185" s="156"/>
      <c r="M185" s="161"/>
      <c r="N185" s="162"/>
      <c r="O185" s="162"/>
      <c r="P185" s="163">
        <f>P186</f>
        <v>0</v>
      </c>
      <c r="Q185" s="162"/>
      <c r="R185" s="163">
        <f>R186</f>
        <v>0</v>
      </c>
      <c r="S185" s="162"/>
      <c r="T185" s="164">
        <f>T186</f>
        <v>0</v>
      </c>
      <c r="AR185" s="157" t="s">
        <v>78</v>
      </c>
      <c r="AT185" s="165" t="s">
        <v>70</v>
      </c>
      <c r="AU185" s="165" t="s">
        <v>78</v>
      </c>
      <c r="AY185" s="157" t="s">
        <v>138</v>
      </c>
      <c r="BK185" s="166">
        <f>BK186</f>
        <v>0</v>
      </c>
    </row>
    <row r="186" spans="1:65" s="1" customFormat="1" ht="33" customHeight="1" x14ac:dyDescent="0.2">
      <c r="A186" s="33"/>
      <c r="B186" s="137"/>
      <c r="C186" s="169" t="s">
        <v>228</v>
      </c>
      <c r="D186" s="169" t="s">
        <v>140</v>
      </c>
      <c r="E186" s="170" t="s">
        <v>477</v>
      </c>
      <c r="F186" s="171" t="s">
        <v>478</v>
      </c>
      <c r="G186" s="172" t="s">
        <v>212</v>
      </c>
      <c r="H186" s="173">
        <v>49.287999999999997</v>
      </c>
      <c r="I186" s="174"/>
      <c r="J186" s="175">
        <f>ROUND(I186*H186,2)</f>
        <v>0</v>
      </c>
      <c r="K186" s="176"/>
      <c r="L186" s="34"/>
      <c r="M186" s="207" t="s">
        <v>1</v>
      </c>
      <c r="N186" s="208" t="s">
        <v>37</v>
      </c>
      <c r="O186" s="209"/>
      <c r="P186" s="210">
        <f>O186*H186</f>
        <v>0</v>
      </c>
      <c r="Q186" s="210">
        <v>0</v>
      </c>
      <c r="R186" s="210">
        <f>Q186*H186</f>
        <v>0</v>
      </c>
      <c r="S186" s="210">
        <v>0</v>
      </c>
      <c r="T186" s="211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1" t="s">
        <v>144</v>
      </c>
      <c r="AT186" s="181" t="s">
        <v>140</v>
      </c>
      <c r="AU186" s="181" t="s">
        <v>95</v>
      </c>
      <c r="AY186" s="16" t="s">
        <v>138</v>
      </c>
      <c r="BE186" s="101">
        <f>IF(N186="základná",J186,0)</f>
        <v>0</v>
      </c>
      <c r="BF186" s="101">
        <f>IF(N186="znížená",J186,0)</f>
        <v>0</v>
      </c>
      <c r="BG186" s="101">
        <f>IF(N186="zákl. prenesená",J186,0)</f>
        <v>0</v>
      </c>
      <c r="BH186" s="101">
        <f>IF(N186="zníž. prenesená",J186,0)</f>
        <v>0</v>
      </c>
      <c r="BI186" s="101">
        <f>IF(N186="nulová",J186,0)</f>
        <v>0</v>
      </c>
      <c r="BJ186" s="16" t="s">
        <v>95</v>
      </c>
      <c r="BK186" s="101">
        <f>ROUND(I186*H186,2)</f>
        <v>0</v>
      </c>
      <c r="BL186" s="16" t="s">
        <v>144</v>
      </c>
      <c r="BM186" s="181" t="s">
        <v>479</v>
      </c>
    </row>
    <row r="187" spans="1:65" s="1" customFormat="1" ht="16.5" customHeight="1" x14ac:dyDescent="0.2">
      <c r="A187" s="33"/>
      <c r="B187" s="137"/>
      <c r="C187" s="284" t="s">
        <v>481</v>
      </c>
      <c r="D187" s="284"/>
      <c r="E187" s="284"/>
      <c r="F187" s="284"/>
      <c r="G187" s="284"/>
      <c r="H187" s="284"/>
      <c r="I187" s="284"/>
      <c r="J187" s="284"/>
      <c r="K187" s="229"/>
      <c r="L187" s="34"/>
      <c r="M187" s="230"/>
      <c r="N187" s="178"/>
      <c r="O187" s="62"/>
      <c r="P187" s="179"/>
      <c r="Q187" s="179"/>
      <c r="R187" s="179"/>
      <c r="S187" s="179"/>
      <c r="T187" s="179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81"/>
      <c r="AT187" s="181"/>
      <c r="AU187" s="181"/>
      <c r="AY187" s="16"/>
      <c r="BE187" s="101"/>
      <c r="BF187" s="101"/>
      <c r="BG187" s="101"/>
      <c r="BH187" s="101"/>
      <c r="BI187" s="101"/>
      <c r="BJ187" s="16"/>
      <c r="BK187" s="101"/>
      <c r="BL187" s="16"/>
      <c r="BM187" s="181"/>
    </row>
    <row r="188" spans="1:65" s="1" customFormat="1" ht="27" customHeight="1" x14ac:dyDescent="0.2">
      <c r="A188" s="33"/>
      <c r="B188" s="137"/>
      <c r="C188" s="284" t="s">
        <v>482</v>
      </c>
      <c r="D188" s="284"/>
      <c r="E188" s="284"/>
      <c r="F188" s="284"/>
      <c r="G188" s="284"/>
      <c r="H188" s="284"/>
      <c r="I188" s="284"/>
      <c r="J188" s="284"/>
      <c r="K188" s="229"/>
      <c r="L188" s="34"/>
      <c r="M188" s="230"/>
      <c r="N188" s="178"/>
      <c r="O188" s="62"/>
      <c r="P188" s="179"/>
      <c r="Q188" s="179"/>
      <c r="R188" s="179"/>
      <c r="S188" s="179"/>
      <c r="T188" s="179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1"/>
      <c r="AT188" s="181"/>
      <c r="AU188" s="181"/>
      <c r="AY188" s="16"/>
      <c r="BE188" s="101"/>
      <c r="BF188" s="101"/>
      <c r="BG188" s="101"/>
      <c r="BH188" s="101"/>
      <c r="BI188" s="101"/>
      <c r="BJ188" s="16"/>
      <c r="BK188" s="101"/>
      <c r="BL188" s="16"/>
      <c r="BM188" s="181"/>
    </row>
    <row r="189" spans="1:65" s="1" customFormat="1" ht="16.5" customHeight="1" x14ac:dyDescent="0.2">
      <c r="A189" s="33"/>
      <c r="B189" s="137"/>
      <c r="C189" s="284" t="s">
        <v>483</v>
      </c>
      <c r="D189" s="284"/>
      <c r="E189" s="284"/>
      <c r="F189" s="284"/>
      <c r="G189" s="284"/>
      <c r="H189" s="284"/>
      <c r="I189" s="284"/>
      <c r="J189" s="284"/>
      <c r="K189" s="229"/>
      <c r="L189" s="34"/>
      <c r="M189" s="230"/>
      <c r="N189" s="178"/>
      <c r="O189" s="62"/>
      <c r="P189" s="179"/>
      <c r="Q189" s="179"/>
      <c r="R189" s="179"/>
      <c r="S189" s="179"/>
      <c r="T189" s="179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81"/>
      <c r="AT189" s="181"/>
      <c r="AU189" s="181"/>
      <c r="AY189" s="16"/>
      <c r="BE189" s="101"/>
      <c r="BF189" s="101"/>
      <c r="BG189" s="101"/>
      <c r="BH189" s="101"/>
      <c r="BI189" s="101"/>
      <c r="BJ189" s="16"/>
      <c r="BK189" s="101"/>
      <c r="BL189" s="16"/>
      <c r="BM189" s="181"/>
    </row>
    <row r="190" spans="1:65" s="1" customFormat="1" ht="36" customHeight="1" x14ac:dyDescent="0.2">
      <c r="A190" s="33"/>
      <c r="B190" s="137"/>
      <c r="C190" s="284" t="s">
        <v>484</v>
      </c>
      <c r="D190" s="284"/>
      <c r="E190" s="284"/>
      <c r="F190" s="284"/>
      <c r="G190" s="284"/>
      <c r="H190" s="284"/>
      <c r="I190" s="284"/>
      <c r="J190" s="284"/>
      <c r="K190" s="229"/>
      <c r="L190" s="34"/>
      <c r="M190" s="230"/>
      <c r="N190" s="178"/>
      <c r="O190" s="62"/>
      <c r="P190" s="179"/>
      <c r="Q190" s="179"/>
      <c r="R190" s="179"/>
      <c r="S190" s="179"/>
      <c r="T190" s="179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81"/>
      <c r="AT190" s="181"/>
      <c r="AU190" s="181"/>
      <c r="AY190" s="16"/>
      <c r="BE190" s="101"/>
      <c r="BF190" s="101"/>
      <c r="BG190" s="101"/>
      <c r="BH190" s="101"/>
      <c r="BI190" s="101"/>
      <c r="BJ190" s="16"/>
      <c r="BK190" s="101"/>
      <c r="BL190" s="16"/>
      <c r="BM190" s="181"/>
    </row>
    <row r="191" spans="1:65" s="1" customFormat="1" ht="6.95" customHeight="1" x14ac:dyDescent="0.2">
      <c r="A191" s="33"/>
      <c r="B191" s="51"/>
      <c r="C191" s="52"/>
      <c r="D191" s="52"/>
      <c r="E191" s="52"/>
      <c r="F191" s="52"/>
      <c r="G191" s="52"/>
      <c r="H191" s="52"/>
      <c r="I191" s="52"/>
      <c r="J191" s="52"/>
      <c r="K191" s="52"/>
      <c r="L191" s="34"/>
      <c r="M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</row>
  </sheetData>
  <autoFilter ref="C128:K186" xr:uid="{00000000-0009-0000-0000-000003000000}"/>
  <mergeCells count="18">
    <mergeCell ref="C188:J188"/>
    <mergeCell ref="C189:J189"/>
    <mergeCell ref="E85:H85"/>
    <mergeCell ref="D105:F105"/>
    <mergeCell ref="C190:J190"/>
    <mergeCell ref="L2:V2"/>
    <mergeCell ref="E87:H87"/>
    <mergeCell ref="D103:F103"/>
    <mergeCell ref="D104:F104"/>
    <mergeCell ref="D106:F106"/>
    <mergeCell ref="E7:H7"/>
    <mergeCell ref="E9:H9"/>
    <mergeCell ref="E18:H18"/>
    <mergeCell ref="E27:H27"/>
    <mergeCell ref="D107:F107"/>
    <mergeCell ref="E119:H119"/>
    <mergeCell ref="E121:H121"/>
    <mergeCell ref="C187:J187"/>
  </mergeCells>
  <phoneticPr fontId="42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07 - SO 02 Hracia plocha</vt:lpstr>
      <vt:lpstr>07-1 - SO 03 Spevnené plochy</vt:lpstr>
      <vt:lpstr>07-2 - SO 03 Terénne a sa...</vt:lpstr>
      <vt:lpstr>'07 - SO 02 Hracia plocha'!Názvy_tlače</vt:lpstr>
      <vt:lpstr>'07-1 - SO 03 Spevnené plochy'!Názvy_tlače</vt:lpstr>
      <vt:lpstr>'07-2 - SO 03 Terénne a sa...'!Názvy_tlače</vt:lpstr>
      <vt:lpstr>'Rekapitulácia stavby'!Názvy_tlače</vt:lpstr>
      <vt:lpstr>'07 - SO 02 Hracia plocha'!Oblasť_tlače</vt:lpstr>
      <vt:lpstr>'07-1 - SO 03 Spevnené plochy'!Oblasť_tlače</vt:lpstr>
      <vt:lpstr>'07-2 - SO 03 Terénne a sa...'!Oblasť_tlače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STANKA-NOTBUK\Asus</dc:creator>
  <cp:lastModifiedBy>autor</cp:lastModifiedBy>
  <cp:lastPrinted>2021-07-29T15:26:15Z</cp:lastPrinted>
  <dcterms:created xsi:type="dcterms:W3CDTF">2021-07-22T04:31:03Z</dcterms:created>
  <dcterms:modified xsi:type="dcterms:W3CDTF">2021-07-29T15:26:41Z</dcterms:modified>
</cp:coreProperties>
</file>